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543a2adf6973109/Bureau/Open Classroom/Projet_3/Utilisez_Excel_pour_optimiser_les_trajets_de_livraison_d'une_entreprise_Roudaut_Quitterie/"/>
    </mc:Choice>
  </mc:AlternateContent>
  <xr:revisionPtr revIDLastSave="491" documentId="8_{4AAA29EA-3B76-4739-8D0C-886F801D49B5}" xr6:coauthVersionLast="47" xr6:coauthVersionMax="47" xr10:uidLastSave="{C60389EC-46AA-47F7-9657-97C59E536C8B}"/>
  <bookViews>
    <workbookView xWindow="-28920" yWindow="-120" windowWidth="29040" windowHeight="15720" xr2:uid="{00000000-000D-0000-FFFF-FFFF00000000}"/>
  </bookViews>
  <sheets>
    <sheet name="Indicateurs transport" sheetId="1" r:id="rId1"/>
    <sheet name="Indicateurs Graphiques" sheetId="3" r:id="rId2"/>
    <sheet name="Taux émission CO2e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9" i="2" s="1"/>
  <c r="D30" i="2" s="1"/>
  <c r="D31" i="2" s="1"/>
  <c r="R6" i="1" l="1"/>
  <c r="R17" i="1"/>
  <c r="R16" i="1"/>
  <c r="D9" i="1"/>
  <c r="N35" i="1"/>
  <c r="O35" i="1" s="1"/>
  <c r="C30" i="1"/>
  <c r="N34" i="1"/>
  <c r="O34" i="1" s="1"/>
  <c r="R7" i="1"/>
  <c r="R9" i="1"/>
  <c r="R8" i="1"/>
  <c r="D29" i="1"/>
  <c r="C35" i="1"/>
  <c r="C14" i="1"/>
  <c r="D34" i="1"/>
  <c r="E34" i="1" s="1"/>
  <c r="C7" i="1"/>
  <c r="C33" i="1"/>
  <c r="C24" i="1"/>
  <c r="S6" i="1"/>
  <c r="H13" i="1"/>
  <c r="H12" i="1"/>
  <c r="H17" i="1"/>
  <c r="C8" i="1"/>
  <c r="I17" i="1"/>
  <c r="J17" i="1" s="1"/>
  <c r="C13" i="1"/>
  <c r="C25" i="1"/>
  <c r="N33" i="1"/>
  <c r="O33" i="1" s="1"/>
  <c r="D16" i="1"/>
  <c r="D14" i="1"/>
  <c r="H9" i="1"/>
  <c r="I14" i="1"/>
  <c r="C32" i="1"/>
  <c r="R13" i="1"/>
  <c r="R10" i="1"/>
  <c r="D8" i="1"/>
  <c r="H6" i="1"/>
  <c r="C34" i="1"/>
  <c r="S8" i="1"/>
  <c r="H11" i="1"/>
  <c r="D28" i="1"/>
  <c r="I11" i="1"/>
  <c r="J11" i="1" s="1"/>
  <c r="S12" i="1"/>
  <c r="I12" i="1"/>
  <c r="J12" i="1" s="1"/>
  <c r="D12" i="1"/>
  <c r="D13" i="1"/>
  <c r="I8" i="1"/>
  <c r="C6" i="1"/>
  <c r="C31" i="1"/>
  <c r="H8" i="1"/>
  <c r="R12" i="1"/>
  <c r="D32" i="1"/>
  <c r="S14" i="1"/>
  <c r="D6" i="1"/>
  <c r="C17" i="1"/>
  <c r="S9" i="1"/>
  <c r="D24" i="1"/>
  <c r="C16" i="1"/>
  <c r="I13" i="1"/>
  <c r="H7" i="1"/>
  <c r="I10" i="1"/>
  <c r="J10" i="1" s="1"/>
  <c r="D17" i="1"/>
  <c r="C27" i="1"/>
  <c r="D35" i="1"/>
  <c r="E35" i="1" s="1"/>
  <c r="S13" i="1"/>
  <c r="C15" i="1"/>
  <c r="D26" i="1"/>
  <c r="C9" i="1"/>
  <c r="H15" i="1"/>
  <c r="I6" i="1"/>
  <c r="H14" i="1"/>
  <c r="I16" i="1"/>
  <c r="J16" i="1" s="1"/>
  <c r="S16" i="1"/>
  <c r="D7" i="1"/>
  <c r="C29" i="1"/>
  <c r="C26" i="1"/>
  <c r="C11" i="1"/>
  <c r="D15" i="1"/>
  <c r="D31" i="1"/>
  <c r="S17" i="1"/>
  <c r="H16" i="1"/>
  <c r="D30" i="1"/>
  <c r="E30" i="1" s="1"/>
  <c r="C28" i="1"/>
  <c r="S11" i="1"/>
  <c r="R14" i="1"/>
  <c r="C10" i="1"/>
  <c r="I15" i="1"/>
  <c r="J15" i="1" s="1"/>
  <c r="H10" i="1"/>
  <c r="I7" i="1"/>
  <c r="D11" i="1"/>
  <c r="D33" i="1"/>
  <c r="E33" i="1" s="1"/>
  <c r="S10" i="1"/>
  <c r="D27" i="1"/>
  <c r="R11" i="1"/>
  <c r="D25" i="1"/>
  <c r="I9" i="1"/>
  <c r="J9" i="1" s="1"/>
  <c r="D10" i="1"/>
  <c r="C12" i="1"/>
  <c r="S15" i="1"/>
  <c r="R15" i="1"/>
  <c r="S7" i="1"/>
  <c r="E25" i="1" l="1"/>
  <c r="W7" i="1"/>
  <c r="J8" i="1"/>
  <c r="J7" i="1"/>
  <c r="W13" i="1"/>
  <c r="J14" i="1"/>
  <c r="E31" i="1"/>
  <c r="W11" i="1"/>
  <c r="E29" i="1"/>
  <c r="W8" i="1"/>
  <c r="J13" i="1"/>
  <c r="W9" i="1"/>
  <c r="M12" i="1"/>
  <c r="H30" i="1"/>
  <c r="M15" i="1"/>
  <c r="H33" i="1"/>
  <c r="N10" i="1"/>
  <c r="E10" i="1"/>
  <c r="I28" i="1"/>
  <c r="T13" i="1"/>
  <c r="X13" i="1"/>
  <c r="Y13" i="1" s="1"/>
  <c r="H25" i="1"/>
  <c r="M7" i="1"/>
  <c r="T10" i="1"/>
  <c r="X10" i="1"/>
  <c r="N13" i="1"/>
  <c r="I31" i="1"/>
  <c r="E13" i="1"/>
  <c r="I30" i="1"/>
  <c r="N12" i="1"/>
  <c r="E12" i="1"/>
  <c r="X12" i="1"/>
  <c r="T12" i="1"/>
  <c r="E11" i="1"/>
  <c r="I29" i="1"/>
  <c r="N11" i="1"/>
  <c r="E7" i="1"/>
  <c r="N7" i="1"/>
  <c r="I25" i="1"/>
  <c r="H34" i="1"/>
  <c r="M16" i="1"/>
  <c r="X16" i="1"/>
  <c r="Y16" i="1" s="1"/>
  <c r="T16" i="1"/>
  <c r="D37" i="1"/>
  <c r="D36" i="1"/>
  <c r="E24" i="1"/>
  <c r="E28" i="1"/>
  <c r="M11" i="1"/>
  <c r="H29" i="1"/>
  <c r="H31" i="1"/>
  <c r="M13" i="1"/>
  <c r="X9" i="1"/>
  <c r="T9" i="1"/>
  <c r="H26" i="1"/>
  <c r="M8" i="1"/>
  <c r="T17" i="1"/>
  <c r="X17" i="1"/>
  <c r="Y17" i="1" s="1"/>
  <c r="E27" i="1"/>
  <c r="H35" i="1"/>
  <c r="M17" i="1"/>
  <c r="T8" i="1"/>
  <c r="X8" i="1"/>
  <c r="I32" i="1"/>
  <c r="N14" i="1"/>
  <c r="E14" i="1"/>
  <c r="I34" i="1"/>
  <c r="J34" i="1" s="1"/>
  <c r="N16" i="1"/>
  <c r="O16" i="1" s="1"/>
  <c r="E16" i="1"/>
  <c r="M10" i="1"/>
  <c r="H28" i="1"/>
  <c r="I19" i="1"/>
  <c r="J6" i="1"/>
  <c r="I18" i="1"/>
  <c r="D18" i="1"/>
  <c r="I24" i="1"/>
  <c r="N6" i="1"/>
  <c r="D19" i="1"/>
  <c r="E6" i="1"/>
  <c r="I27" i="1"/>
  <c r="N9" i="1"/>
  <c r="E9" i="1"/>
  <c r="E17" i="1"/>
  <c r="N17" i="1"/>
  <c r="O17" i="1" s="1"/>
  <c r="I35" i="1"/>
  <c r="J35" i="1" s="1"/>
  <c r="X7" i="1"/>
  <c r="Y7" i="1" s="1"/>
  <c r="T7" i="1"/>
  <c r="W14" i="1"/>
  <c r="T14" i="1"/>
  <c r="X14" i="1"/>
  <c r="H19" i="1"/>
  <c r="H18" i="1"/>
  <c r="W16" i="1"/>
  <c r="C18" i="1"/>
  <c r="M6" i="1"/>
  <c r="H24" i="1"/>
  <c r="C19" i="1"/>
  <c r="M14" i="1"/>
  <c r="H32" i="1"/>
  <c r="W15" i="1"/>
  <c r="T11" i="1"/>
  <c r="X11" i="1"/>
  <c r="M9" i="1"/>
  <c r="H27" i="1"/>
  <c r="E32" i="1"/>
  <c r="E8" i="1"/>
  <c r="N8" i="1"/>
  <c r="O8" i="1" s="1"/>
  <c r="I26" i="1"/>
  <c r="S18" i="1"/>
  <c r="T6" i="1"/>
  <c r="S19" i="1"/>
  <c r="X6" i="1"/>
  <c r="Y6" i="1" s="1"/>
  <c r="W17" i="1"/>
  <c r="N15" i="1"/>
  <c r="O15" i="1" s="1"/>
  <c r="I33" i="1"/>
  <c r="J33" i="1" s="1"/>
  <c r="E15" i="1"/>
  <c r="T15" i="1"/>
  <c r="X15" i="1"/>
  <c r="Y15" i="1" s="1"/>
  <c r="E26" i="1"/>
  <c r="W12" i="1"/>
  <c r="W10" i="1"/>
  <c r="C36" i="1"/>
  <c r="C37" i="1"/>
  <c r="R18" i="1"/>
  <c r="W6" i="1"/>
  <c r="R19" i="1"/>
  <c r="W18" i="1" l="1"/>
  <c r="M18" i="1"/>
  <c r="O13" i="1"/>
  <c r="Y10" i="1"/>
  <c r="J25" i="1"/>
  <c r="Y9" i="1"/>
  <c r="O11" i="1"/>
  <c r="J29" i="1"/>
  <c r="O14" i="1"/>
  <c r="J32" i="1"/>
  <c r="Y8" i="1"/>
  <c r="O12" i="1"/>
  <c r="O6" i="1"/>
  <c r="J31" i="1"/>
  <c r="Y14" i="1"/>
  <c r="Y11" i="1"/>
  <c r="X18" i="1"/>
  <c r="T19" i="1"/>
  <c r="M25" i="1"/>
  <c r="J26" i="1"/>
  <c r="J24" i="1"/>
  <c r="N18" i="1"/>
  <c r="J19" i="1"/>
  <c r="O7" i="1"/>
  <c r="E19" i="1"/>
  <c r="I36" i="1"/>
  <c r="J28" i="1"/>
  <c r="O10" i="1"/>
  <c r="O9" i="1"/>
  <c r="Y12" i="1"/>
  <c r="J27" i="1"/>
  <c r="M31" i="1"/>
  <c r="H36" i="1"/>
  <c r="E37" i="1"/>
  <c r="J30" i="1"/>
  <c r="N27" i="1"/>
  <c r="M28" i="1"/>
  <c r="N32" i="1"/>
  <c r="N24" i="1"/>
  <c r="N29" i="1"/>
  <c r="N25" i="1"/>
  <c r="M32" i="1"/>
  <c r="M26" i="1"/>
  <c r="N31" i="1"/>
  <c r="N26" i="1"/>
  <c r="M34" i="1"/>
  <c r="M29" i="1"/>
  <c r="N28" i="1"/>
  <c r="M35" i="1"/>
  <c r="M27" i="1"/>
  <c r="M30" i="1"/>
  <c r="M33" i="1"/>
  <c r="N30" i="1"/>
  <c r="M24" i="1"/>
  <c r="O31" i="1" l="1"/>
  <c r="O28" i="1"/>
  <c r="O25" i="1"/>
  <c r="O26" i="1"/>
  <c r="O29" i="1"/>
  <c r="N36" i="1"/>
  <c r="N37" i="1"/>
  <c r="O24" i="1"/>
  <c r="M37" i="1"/>
  <c r="M36" i="1"/>
  <c r="O32" i="1"/>
  <c r="O30" i="1"/>
  <c r="O27" i="1"/>
  <c r="O37" i="1" l="1"/>
</calcChain>
</file>

<file path=xl/sharedStrings.xml><?xml version="1.0" encoding="utf-8"?>
<sst xmlns="http://schemas.openxmlformats.org/spreadsheetml/2006/main" count="181" uniqueCount="56">
  <si>
    <t>Emetteur :</t>
  </si>
  <si>
    <t>TABLEAU DE BORD INDICATEURS TRANSPORT - CUMUL 9  MOIS</t>
  </si>
  <si>
    <t>1. Nombre ordres de transport (OT)</t>
  </si>
  <si>
    <t>2. Poids transporté (Kg)</t>
  </si>
  <si>
    <t>3. Poids moyen (Kg/OT)</t>
  </si>
  <si>
    <t>4. KM réalisés (km)</t>
  </si>
  <si>
    <t>5. KM moyen (KM/OT)</t>
  </si>
  <si>
    <t>%A/A-1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</si>
  <si>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</si>
  <si>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</si>
  <si>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</si>
  <si>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</si>
  <si>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</si>
  <si>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</si>
  <si>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</si>
  <si>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</si>
  <si>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</si>
  <si>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</si>
  <si>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</si>
  <si>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</si>
  <si>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Cumul 9 mois</t>
  </si>
  <si>
    <t>moyenne 9 mois</t>
  </si>
  <si>
    <t>total</t>
  </si>
  <si>
    <t>6. Coût total Transport (€)</t>
  </si>
  <si>
    <t>7. Prix moyen transport (€/OT)</t>
  </si>
  <si>
    <t>8. Emission GES  (kg eq CO2 émis )</t>
  </si>
  <si>
    <r>
      <rPr>
        <b/>
        <sz val="16"/>
        <color theme="1"/>
        <rFont val="Arial"/>
        <family val="2"/>
      </rPr>
      <t>Informations sur les modes de calcul des indicateurs 3, 5 et 7</t>
    </r>
    <r>
      <rPr>
        <b/>
        <sz val="14"/>
        <color theme="1"/>
        <rFont val="Arial"/>
        <family val="2"/>
      </rPr>
      <t xml:space="preserve">
</t>
    </r>
    <r>
      <rPr>
        <sz val="14"/>
        <color theme="1"/>
        <rFont val="Arial"/>
        <family val="2"/>
      </rPr>
      <t>-L'indicateur 3 est calculé à partir des indicateurs 1 et 2.
-L'indicateur 5 est calculé à partir des indicateurs 1 et 4.
-L'indicateur 7 est calculé à partir des indicateurs 1 et 6.</t>
    </r>
  </si>
  <si>
    <t>Taux Emissions CO2e par type de véhicule</t>
  </si>
  <si>
    <t>1er segment transport</t>
  </si>
  <si>
    <t>Type TRANSPORT</t>
  </si>
  <si>
    <t>% répartition segment 1</t>
  </si>
  <si>
    <t>taux d'émission de CO2e par unité transportée et par km (kg/TxKM)</t>
  </si>
  <si>
    <t>AFF</t>
  </si>
  <si>
    <t>Articulé - 44 à 60 tonnes - Diesel routier, incorporation 7 % de biodiesel</t>
  </si>
  <si>
    <t>V</t>
  </si>
  <si>
    <t>VUL - &lt; 3,5 tonnes - Essence</t>
  </si>
  <si>
    <t>C</t>
  </si>
  <si>
    <t>Rigide - 3,5 à 7,5 tonnes - Diesel routier, incorporation 7 % de biodiesel</t>
  </si>
  <si>
    <t>GV</t>
  </si>
  <si>
    <t>Rigide - 7,5 à 12 tonnes - Diesel routier, incorporation 7 % de biodiesel</t>
  </si>
  <si>
    <t>NAV</t>
  </si>
  <si>
    <t>PL</t>
  </si>
  <si>
    <t>Rigide - 12 à 20 tonnes - Diesel routier, incorporation 7 % de biodiesel</t>
  </si>
  <si>
    <t>PLR</t>
  </si>
  <si>
    <t>PALEX</t>
  </si>
  <si>
    <t>PAEX</t>
  </si>
  <si>
    <t>POLE</t>
  </si>
  <si>
    <t>POLE DCR</t>
  </si>
  <si>
    <t>2nd segment transport</t>
  </si>
  <si>
    <t>si 0% , l'intégralité du transport est réalisé avec le mode de transport défini en segment 1</t>
  </si>
  <si>
    <t>% répartition segment 2</t>
  </si>
  <si>
    <t>août</t>
  </si>
  <si>
    <t>Quitterie ROUDAUT</t>
  </si>
  <si>
    <t>Date réalisation : 25/10/2024</t>
  </si>
  <si>
    <t>Graphiques Indicateurs Transports</t>
  </si>
  <si>
    <t>Synthèse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</si>
</sst>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7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FFFFFF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sz val="10"/>
      <color rgb="FFFFFFFF"/>
      <name val="Montserrat"/>
    </font>
    <font>
      <sz val="10"/>
      <color rgb="FF000000"/>
      <name val="Montserrat"/>
    </font>
    <font>
      <strike/>
      <sz val="10"/>
      <color theme="1"/>
      <name val="Montserrat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20"/>
      <color theme="0"/>
      <name val="Arial"/>
      <family val="2"/>
      <scheme val="minor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073763"/>
        <bgColor rgb="FF073763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1" fillId="2" borderId="0" xfId="0" applyFont="1" applyFill="1"/>
    <xf numFmtId="0" fontId="6" fillId="2" borderId="0" xfId="0" applyFont="1" applyFill="1" applyAlignment="1">
      <alignment horizontal="center"/>
    </xf>
    <xf numFmtId="0" fontId="1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center"/>
    </xf>
    <xf numFmtId="9" fontId="8" fillId="3" borderId="6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center"/>
    </xf>
    <xf numFmtId="9" fontId="8" fillId="4" borderId="6" xfId="0" applyNumberFormat="1" applyFont="1" applyFill="1" applyBorder="1" applyAlignment="1">
      <alignment horizontal="center"/>
    </xf>
    <xf numFmtId="9" fontId="8" fillId="4" borderId="4" xfId="0" applyNumberFormat="1" applyFont="1" applyFill="1" applyBorder="1" applyAlignment="1">
      <alignment horizontal="center"/>
    </xf>
    <xf numFmtId="9" fontId="8" fillId="5" borderId="6" xfId="0" applyNumberFormat="1" applyFont="1" applyFill="1" applyBorder="1" applyAlignment="1">
      <alignment horizontal="center"/>
    </xf>
    <xf numFmtId="9" fontId="8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0" fontId="1" fillId="2" borderId="5" xfId="0" applyFont="1" applyFill="1" applyBorder="1"/>
    <xf numFmtId="0" fontId="8" fillId="6" borderId="6" xfId="0" applyFont="1" applyFill="1" applyBorder="1" applyAlignment="1">
      <alignment horizontal="center"/>
    </xf>
    <xf numFmtId="9" fontId="9" fillId="7" borderId="6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3" fontId="8" fillId="4" borderId="6" xfId="0" applyNumberFormat="1" applyFont="1" applyFill="1" applyBorder="1" applyAlignment="1">
      <alignment horizontal="center"/>
    </xf>
    <xf numFmtId="9" fontId="9" fillId="7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3" fontId="8" fillId="5" borderId="6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3" fontId="7" fillId="2" borderId="7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8" xfId="0" applyFont="1" applyFill="1" applyBorder="1"/>
    <xf numFmtId="0" fontId="10" fillId="2" borderId="2" xfId="0" applyFont="1" applyFill="1" applyBorder="1"/>
    <xf numFmtId="0" fontId="1" fillId="0" borderId="8" xfId="0" applyFont="1" applyBorder="1"/>
    <xf numFmtId="0" fontId="6" fillId="2" borderId="0" xfId="0" applyFont="1" applyFill="1"/>
    <xf numFmtId="0" fontId="7" fillId="8" borderId="1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9" fontId="8" fillId="8" borderId="6" xfId="0" applyNumberFormat="1" applyFont="1" applyFill="1" applyBorder="1" applyAlignment="1">
      <alignment horizontal="center"/>
    </xf>
    <xf numFmtId="9" fontId="8" fillId="8" borderId="4" xfId="0" applyNumberFormat="1" applyFont="1" applyFill="1" applyBorder="1" applyAlignment="1">
      <alignment horizontal="center"/>
    </xf>
    <xf numFmtId="9" fontId="8" fillId="9" borderId="6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9" fontId="8" fillId="2" borderId="0" xfId="0" applyNumberFormat="1" applyFont="1" applyFill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8" fillId="8" borderId="6" xfId="0" applyFont="1" applyFill="1" applyBorder="1" applyAlignment="1">
      <alignment horizontal="center"/>
    </xf>
    <xf numFmtId="3" fontId="8" fillId="8" borderId="6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3" fontId="8" fillId="9" borderId="6" xfId="0" applyNumberFormat="1" applyFont="1" applyFill="1" applyBorder="1" applyAlignment="1">
      <alignment horizontal="center"/>
    </xf>
    <xf numFmtId="3" fontId="8" fillId="2" borderId="0" xfId="0" applyNumberFormat="1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3" fontId="9" fillId="7" borderId="0" xfId="0" applyNumberFormat="1" applyFont="1" applyFill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3" fontId="1" fillId="2" borderId="0" xfId="0" applyNumberFormat="1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right"/>
    </xf>
    <xf numFmtId="0" fontId="13" fillId="0" borderId="1" xfId="0" applyFont="1" applyBorder="1"/>
    <xf numFmtId="0" fontId="15" fillId="10" borderId="17" xfId="0" applyFont="1" applyFill="1" applyBorder="1" applyAlignment="1">
      <alignment horizontal="center" wrapText="1"/>
    </xf>
    <xf numFmtId="0" fontId="15" fillId="10" borderId="6" xfId="0" applyFont="1" applyFill="1" applyBorder="1" applyAlignment="1">
      <alignment horizontal="center" wrapText="1"/>
    </xf>
    <xf numFmtId="0" fontId="13" fillId="0" borderId="7" xfId="0" applyFont="1" applyBorder="1"/>
    <xf numFmtId="9" fontId="13" fillId="0" borderId="18" xfId="0" applyNumberFormat="1" applyFont="1" applyBorder="1" applyAlignment="1">
      <alignment horizontal="center"/>
    </xf>
    <xf numFmtId="0" fontId="13" fillId="0" borderId="18" xfId="0" applyFont="1" applyBorder="1"/>
    <xf numFmtId="0" fontId="16" fillId="11" borderId="7" xfId="0" applyFont="1" applyFill="1" applyBorder="1" applyAlignment="1">
      <alignment horizontal="center"/>
    </xf>
    <xf numFmtId="0" fontId="17" fillId="0" borderId="0" xfId="0" applyFont="1"/>
    <xf numFmtId="0" fontId="13" fillId="0" borderId="17" xfId="0" applyFont="1" applyBorder="1"/>
    <xf numFmtId="9" fontId="13" fillId="0" borderId="6" xfId="0" applyNumberFormat="1" applyFont="1" applyBorder="1" applyAlignment="1">
      <alignment horizontal="center"/>
    </xf>
    <xf numFmtId="0" fontId="13" fillId="0" borderId="6" xfId="0" applyFont="1" applyBorder="1"/>
    <xf numFmtId="9" fontId="13" fillId="12" borderId="6" xfId="0" applyNumberFormat="1" applyFont="1" applyFill="1" applyBorder="1" applyAlignment="1">
      <alignment horizontal="center"/>
    </xf>
    <xf numFmtId="0" fontId="15" fillId="10" borderId="6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7" fillId="2" borderId="20" xfId="0" applyFont="1" applyFill="1" applyBorder="1" applyAlignment="1">
      <alignment horizontal="center"/>
    </xf>
    <xf numFmtId="9" fontId="9" fillId="7" borderId="5" xfId="0" applyNumberFormat="1" applyFont="1" applyFill="1" applyBorder="1" applyAlignment="1">
      <alignment horizontal="center"/>
    </xf>
    <xf numFmtId="9" fontId="23" fillId="15" borderId="19" xfId="0" applyNumberFormat="1" applyFont="1" applyFill="1" applyBorder="1" applyAlignment="1">
      <alignment horizontal="center" vertical="center"/>
    </xf>
    <xf numFmtId="0" fontId="3" fillId="0" borderId="0" xfId="0" applyFont="1"/>
    <xf numFmtId="0" fontId="5" fillId="0" borderId="1" xfId="0" applyFont="1" applyBorder="1"/>
    <xf numFmtId="0" fontId="1" fillId="0" borderId="9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22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Nombre d'OT 2021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transport'!$C$5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B-45CE-8BCC-618F22F072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5B-45CE-8BCC-618F22F072A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5B-45CE-8BCC-618F22F072A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A5B-45CE-8BCC-618F22F072A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5B-45CE-8BCC-618F22F07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transport'!$B$6:$B$17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transport'!$C$6:$C$17</c:f>
              <c:numCache>
                <c:formatCode>General</c:formatCode>
                <c:ptCount val="12"/>
                <c:pt idx="0">
                  <c:v>31</c:v>
                </c:pt>
                <c:pt idx="1">
                  <c:v>42</c:v>
                </c:pt>
                <c:pt idx="2">
                  <c:v>64</c:v>
                </c:pt>
                <c:pt idx="3">
                  <c:v>52</c:v>
                </c:pt>
                <c:pt idx="4">
                  <c:v>53</c:v>
                </c:pt>
                <c:pt idx="5">
                  <c:v>59</c:v>
                </c:pt>
                <c:pt idx="6">
                  <c:v>50</c:v>
                </c:pt>
                <c:pt idx="7">
                  <c:v>56</c:v>
                </c:pt>
                <c:pt idx="8">
                  <c:v>48</c:v>
                </c:pt>
                <c:pt idx="9">
                  <c:v>31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B-45CE-8BCC-618F22F072A3}"/>
            </c:ext>
          </c:extLst>
        </c:ser>
        <c:ser>
          <c:idx val="1"/>
          <c:order val="1"/>
          <c:tx>
            <c:strRef>
              <c:f>'Indicateurs transport'!$D$5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5B-45CE-8BCC-618F22F072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5B-45CE-8BCC-618F22F072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5B-45CE-8BCC-618F22F072A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5B-45CE-8BCC-618F22F072A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5B-45CE-8BCC-618F22F072A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5B-45CE-8BCC-618F22F072A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5B-45CE-8BCC-618F22F072A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5B-45CE-8BCC-618F22F07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transport'!$B$6:$B$17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transport'!$D$6:$D$17</c:f>
              <c:numCache>
                <c:formatCode>General</c:formatCode>
                <c:ptCount val="12"/>
                <c:pt idx="0">
                  <c:v>32</c:v>
                </c:pt>
                <c:pt idx="1">
                  <c:v>69</c:v>
                </c:pt>
                <c:pt idx="2">
                  <c:v>141</c:v>
                </c:pt>
                <c:pt idx="3">
                  <c:v>128</c:v>
                </c:pt>
                <c:pt idx="4">
                  <c:v>145</c:v>
                </c:pt>
                <c:pt idx="5">
                  <c:v>168</c:v>
                </c:pt>
                <c:pt idx="6">
                  <c:v>118</c:v>
                </c:pt>
                <c:pt idx="7">
                  <c:v>120</c:v>
                </c:pt>
                <c:pt idx="8">
                  <c:v>106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B-45CE-8BCC-618F22F072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4697823"/>
        <c:axId val="1094700223"/>
      </c:lineChart>
      <c:catAx>
        <c:axId val="109469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4700223"/>
        <c:crosses val="autoZero"/>
        <c:auto val="1"/>
        <c:lblAlgn val="ctr"/>
        <c:lblOffset val="100"/>
        <c:noMultiLvlLbl val="0"/>
      </c:catAx>
      <c:valAx>
        <c:axId val="10947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46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Poids Transportés (Kg)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transport'!$H$5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7D3-4418-8FBD-0A057499AEB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7D3-4418-8FBD-0A057499AEB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7D3-4418-8FBD-0A057499AEB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D3-4418-8FBD-0A057499AEB6}"/>
                </c:ext>
              </c:extLst>
            </c:dLbl>
            <c:dLbl>
              <c:idx val="8"/>
              <c:layout>
                <c:manualLayout>
                  <c:x val="-5.4632718607542562E-2"/>
                  <c:y val="-4.2465368912219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D3-4418-8FBD-0A057499AEB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D3-4418-8FBD-0A057499A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transport'!$G$6:$G$17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transport'!$H$6:$H$17</c:f>
              <c:numCache>
                <c:formatCode>#,##0</c:formatCode>
                <c:ptCount val="12"/>
                <c:pt idx="0">
                  <c:v>18053</c:v>
                </c:pt>
                <c:pt idx="1">
                  <c:v>12198</c:v>
                </c:pt>
                <c:pt idx="2">
                  <c:v>17800</c:v>
                </c:pt>
                <c:pt idx="3">
                  <c:v>14855</c:v>
                </c:pt>
                <c:pt idx="4">
                  <c:v>13805</c:v>
                </c:pt>
                <c:pt idx="5">
                  <c:v>19180</c:v>
                </c:pt>
                <c:pt idx="6">
                  <c:v>14840</c:v>
                </c:pt>
                <c:pt idx="7">
                  <c:v>20325</c:v>
                </c:pt>
                <c:pt idx="8">
                  <c:v>18325</c:v>
                </c:pt>
                <c:pt idx="9">
                  <c:v>13072</c:v>
                </c:pt>
                <c:pt idx="10">
                  <c:v>9967</c:v>
                </c:pt>
                <c:pt idx="11">
                  <c:v>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3-4418-8FBD-0A057499AEB6}"/>
            </c:ext>
          </c:extLst>
        </c:ser>
        <c:ser>
          <c:idx val="1"/>
          <c:order val="1"/>
          <c:tx>
            <c:strRef>
              <c:f>'Indicateurs transport'!$I$5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D3-4418-8FBD-0A057499AEB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D3-4418-8FBD-0A057499AEB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D3-4418-8FBD-0A057499AEB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D3-4418-8FBD-0A057499AEB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D3-4418-8FBD-0A057499AEB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D3-4418-8FBD-0A057499AEB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D3-4418-8FBD-0A057499AEB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D3-4418-8FBD-0A057499AEB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D3-4418-8FBD-0A057499A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transport'!$G$6:$G$17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transport'!$I$6:$I$17</c:f>
              <c:numCache>
                <c:formatCode>#,##0</c:formatCode>
                <c:ptCount val="12"/>
                <c:pt idx="0">
                  <c:v>10517</c:v>
                </c:pt>
                <c:pt idx="1">
                  <c:v>17805</c:v>
                </c:pt>
                <c:pt idx="2">
                  <c:v>39619</c:v>
                </c:pt>
                <c:pt idx="3">
                  <c:v>45889</c:v>
                </c:pt>
                <c:pt idx="4">
                  <c:v>47442</c:v>
                </c:pt>
                <c:pt idx="5">
                  <c:v>55249</c:v>
                </c:pt>
                <c:pt idx="6">
                  <c:v>34775</c:v>
                </c:pt>
                <c:pt idx="7">
                  <c:v>43452</c:v>
                </c:pt>
                <c:pt idx="8">
                  <c:v>39204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3-4418-8FBD-0A057499A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1226303"/>
        <c:axId val="1111216703"/>
      </c:lineChart>
      <c:catAx>
        <c:axId val="111122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216703"/>
        <c:crosses val="autoZero"/>
        <c:auto val="1"/>
        <c:lblAlgn val="ctr"/>
        <c:lblOffset val="100"/>
        <c:noMultiLvlLbl val="0"/>
      </c:catAx>
      <c:valAx>
        <c:axId val="11112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22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KM réalisés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transport'!$R$5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A6-4CA4-8A39-710A70C906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A6-4CA4-8A39-710A70C906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A6-4CA4-8A39-710A70C906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A6-4CA4-8A39-710A70C906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A6-4CA4-8A39-710A70C906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A6-4CA4-8A39-710A70C906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A6-4CA4-8A39-710A70C9061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A6-4CA4-8A39-710A70C906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transport'!$Q$6:$Q$17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transport'!$R$6:$R$17</c:f>
              <c:numCache>
                <c:formatCode>#,##0</c:formatCode>
                <c:ptCount val="12"/>
                <c:pt idx="0">
                  <c:v>19635.705000000002</c:v>
                </c:pt>
                <c:pt idx="1">
                  <c:v>16191.553000000002</c:v>
                </c:pt>
                <c:pt idx="2">
                  <c:v>20008.94259999998</c:v>
                </c:pt>
                <c:pt idx="3">
                  <c:v>17638.504999999979</c:v>
                </c:pt>
                <c:pt idx="4">
                  <c:v>16310.787999999999</c:v>
                </c:pt>
                <c:pt idx="5">
                  <c:v>17451.165999999994</c:v>
                </c:pt>
                <c:pt idx="6">
                  <c:v>17036.290999999994</c:v>
                </c:pt>
                <c:pt idx="7">
                  <c:v>18864.923999999992</c:v>
                </c:pt>
                <c:pt idx="8">
                  <c:v>14579.261999999993</c:v>
                </c:pt>
                <c:pt idx="9">
                  <c:v>12426.856167999995</c:v>
                </c:pt>
                <c:pt idx="10">
                  <c:v>10223.022193999999</c:v>
                </c:pt>
                <c:pt idx="11">
                  <c:v>5316.3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4CA4-8A39-710A70C9061D}"/>
            </c:ext>
          </c:extLst>
        </c:ser>
        <c:ser>
          <c:idx val="1"/>
          <c:order val="1"/>
          <c:tx>
            <c:strRef>
              <c:f>'Indicateurs transport'!$S$5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A6-4CA4-8A39-710A70C906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A6-4CA4-8A39-710A70C906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A6-4CA4-8A39-710A70C906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A6-4CA4-8A39-710A70C906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A6-4CA4-8A39-710A70C9061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A6-4CA4-8A39-710A70C9061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A6-4CA4-8A39-710A70C9061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A6-4CA4-8A39-710A70C906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transport'!$Q$6:$Q$17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transport'!$S$6:$S$17</c:f>
              <c:numCache>
                <c:formatCode>#,##0</c:formatCode>
                <c:ptCount val="12"/>
                <c:pt idx="0">
                  <c:v>11522.189999999999</c:v>
                </c:pt>
                <c:pt idx="1">
                  <c:v>25546.338999999996</c:v>
                </c:pt>
                <c:pt idx="2">
                  <c:v>51154.929999999993</c:v>
                </c:pt>
                <c:pt idx="3">
                  <c:v>43743.547999999966</c:v>
                </c:pt>
                <c:pt idx="4">
                  <c:v>50423.278000000006</c:v>
                </c:pt>
                <c:pt idx="5">
                  <c:v>61765.434000000023</c:v>
                </c:pt>
                <c:pt idx="6">
                  <c:v>45173.559999999954</c:v>
                </c:pt>
                <c:pt idx="7">
                  <c:v>45922.894999999953</c:v>
                </c:pt>
                <c:pt idx="8">
                  <c:v>39258.041999999987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6-4CA4-8A39-710A70C906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68511"/>
        <c:axId val="81968991"/>
      </c:lineChart>
      <c:catAx>
        <c:axId val="8196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68991"/>
        <c:crosses val="autoZero"/>
        <c:auto val="1"/>
        <c:lblAlgn val="ctr"/>
        <c:lblOffset val="100"/>
        <c:noMultiLvlLbl val="0"/>
      </c:catAx>
      <c:valAx>
        <c:axId val="819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Coût Total Transport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transport'!$C$23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52-41D5-89EC-6AA8B8CB4B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52-41D5-89EC-6AA8B8CB4B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52-41D5-89EC-6AA8B8CB4B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52-41D5-89EC-6AA8B8CB4B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52-41D5-89EC-6AA8B8CB4B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52-41D5-89EC-6AA8B8CB4B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transport'!$B$24:$B$35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transport'!$C$24:$C$35</c:f>
              <c:numCache>
                <c:formatCode>#,##0</c:formatCode>
                <c:ptCount val="12"/>
                <c:pt idx="0">
                  <c:v>8824</c:v>
                </c:pt>
                <c:pt idx="1">
                  <c:v>6418.5</c:v>
                </c:pt>
                <c:pt idx="2">
                  <c:v>11490.21</c:v>
                </c:pt>
                <c:pt idx="3">
                  <c:v>8219.5400000000009</c:v>
                </c:pt>
                <c:pt idx="4">
                  <c:v>8197.369999999999</c:v>
                </c:pt>
                <c:pt idx="5">
                  <c:v>10039.619999999999</c:v>
                </c:pt>
                <c:pt idx="6">
                  <c:v>7900</c:v>
                </c:pt>
                <c:pt idx="7">
                  <c:v>8739.7200000000012</c:v>
                </c:pt>
                <c:pt idx="8">
                  <c:v>7690</c:v>
                </c:pt>
                <c:pt idx="9">
                  <c:v>5944.1</c:v>
                </c:pt>
                <c:pt idx="10">
                  <c:v>5253</c:v>
                </c:pt>
                <c:pt idx="11">
                  <c:v>3432.4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2-41D5-89EC-6AA8B8CB4B54}"/>
            </c:ext>
          </c:extLst>
        </c:ser>
        <c:ser>
          <c:idx val="1"/>
          <c:order val="1"/>
          <c:tx>
            <c:strRef>
              <c:f>'Indicateurs transport'!$D$23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52-41D5-89EC-6AA8B8CB4B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52-41D5-89EC-6AA8B8CB4B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52-41D5-89EC-6AA8B8CB4B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52-41D5-89EC-6AA8B8CB4B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52-41D5-89EC-6AA8B8CB4B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52-41D5-89EC-6AA8B8CB4B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52-41D5-89EC-6AA8B8CB4B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52-41D5-89EC-6AA8B8CB4B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transport'!$B$24:$B$35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transport'!$D$24:$D$35</c:f>
              <c:numCache>
                <c:formatCode>#,##0</c:formatCode>
                <c:ptCount val="12"/>
                <c:pt idx="0">
                  <c:v>5047</c:v>
                </c:pt>
                <c:pt idx="1">
                  <c:v>11257</c:v>
                </c:pt>
                <c:pt idx="2">
                  <c:v>25338.7</c:v>
                </c:pt>
                <c:pt idx="3">
                  <c:v>23985.599999999999</c:v>
                </c:pt>
                <c:pt idx="4">
                  <c:v>28300.6</c:v>
                </c:pt>
                <c:pt idx="5">
                  <c:v>37178.6</c:v>
                </c:pt>
                <c:pt idx="6">
                  <c:v>26666.9</c:v>
                </c:pt>
                <c:pt idx="7">
                  <c:v>25942</c:v>
                </c:pt>
                <c:pt idx="8">
                  <c:v>22470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2-41D5-89EC-6AA8B8CB4B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1221983"/>
        <c:axId val="1111224863"/>
      </c:lineChart>
      <c:catAx>
        <c:axId val="11112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224863"/>
        <c:crosses val="autoZero"/>
        <c:auto val="1"/>
        <c:lblAlgn val="ctr"/>
        <c:lblOffset val="100"/>
        <c:noMultiLvlLbl val="0"/>
      </c:catAx>
      <c:valAx>
        <c:axId val="11112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 en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2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Emissions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transport'!$M$23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C1-4B67-974F-900E1BBEA4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C1-4B67-974F-900E1BBEA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C1-4B67-974F-900E1BBEA4A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C1-4B67-974F-900E1BBEA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C1-4B67-974F-900E1BBEA4A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C1-4B67-974F-900E1BBEA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C1-4B67-974F-900E1BBEA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transport'!$L$24:$L$35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transport'!$M$24:$M$35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1-4B67-974F-900E1BBEA4AF}"/>
            </c:ext>
          </c:extLst>
        </c:ser>
        <c:ser>
          <c:idx val="1"/>
          <c:order val="1"/>
          <c:tx>
            <c:strRef>
              <c:f>'Indicateurs transport'!$N$23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C1-4B67-974F-900E1BBEA4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C1-4B67-974F-900E1BBEA4A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C1-4B67-974F-900E1BBEA4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C1-4B67-974F-900E1BBEA4A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C1-4B67-974F-900E1BBEA4A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C1-4B67-974F-900E1BBEA4A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C1-4B67-974F-900E1BBEA4A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1-4B67-974F-900E1BBEA4A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C1-4B67-974F-900E1BBEA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transport'!$L$24:$L$35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transport'!$N$24:$N$35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1-4B67-974F-900E1BBEA4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9539503"/>
        <c:axId val="369541903"/>
      </c:lineChart>
      <c:catAx>
        <c:axId val="36953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541903"/>
        <c:crosses val="autoZero"/>
        <c:auto val="1"/>
        <c:lblAlgn val="ctr"/>
        <c:lblOffset val="100"/>
        <c:noMultiLvlLbl val="0"/>
      </c:catAx>
      <c:valAx>
        <c:axId val="369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Emissions en Kg eq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5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Moyen Transport (€/OT)</a:t>
            </a:r>
          </a:p>
        </c:rich>
      </c:tx>
      <c:layout>
        <c:manualLayout>
          <c:xMode val="edge"/>
          <c:yMode val="edge"/>
          <c:x val="0.30030598052851182"/>
          <c:y val="2.7842227378190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transport'!$H$23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3A-4DF9-97E3-8C9F3FEFD9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3A-4DF9-97E3-8C9F3FEFD93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3A-4DF9-97E3-8C9F3FEFD93D}"/>
                </c:ext>
              </c:extLst>
            </c:dLbl>
            <c:dLbl>
              <c:idx val="5"/>
              <c:layout>
                <c:manualLayout>
                  <c:x val="-3.5671271584896289E-2"/>
                  <c:y val="5.0127223680373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3A-4DF9-97E3-8C9F3FEFD93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3A-4DF9-97E3-8C9F3FEFD93D}"/>
                </c:ext>
              </c:extLst>
            </c:dLbl>
            <c:dLbl>
              <c:idx val="8"/>
              <c:layout>
                <c:manualLayout>
                  <c:x val="-2.8986033643065227E-2"/>
                  <c:y val="6.8645742198891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3A-4DF9-97E3-8C9F3FEFD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transport'!$G$24:$G$35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transport'!$H$24:$H$35</c:f>
              <c:numCache>
                <c:formatCode>#,##0</c:formatCode>
                <c:ptCount val="12"/>
                <c:pt idx="0">
                  <c:v>284.64516129032256</c:v>
                </c:pt>
                <c:pt idx="1">
                  <c:v>152.82142857142858</c:v>
                </c:pt>
                <c:pt idx="2">
                  <c:v>179.53453124999999</c:v>
                </c:pt>
                <c:pt idx="3">
                  <c:v>158.06807692307694</c:v>
                </c:pt>
                <c:pt idx="4">
                  <c:v>154.66735849056602</c:v>
                </c:pt>
                <c:pt idx="5">
                  <c:v>170.16305084745761</c:v>
                </c:pt>
                <c:pt idx="6">
                  <c:v>158</c:v>
                </c:pt>
                <c:pt idx="7">
                  <c:v>156.06642857142859</c:v>
                </c:pt>
                <c:pt idx="8">
                  <c:v>160.20833333333334</c:v>
                </c:pt>
                <c:pt idx="9">
                  <c:v>191.74516129032259</c:v>
                </c:pt>
                <c:pt idx="10">
                  <c:v>181.13793103448276</c:v>
                </c:pt>
                <c:pt idx="11">
                  <c:v>180.65263157894736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DF9-97E3-8C9F3FEFD93D}"/>
            </c:ext>
          </c:extLst>
        </c:ser>
        <c:ser>
          <c:idx val="1"/>
          <c:order val="1"/>
          <c:tx>
            <c:strRef>
              <c:f>'Indicateurs transport'!$I$23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3A-4DF9-97E3-8C9F3FEFD9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3A-4DF9-97E3-8C9F3FEFD93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3A-4DF9-97E3-8C9F3FEFD93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3A-4DF9-97E3-8C9F3FEFD93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3A-4DF9-97E3-8C9F3FEFD93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3A-4DF9-97E3-8C9F3FEFD93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A-4DF9-97E3-8C9F3FEFD93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3A-4DF9-97E3-8C9F3FEFD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transport'!$G$24:$G$35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transport'!$I$24:$I$35</c:f>
              <c:numCache>
                <c:formatCode>#,##0</c:formatCode>
                <c:ptCount val="12"/>
                <c:pt idx="0">
                  <c:v>157.71875</c:v>
                </c:pt>
                <c:pt idx="1">
                  <c:v>163.14492753623188</c:v>
                </c:pt>
                <c:pt idx="2">
                  <c:v>179.70709219858156</c:v>
                </c:pt>
                <c:pt idx="3">
                  <c:v>187.38749999999999</c:v>
                </c:pt>
                <c:pt idx="4">
                  <c:v>195.17655172413791</c:v>
                </c:pt>
                <c:pt idx="5">
                  <c:v>221.30119047619047</c:v>
                </c:pt>
                <c:pt idx="6">
                  <c:v>225.99067796610171</c:v>
                </c:pt>
                <c:pt idx="7">
                  <c:v>216.18333333333334</c:v>
                </c:pt>
                <c:pt idx="8">
                  <c:v>211.98113207547169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A-4DF9-97E3-8C9F3FEFD9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520607"/>
        <c:axId val="194519167"/>
      </c:lineChart>
      <c:catAx>
        <c:axId val="1945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19167"/>
        <c:crosses val="autoZero"/>
        <c:auto val="1"/>
        <c:lblAlgn val="ctr"/>
        <c:lblOffset val="100"/>
        <c:noMultiLvlLbl val="0"/>
      </c:catAx>
      <c:valAx>
        <c:axId val="1945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 Moyen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Poids moyen (Kg/OT)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transport'!$M$5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70-4316-B06A-87699745C5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70-4316-B06A-87699745C5C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70-4316-B06A-87699745C5C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70-4316-B06A-87699745C5C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70-4316-B06A-87699745C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transport'!$L$6:$L$17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transport'!$M$6:$M$17</c:f>
              <c:numCache>
                <c:formatCode>#,##0</c:formatCode>
                <c:ptCount val="12"/>
                <c:pt idx="0">
                  <c:v>582.35483870967744</c:v>
                </c:pt>
                <c:pt idx="1">
                  <c:v>290.42857142857144</c:v>
                </c:pt>
                <c:pt idx="2">
                  <c:v>278.125</c:v>
                </c:pt>
                <c:pt idx="3">
                  <c:v>285.67307692307691</c:v>
                </c:pt>
                <c:pt idx="4">
                  <c:v>260.47169811320754</c:v>
                </c:pt>
                <c:pt idx="5">
                  <c:v>325.08474576271186</c:v>
                </c:pt>
                <c:pt idx="6">
                  <c:v>296.8</c:v>
                </c:pt>
                <c:pt idx="7">
                  <c:v>362.94642857142856</c:v>
                </c:pt>
                <c:pt idx="8">
                  <c:v>381.77083333333331</c:v>
                </c:pt>
                <c:pt idx="9">
                  <c:v>421.67741935483872</c:v>
                </c:pt>
                <c:pt idx="10">
                  <c:v>343.68965517241378</c:v>
                </c:pt>
                <c:pt idx="11">
                  <c:v>381.31578947368422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0-4316-B06A-87699745C5C9}"/>
            </c:ext>
          </c:extLst>
        </c:ser>
        <c:ser>
          <c:idx val="1"/>
          <c:order val="1"/>
          <c:tx>
            <c:strRef>
              <c:f>'Indicateurs transport'!$N$5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0-4316-B06A-87699745C5C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70-4316-B06A-87699745C5C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70-4316-B06A-87699745C5C9}"/>
                </c:ext>
              </c:extLst>
            </c:dLbl>
            <c:dLbl>
              <c:idx val="6"/>
              <c:layout>
                <c:manualLayout>
                  <c:x val="-3.3252591029736711E-2"/>
                  <c:y val="5.84455840325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70-4316-B06A-87699745C5C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70-4316-B06A-87699745C5C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70-4316-B06A-87699745C5C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70-4316-B06A-87699745C5C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70-4316-B06A-87699745C5C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670-4316-B06A-87699745C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transport'!$L$6:$L$17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transport'!$N$6:$N$17</c:f>
              <c:numCache>
                <c:formatCode>#,##0</c:formatCode>
                <c:ptCount val="12"/>
                <c:pt idx="0">
                  <c:v>328.65625</c:v>
                </c:pt>
                <c:pt idx="1">
                  <c:v>258.04347826086956</c:v>
                </c:pt>
                <c:pt idx="2">
                  <c:v>280.98581560283685</c:v>
                </c:pt>
                <c:pt idx="3">
                  <c:v>358.5078125</c:v>
                </c:pt>
                <c:pt idx="4">
                  <c:v>327.18620689655171</c:v>
                </c:pt>
                <c:pt idx="5">
                  <c:v>328.86309523809524</c:v>
                </c:pt>
                <c:pt idx="6">
                  <c:v>294.70338983050846</c:v>
                </c:pt>
                <c:pt idx="7">
                  <c:v>362.1</c:v>
                </c:pt>
                <c:pt idx="8">
                  <c:v>369.84905660377359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0-4316-B06A-87699745C5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1622399"/>
        <c:axId val="1094698783"/>
      </c:lineChart>
      <c:catAx>
        <c:axId val="11516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4698783"/>
        <c:crosses val="autoZero"/>
        <c:auto val="1"/>
        <c:lblAlgn val="ctr"/>
        <c:lblOffset val="100"/>
        <c:noMultiLvlLbl val="0"/>
      </c:catAx>
      <c:valAx>
        <c:axId val="1094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6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KM Moyen (KM/OT)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'Indicateurs transport'!$W$5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F9-4CE0-9FAC-BFF9FA67B09C}"/>
                </c:ext>
              </c:extLst>
            </c:dLbl>
            <c:dLbl>
              <c:idx val="4"/>
              <c:layout>
                <c:manualLayout>
                  <c:x val="-3.1368277018447771E-2"/>
                  <c:y val="4.4624271421859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F9-4CE0-9FAC-BFF9FA67B0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F9-4CE0-9FAC-BFF9FA67B09C}"/>
                </c:ext>
              </c:extLst>
            </c:dLbl>
            <c:dLbl>
              <c:idx val="6"/>
              <c:layout>
                <c:manualLayout>
                  <c:x val="-2.7187924772751025E-2"/>
                  <c:y val="5.8246564214630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F9-4CE0-9FAC-BFF9FA67B09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F9-4CE0-9FAC-BFF9FA67B09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F9-4CE0-9FAC-BFF9FA67B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transport'!$V$6:$V$17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transport'!$W$6:$W$17</c:f>
              <c:numCache>
                <c:formatCode>#,##0</c:formatCode>
                <c:ptCount val="12"/>
                <c:pt idx="0">
                  <c:v>633.4098387096775</c:v>
                </c:pt>
                <c:pt idx="1">
                  <c:v>385.51316666666673</c:v>
                </c:pt>
                <c:pt idx="2">
                  <c:v>312.63972812499969</c:v>
                </c:pt>
                <c:pt idx="3">
                  <c:v>339.20201923076883</c:v>
                </c:pt>
                <c:pt idx="4">
                  <c:v>307.75071698113203</c:v>
                </c:pt>
                <c:pt idx="5">
                  <c:v>295.78247457627106</c:v>
                </c:pt>
                <c:pt idx="6">
                  <c:v>340.72581999999989</c:v>
                </c:pt>
                <c:pt idx="7">
                  <c:v>336.87364285714273</c:v>
                </c:pt>
                <c:pt idx="8">
                  <c:v>303.73462499999988</c:v>
                </c:pt>
                <c:pt idx="9">
                  <c:v>400.86632799999984</c:v>
                </c:pt>
                <c:pt idx="10">
                  <c:v>352.51800668965512</c:v>
                </c:pt>
                <c:pt idx="11">
                  <c:v>279.80526315789473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9-4CE0-9FAC-BFF9FA67B09C}"/>
            </c:ext>
          </c:extLst>
        </c:ser>
        <c:ser>
          <c:idx val="1"/>
          <c:order val="1"/>
          <c:tx>
            <c:strRef>
              <c:f>'Indicateurs transport'!$X$5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F9-4CE0-9FAC-BFF9FA67B09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F9-4CE0-9FAC-BFF9FA67B0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F9-4CE0-9FAC-BFF9FA67B0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F9-4CE0-9FAC-BFF9FA67B09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9-4CE0-9FAC-BFF9FA67B09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F9-4CE0-9FAC-BFF9FA67B09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F9-4CE0-9FAC-BFF9FA67B0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'Indicateurs transport'!$V$6:$V$17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'Indicateurs transport'!$X$6:$X$17</c:f>
              <c:numCache>
                <c:formatCode>#,##0</c:formatCode>
                <c:ptCount val="12"/>
                <c:pt idx="0">
                  <c:v>360.06843749999996</c:v>
                </c:pt>
                <c:pt idx="1">
                  <c:v>370.23679710144921</c:v>
                </c:pt>
                <c:pt idx="2">
                  <c:v>362.80092198581553</c:v>
                </c:pt>
                <c:pt idx="3">
                  <c:v>341.74646874999974</c:v>
                </c:pt>
                <c:pt idx="4">
                  <c:v>347.74674482758627</c:v>
                </c:pt>
                <c:pt idx="5">
                  <c:v>367.65139285714298</c:v>
                </c:pt>
                <c:pt idx="6">
                  <c:v>382.82677966101659</c:v>
                </c:pt>
                <c:pt idx="7">
                  <c:v>382.69079166666626</c:v>
                </c:pt>
                <c:pt idx="8">
                  <c:v>370.35888679245272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9-4CE0-9FAC-BFF9FA67B0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778015"/>
        <c:axId val="188779455"/>
      </c:lineChart>
      <c:catAx>
        <c:axId val="18877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79455"/>
        <c:crosses val="autoZero"/>
        <c:auto val="1"/>
        <c:lblAlgn val="ctr"/>
        <c:lblOffset val="100"/>
        <c:noMultiLvlLbl val="0"/>
      </c:catAx>
      <c:valAx>
        <c:axId val="188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EE1ACF3-627C-4693-A7B2-14CECBD24E50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fr-FR"/>
        </a:p>
      </dgm:t>
    </dgm:pt>
    <dgm:pt modelId="{3BA77CB3-A31B-4439-AC31-AE65F0F80A80}">
      <dgm:prSet phldrT="[Texte]"/>
      <dgm:spPr/>
      <dgm:t>
        <a:bodyPr/>
        <a:lstStyle/>
        <a:p>
          <a:r>
            <a:rPr lang="fr-FR"/>
            <a:t>OT</a:t>
          </a:r>
        </a:p>
      </dgm:t>
    </dgm:pt>
    <dgm:pt modelId="{83FF02A1-F933-44FD-8DDA-EFB42685B703}" type="parTrans" cxnId="{25447CDA-038B-4640-8733-6953AAD223D0}">
      <dgm:prSet/>
      <dgm:spPr/>
      <dgm:t>
        <a:bodyPr/>
        <a:lstStyle/>
        <a:p>
          <a:endParaRPr lang="fr-FR"/>
        </a:p>
      </dgm:t>
    </dgm:pt>
    <dgm:pt modelId="{227FA138-9FCA-4359-930B-19B9F3462633}" type="sibTrans" cxnId="{25447CDA-038B-4640-8733-6953AAD223D0}">
      <dgm:prSet/>
      <dgm:spPr/>
      <dgm:t>
        <a:bodyPr/>
        <a:lstStyle/>
        <a:p>
          <a:endParaRPr lang="fr-FR"/>
        </a:p>
      </dgm:t>
    </dgm:pt>
    <dgm:pt modelId="{97F9E40A-677D-4572-9FEA-39E3AA0D0D86}">
      <dgm:prSet phldrT="[Texte]"/>
      <dgm:spPr/>
      <dgm:t>
        <a:bodyPr/>
        <a:lstStyle/>
        <a:p>
          <a:r>
            <a:rPr lang="fr-FR"/>
            <a:t>Augmentation </a:t>
          </a:r>
          <a:r>
            <a:rPr lang="fr-FR">
              <a:solidFill>
                <a:schemeClr val="accent4"/>
              </a:solidFill>
            </a:rPr>
            <a:t>+126%</a:t>
          </a:r>
        </a:p>
      </dgm:t>
    </dgm:pt>
    <dgm:pt modelId="{15140CD5-02E5-4687-93FD-0505C9B9CCFE}" type="parTrans" cxnId="{717C22F4-06D2-40D5-92F9-D2F559565824}">
      <dgm:prSet/>
      <dgm:spPr/>
      <dgm:t>
        <a:bodyPr/>
        <a:lstStyle/>
        <a:p>
          <a:endParaRPr lang="fr-FR"/>
        </a:p>
      </dgm:t>
    </dgm:pt>
    <dgm:pt modelId="{EC5386F0-4E77-4D3F-B3BE-B63D47DC12CE}" type="sibTrans" cxnId="{717C22F4-06D2-40D5-92F9-D2F559565824}">
      <dgm:prSet/>
      <dgm:spPr/>
      <dgm:t>
        <a:bodyPr/>
        <a:lstStyle/>
        <a:p>
          <a:endParaRPr lang="fr-FR"/>
        </a:p>
      </dgm:t>
    </dgm:pt>
    <dgm:pt modelId="{D35AF419-C49D-4B63-8606-F840C8D5E980}">
      <dgm:prSet phldrT="[Texte]"/>
      <dgm:spPr/>
      <dgm:t>
        <a:bodyPr/>
        <a:lstStyle/>
        <a:p>
          <a:r>
            <a:rPr lang="fr-FR"/>
            <a:t>Pic Mai (168) et Juin (121)</a:t>
          </a:r>
        </a:p>
      </dgm:t>
    </dgm:pt>
    <dgm:pt modelId="{49A4153B-5893-4FAF-98A7-02709DDDBDEB}" type="parTrans" cxnId="{1E7747B0-F1BF-4E07-B67D-4CA3E35ACBB7}">
      <dgm:prSet/>
      <dgm:spPr/>
      <dgm:t>
        <a:bodyPr/>
        <a:lstStyle/>
        <a:p>
          <a:endParaRPr lang="fr-FR"/>
        </a:p>
      </dgm:t>
    </dgm:pt>
    <dgm:pt modelId="{C697CCD2-59E7-49C0-B677-D353E9B36B11}" type="sibTrans" cxnId="{1E7747B0-F1BF-4E07-B67D-4CA3E35ACBB7}">
      <dgm:prSet/>
      <dgm:spPr/>
      <dgm:t>
        <a:bodyPr/>
        <a:lstStyle/>
        <a:p>
          <a:endParaRPr lang="fr-FR"/>
        </a:p>
      </dgm:t>
    </dgm:pt>
    <dgm:pt modelId="{0E5D4BBA-EF40-43DC-9005-3B7499DE53D1}">
      <dgm:prSet phldrT="[Texte]"/>
      <dgm:spPr/>
      <dgm:t>
        <a:bodyPr/>
        <a:lstStyle/>
        <a:p>
          <a:r>
            <a:rPr lang="fr-FR"/>
            <a:t>Poids Transporté (kg)</a:t>
          </a:r>
        </a:p>
      </dgm:t>
    </dgm:pt>
    <dgm:pt modelId="{BBC64EC3-541F-4362-82A1-5000E1E857CF}" type="parTrans" cxnId="{48DFA0D6-BBA5-4C29-B143-0DCF49D3F944}">
      <dgm:prSet/>
      <dgm:spPr/>
      <dgm:t>
        <a:bodyPr/>
        <a:lstStyle/>
        <a:p>
          <a:endParaRPr lang="fr-FR"/>
        </a:p>
      </dgm:t>
    </dgm:pt>
    <dgm:pt modelId="{F10272ED-23A5-4260-BCAE-AE72E8E62C0C}" type="sibTrans" cxnId="{48DFA0D6-BBA5-4C29-B143-0DCF49D3F944}">
      <dgm:prSet/>
      <dgm:spPr/>
      <dgm:t>
        <a:bodyPr/>
        <a:lstStyle/>
        <a:p>
          <a:endParaRPr lang="fr-FR"/>
        </a:p>
      </dgm:t>
    </dgm:pt>
    <dgm:pt modelId="{0EB15B17-D4D7-4939-8877-5F0EC830547C}">
      <dgm:prSet phldrT="[Texte]"/>
      <dgm:spPr/>
      <dgm:t>
        <a:bodyPr/>
        <a:lstStyle/>
        <a:p>
          <a:r>
            <a:rPr lang="fr-FR"/>
            <a:t>Augmentation </a:t>
          </a:r>
          <a:r>
            <a:rPr lang="fr-FR">
              <a:solidFill>
                <a:schemeClr val="accent4"/>
              </a:solidFill>
            </a:rPr>
            <a:t>+124%</a:t>
          </a:r>
        </a:p>
      </dgm:t>
    </dgm:pt>
    <dgm:pt modelId="{D4D5A93F-862C-4A81-93F5-6AEB4011A547}" type="parTrans" cxnId="{4F3B0843-A0A5-46BC-82E2-F94CB9B8E64A}">
      <dgm:prSet/>
      <dgm:spPr/>
      <dgm:t>
        <a:bodyPr/>
        <a:lstStyle/>
        <a:p>
          <a:endParaRPr lang="fr-FR"/>
        </a:p>
      </dgm:t>
    </dgm:pt>
    <dgm:pt modelId="{05CBAC8C-D270-4FF5-A7E3-2B5DAB742499}" type="sibTrans" cxnId="{4F3B0843-A0A5-46BC-82E2-F94CB9B8E64A}">
      <dgm:prSet/>
      <dgm:spPr/>
      <dgm:t>
        <a:bodyPr/>
        <a:lstStyle/>
        <a:p>
          <a:endParaRPr lang="fr-FR"/>
        </a:p>
      </dgm:t>
    </dgm:pt>
    <dgm:pt modelId="{D5F42E5A-3845-4AD5-A96D-82C6AA4E70B3}">
      <dgm:prSet phldrT="[Texte]"/>
      <dgm:spPr/>
      <dgm:t>
        <a:bodyPr/>
        <a:lstStyle/>
        <a:p>
          <a:r>
            <a:rPr lang="fr-FR"/>
            <a:t>Km Réalisés (Km)</a:t>
          </a:r>
        </a:p>
      </dgm:t>
    </dgm:pt>
    <dgm:pt modelId="{6A910578-9E85-4765-8D89-D1EB0C3D40F3}" type="parTrans" cxnId="{2CE45B8A-92FC-4669-9DA1-B97254AEA8E6}">
      <dgm:prSet/>
      <dgm:spPr/>
      <dgm:t>
        <a:bodyPr/>
        <a:lstStyle/>
        <a:p>
          <a:endParaRPr lang="fr-FR"/>
        </a:p>
      </dgm:t>
    </dgm:pt>
    <dgm:pt modelId="{EDF40626-60FE-4AB2-AF1A-B2BDF2B54769}" type="sibTrans" cxnId="{2CE45B8A-92FC-4669-9DA1-B97254AEA8E6}">
      <dgm:prSet/>
      <dgm:spPr/>
      <dgm:t>
        <a:bodyPr/>
        <a:lstStyle/>
        <a:p>
          <a:endParaRPr lang="fr-FR"/>
        </a:p>
      </dgm:t>
    </dgm:pt>
    <dgm:pt modelId="{54EC17D6-255A-4A8A-B07C-2A3F143E5E8A}">
      <dgm:prSet phldrT="[Texte]"/>
      <dgm:spPr/>
      <dgm:t>
        <a:bodyPr/>
        <a:lstStyle/>
        <a:p>
          <a:r>
            <a:rPr lang="fr-FR"/>
            <a:t>Augmentation </a:t>
          </a:r>
          <a:r>
            <a:rPr lang="fr-FR">
              <a:solidFill>
                <a:schemeClr val="accent4"/>
              </a:solidFill>
            </a:rPr>
            <a:t>+ 137%</a:t>
          </a:r>
        </a:p>
      </dgm:t>
    </dgm:pt>
    <dgm:pt modelId="{D195B460-2956-406E-9EB3-10681B5AABD8}" type="parTrans" cxnId="{1B5F7FB9-7D34-4497-885C-C2FDAB5A8CFC}">
      <dgm:prSet/>
      <dgm:spPr/>
      <dgm:t>
        <a:bodyPr/>
        <a:lstStyle/>
        <a:p>
          <a:endParaRPr lang="fr-FR"/>
        </a:p>
      </dgm:t>
    </dgm:pt>
    <dgm:pt modelId="{D975FE83-65A7-45C4-B388-651B59A9A1B3}" type="sibTrans" cxnId="{1B5F7FB9-7D34-4497-885C-C2FDAB5A8CFC}">
      <dgm:prSet/>
      <dgm:spPr/>
      <dgm:t>
        <a:bodyPr/>
        <a:lstStyle/>
        <a:p>
          <a:endParaRPr lang="fr-FR"/>
        </a:p>
      </dgm:t>
    </dgm:pt>
    <dgm:pt modelId="{D7F84A51-02EA-41F6-AD66-9B9C3D26AF7C}">
      <dgm:prSet phldrT="[Texte]"/>
      <dgm:spPr/>
      <dgm:t>
        <a:bodyPr/>
        <a:lstStyle/>
        <a:p>
          <a:r>
            <a:rPr lang="fr-FR"/>
            <a:t>Coût Total</a:t>
          </a:r>
        </a:p>
      </dgm:t>
    </dgm:pt>
    <dgm:pt modelId="{F95F0FD3-CC57-4668-8F13-D180B919E870}" type="parTrans" cxnId="{111D5C6D-1DBA-4151-908D-DC6ED1B583EF}">
      <dgm:prSet/>
      <dgm:spPr/>
      <dgm:t>
        <a:bodyPr/>
        <a:lstStyle/>
        <a:p>
          <a:endParaRPr lang="fr-FR"/>
        </a:p>
      </dgm:t>
    </dgm:pt>
    <dgm:pt modelId="{E1279560-BA72-49DE-A69C-B00843B6010C}" type="sibTrans" cxnId="{111D5C6D-1DBA-4151-908D-DC6ED1B583EF}">
      <dgm:prSet/>
      <dgm:spPr/>
      <dgm:t>
        <a:bodyPr/>
        <a:lstStyle/>
        <a:p>
          <a:endParaRPr lang="fr-FR"/>
        </a:p>
      </dgm:t>
    </dgm:pt>
    <dgm:pt modelId="{D4A2C3DC-736C-46AA-A4D3-72BFB0B2EEA4}">
      <dgm:prSet phldrT="[Texte]"/>
      <dgm:spPr/>
      <dgm:t>
        <a:bodyPr/>
        <a:lstStyle/>
        <a:p>
          <a:r>
            <a:rPr lang="fr-FR"/>
            <a:t>Bilan CO2</a:t>
          </a:r>
        </a:p>
      </dgm:t>
    </dgm:pt>
    <dgm:pt modelId="{5FCE3055-682B-4591-AFF3-98F78A2A8C90}" type="parTrans" cxnId="{F846B4DA-79D5-4DB4-8FB4-FC0DB6D7E232}">
      <dgm:prSet/>
      <dgm:spPr/>
      <dgm:t>
        <a:bodyPr/>
        <a:lstStyle/>
        <a:p>
          <a:endParaRPr lang="fr-FR"/>
        </a:p>
      </dgm:t>
    </dgm:pt>
    <dgm:pt modelId="{6959008B-BA38-4288-A247-D38D582F7407}" type="sibTrans" cxnId="{F846B4DA-79D5-4DB4-8FB4-FC0DB6D7E232}">
      <dgm:prSet/>
      <dgm:spPr/>
      <dgm:t>
        <a:bodyPr/>
        <a:lstStyle/>
        <a:p>
          <a:endParaRPr lang="fr-FR"/>
        </a:p>
      </dgm:t>
    </dgm:pt>
    <dgm:pt modelId="{7EDE2BC5-0650-4B15-AF6C-A81000A3E244}">
      <dgm:prSet phldrT="[Texte]"/>
      <dgm:spPr/>
      <dgm:t>
        <a:bodyPr/>
        <a:lstStyle/>
        <a:p>
          <a:r>
            <a:rPr lang="fr-FR"/>
            <a:t>Poids Moyen</a:t>
          </a:r>
        </a:p>
      </dgm:t>
    </dgm:pt>
    <dgm:pt modelId="{F08C8A45-6E9F-4E78-98A4-F116A193A3AD}" type="parTrans" cxnId="{D7606A47-A060-4B55-8DFA-BCA67D4DB729}">
      <dgm:prSet/>
      <dgm:spPr/>
      <dgm:t>
        <a:bodyPr/>
        <a:lstStyle/>
        <a:p>
          <a:endParaRPr lang="fr-FR"/>
        </a:p>
      </dgm:t>
    </dgm:pt>
    <dgm:pt modelId="{914BB63E-2636-4D68-B123-CD87CF797D5B}" type="sibTrans" cxnId="{D7606A47-A060-4B55-8DFA-BCA67D4DB729}">
      <dgm:prSet/>
      <dgm:spPr/>
      <dgm:t>
        <a:bodyPr/>
        <a:lstStyle/>
        <a:p>
          <a:endParaRPr lang="fr-FR"/>
        </a:p>
      </dgm:t>
    </dgm:pt>
    <dgm:pt modelId="{B2D66893-7491-49F4-9760-8C6046CAAFDC}">
      <dgm:prSet phldrT="[Texte]"/>
      <dgm:spPr/>
      <dgm:t>
        <a:bodyPr/>
        <a:lstStyle/>
        <a:p>
          <a:r>
            <a:rPr lang="fr-FR"/>
            <a:t>KM Moyen</a:t>
          </a:r>
        </a:p>
      </dgm:t>
    </dgm:pt>
    <dgm:pt modelId="{86606E4F-A533-4634-BAD0-FDC9DB93CEA4}" type="parTrans" cxnId="{6A4197D9-775D-4C2C-97B1-B64C0466F94D}">
      <dgm:prSet/>
      <dgm:spPr/>
      <dgm:t>
        <a:bodyPr/>
        <a:lstStyle/>
        <a:p>
          <a:endParaRPr lang="fr-FR"/>
        </a:p>
      </dgm:t>
    </dgm:pt>
    <dgm:pt modelId="{F2C5260B-84F2-4AFF-A4E8-816601429A1A}" type="sibTrans" cxnId="{6A4197D9-775D-4C2C-97B1-B64C0466F94D}">
      <dgm:prSet/>
      <dgm:spPr/>
      <dgm:t>
        <a:bodyPr/>
        <a:lstStyle/>
        <a:p>
          <a:endParaRPr lang="fr-FR"/>
        </a:p>
      </dgm:t>
    </dgm:pt>
    <dgm:pt modelId="{E704A42E-90C5-4BDB-834C-A7CC43A0D3B5}">
      <dgm:prSet phldrT="[Texte]"/>
      <dgm:spPr/>
      <dgm:t>
        <a:bodyPr/>
        <a:lstStyle/>
        <a:p>
          <a:r>
            <a:rPr lang="fr-FR"/>
            <a:t>Prix Moyen</a:t>
          </a:r>
        </a:p>
      </dgm:t>
    </dgm:pt>
    <dgm:pt modelId="{A4E86D12-474F-4D44-BDCE-194F6A802156}" type="parTrans" cxnId="{46A9B40F-97BD-49DE-B4BC-1F774FF17EBF}">
      <dgm:prSet/>
      <dgm:spPr/>
      <dgm:t>
        <a:bodyPr/>
        <a:lstStyle/>
        <a:p>
          <a:endParaRPr lang="fr-FR"/>
        </a:p>
      </dgm:t>
    </dgm:pt>
    <dgm:pt modelId="{564D81D2-22F2-4DDB-903E-40C0CC7B3931}" type="sibTrans" cxnId="{46A9B40F-97BD-49DE-B4BC-1F774FF17EBF}">
      <dgm:prSet/>
      <dgm:spPr/>
      <dgm:t>
        <a:bodyPr/>
        <a:lstStyle/>
        <a:p>
          <a:endParaRPr lang="fr-FR"/>
        </a:p>
      </dgm:t>
    </dgm:pt>
    <dgm:pt modelId="{7A9D54DB-60D4-45F4-A22C-061B22BCC351}">
      <dgm:prSet/>
      <dgm:spPr/>
      <dgm:t>
        <a:bodyPr/>
        <a:lstStyle/>
        <a:p>
          <a:r>
            <a:rPr lang="fr-FR"/>
            <a:t>Augmentation </a:t>
          </a:r>
          <a:r>
            <a:rPr lang="fr-FR">
              <a:solidFill>
                <a:schemeClr val="accent4"/>
              </a:solidFill>
            </a:rPr>
            <a:t>+166%</a:t>
          </a:r>
        </a:p>
      </dgm:t>
    </dgm:pt>
    <dgm:pt modelId="{47ED3A6E-A1E2-49EF-AC0F-5AC4E72CB7AE}" type="parTrans" cxnId="{C9D8935D-ED4F-4FAE-8326-6B56220A7F58}">
      <dgm:prSet/>
      <dgm:spPr/>
      <dgm:t>
        <a:bodyPr/>
        <a:lstStyle/>
        <a:p>
          <a:endParaRPr lang="fr-FR"/>
        </a:p>
      </dgm:t>
    </dgm:pt>
    <dgm:pt modelId="{2FD71257-4BB4-4E7B-82CE-52E5BC506667}" type="sibTrans" cxnId="{C9D8935D-ED4F-4FAE-8326-6B56220A7F58}">
      <dgm:prSet/>
      <dgm:spPr/>
      <dgm:t>
        <a:bodyPr/>
        <a:lstStyle/>
        <a:p>
          <a:endParaRPr lang="fr-FR"/>
        </a:p>
      </dgm:t>
    </dgm:pt>
    <dgm:pt modelId="{670C6259-C321-4628-A493-03A5D296A64F}">
      <dgm:prSet/>
      <dgm:spPr/>
      <dgm:t>
        <a:bodyPr/>
        <a:lstStyle/>
        <a:p>
          <a:r>
            <a:rPr lang="fr-FR"/>
            <a:t>Augmentation </a:t>
          </a:r>
          <a:r>
            <a:rPr lang="fr-FR">
              <a:solidFill>
                <a:schemeClr val="accent4"/>
              </a:solidFill>
            </a:rPr>
            <a:t>+151%</a:t>
          </a:r>
        </a:p>
      </dgm:t>
    </dgm:pt>
    <dgm:pt modelId="{48EC0A9C-E5A1-4243-839D-30DB6F79596C}" type="parTrans" cxnId="{997E4F15-4869-469F-9FE5-B8E98FA2C938}">
      <dgm:prSet/>
      <dgm:spPr/>
      <dgm:t>
        <a:bodyPr/>
        <a:lstStyle/>
        <a:p>
          <a:endParaRPr lang="fr-FR"/>
        </a:p>
      </dgm:t>
    </dgm:pt>
    <dgm:pt modelId="{7320F4C9-A8E4-4BEA-882E-5BBAB06C4999}" type="sibTrans" cxnId="{997E4F15-4869-469F-9FE5-B8E98FA2C938}">
      <dgm:prSet/>
      <dgm:spPr/>
      <dgm:t>
        <a:bodyPr/>
        <a:lstStyle/>
        <a:p>
          <a:endParaRPr lang="fr-FR"/>
        </a:p>
      </dgm:t>
    </dgm:pt>
    <dgm:pt modelId="{776B6E7A-A8C8-449E-9EDA-211C0F95403A}">
      <dgm:prSet/>
      <dgm:spPr/>
      <dgm:t>
        <a:bodyPr/>
        <a:lstStyle/>
        <a:p>
          <a:r>
            <a:rPr lang="fr-FR"/>
            <a:t>Légèrement supérieur en 2022</a:t>
          </a:r>
        </a:p>
      </dgm:t>
    </dgm:pt>
    <dgm:pt modelId="{FE4CEEF8-DB0A-45E6-9612-23F0C10D9836}" type="parTrans" cxnId="{C630731C-9788-42C8-A5C7-24720A7EB921}">
      <dgm:prSet/>
      <dgm:spPr/>
      <dgm:t>
        <a:bodyPr/>
        <a:lstStyle/>
        <a:p>
          <a:endParaRPr lang="fr-FR"/>
        </a:p>
      </dgm:t>
    </dgm:pt>
    <dgm:pt modelId="{4EDB5EE2-2B86-46E0-9D27-62A596B63C61}" type="sibTrans" cxnId="{C630731C-9788-42C8-A5C7-24720A7EB921}">
      <dgm:prSet/>
      <dgm:spPr/>
      <dgm:t>
        <a:bodyPr/>
        <a:lstStyle/>
        <a:p>
          <a:endParaRPr lang="fr-FR"/>
        </a:p>
      </dgm:t>
    </dgm:pt>
    <dgm:pt modelId="{CA92D00A-0E7A-4D55-A48E-54075413F40B}">
      <dgm:prSet/>
      <dgm:spPr/>
      <dgm:t>
        <a:bodyPr/>
        <a:lstStyle/>
        <a:p>
          <a:r>
            <a:rPr lang="fr-FR"/>
            <a:t>Légère augmentation</a:t>
          </a:r>
        </a:p>
      </dgm:t>
    </dgm:pt>
    <dgm:pt modelId="{16091D9A-3AE6-4D7A-8133-CE2254690C64}" type="parTrans" cxnId="{264A8523-06CA-4627-AB54-C516C85DAFAB}">
      <dgm:prSet/>
      <dgm:spPr/>
      <dgm:t>
        <a:bodyPr/>
        <a:lstStyle/>
        <a:p>
          <a:endParaRPr lang="fr-FR"/>
        </a:p>
      </dgm:t>
    </dgm:pt>
    <dgm:pt modelId="{E13E9F86-FB2F-4C54-A30E-648BB3A44001}" type="sibTrans" cxnId="{264A8523-06CA-4627-AB54-C516C85DAFAB}">
      <dgm:prSet/>
      <dgm:spPr/>
      <dgm:t>
        <a:bodyPr/>
        <a:lstStyle/>
        <a:p>
          <a:endParaRPr lang="fr-FR"/>
        </a:p>
      </dgm:t>
    </dgm:pt>
    <dgm:pt modelId="{F4F75902-AF9D-40A0-98FF-12ADCEAF3F40}">
      <dgm:prSet/>
      <dgm:spPr/>
      <dgm:t>
        <a:bodyPr/>
        <a:lstStyle/>
        <a:p>
          <a:r>
            <a:rPr lang="fr-FR"/>
            <a:t>Augmentation</a:t>
          </a:r>
        </a:p>
      </dgm:t>
    </dgm:pt>
    <dgm:pt modelId="{94AF2E02-0ACA-41B5-A8B6-FADA8C56ED0B}" type="parTrans" cxnId="{7F13560C-106A-4C99-AA22-9031F226E2C2}">
      <dgm:prSet/>
      <dgm:spPr/>
      <dgm:t>
        <a:bodyPr/>
        <a:lstStyle/>
        <a:p>
          <a:endParaRPr lang="fr-FR"/>
        </a:p>
      </dgm:t>
    </dgm:pt>
    <dgm:pt modelId="{378DBCD5-5450-47CD-B053-7CED355500AA}" type="sibTrans" cxnId="{7F13560C-106A-4C99-AA22-9031F226E2C2}">
      <dgm:prSet/>
      <dgm:spPr/>
      <dgm:t>
        <a:bodyPr/>
        <a:lstStyle/>
        <a:p>
          <a:endParaRPr lang="fr-FR"/>
        </a:p>
      </dgm:t>
    </dgm:pt>
    <dgm:pt modelId="{69BF0804-D423-4824-82D0-ED8469D53E2A}">
      <dgm:prSet/>
      <dgm:spPr/>
      <dgm:t>
        <a:bodyPr/>
        <a:lstStyle/>
        <a:p>
          <a:r>
            <a:rPr lang="fr-FR"/>
            <a:t>Max en Juin 37k €</a:t>
          </a:r>
        </a:p>
      </dgm:t>
    </dgm:pt>
    <dgm:pt modelId="{26AEAE0B-129B-4779-8FFF-02B9C02B8C3F}" type="parTrans" cxnId="{485C8CED-0E3C-4F7E-8D99-4259AF2E8805}">
      <dgm:prSet/>
      <dgm:spPr/>
      <dgm:t>
        <a:bodyPr/>
        <a:lstStyle/>
        <a:p>
          <a:endParaRPr lang="fr-FR"/>
        </a:p>
      </dgm:t>
    </dgm:pt>
    <dgm:pt modelId="{0DC04B8D-B569-4C3B-A6C5-BEB33785AF20}" type="sibTrans" cxnId="{485C8CED-0E3C-4F7E-8D99-4259AF2E8805}">
      <dgm:prSet/>
      <dgm:spPr/>
      <dgm:t>
        <a:bodyPr/>
        <a:lstStyle/>
        <a:p>
          <a:endParaRPr lang="fr-FR"/>
        </a:p>
      </dgm:t>
    </dgm:pt>
    <dgm:pt modelId="{C55E91ED-9264-49AE-91B8-63330946EB89}">
      <dgm:prSet/>
      <dgm:spPr/>
      <dgm:t>
        <a:bodyPr/>
        <a:lstStyle/>
        <a:p>
          <a:r>
            <a:rPr lang="fr-FR"/>
            <a:t>Max en Juillet (2 093kg)</a:t>
          </a:r>
        </a:p>
      </dgm:t>
    </dgm:pt>
    <dgm:pt modelId="{FB9434D2-74BC-49FD-8C76-AA16543FAF3C}" type="parTrans" cxnId="{298A0334-0445-4D51-B4D0-012E22045F23}">
      <dgm:prSet/>
      <dgm:spPr/>
      <dgm:t>
        <a:bodyPr/>
        <a:lstStyle/>
        <a:p>
          <a:endParaRPr lang="fr-FR"/>
        </a:p>
      </dgm:t>
    </dgm:pt>
    <dgm:pt modelId="{7BD9C190-2041-448B-8BEE-053EBB157F24}" type="sibTrans" cxnId="{298A0334-0445-4D51-B4D0-012E22045F23}">
      <dgm:prSet/>
      <dgm:spPr/>
      <dgm:t>
        <a:bodyPr/>
        <a:lstStyle/>
        <a:p>
          <a:endParaRPr lang="fr-FR"/>
        </a:p>
      </dgm:t>
    </dgm:pt>
    <dgm:pt modelId="{C9529007-3CE6-4CC3-851C-BEC0AF103DD0}">
      <dgm:prSet/>
      <dgm:spPr/>
      <dgm:t>
        <a:bodyPr/>
        <a:lstStyle/>
        <a:p>
          <a:r>
            <a:rPr lang="fr-FR"/>
            <a:t>Stable</a:t>
          </a:r>
        </a:p>
      </dgm:t>
    </dgm:pt>
    <dgm:pt modelId="{44BAFD79-6286-421E-968E-6A9A5A7E7D94}" type="parTrans" cxnId="{66192D72-B760-4104-BA84-3A5172CBBD27}">
      <dgm:prSet/>
      <dgm:spPr/>
      <dgm:t>
        <a:bodyPr/>
        <a:lstStyle/>
        <a:p>
          <a:endParaRPr lang="fr-FR"/>
        </a:p>
      </dgm:t>
    </dgm:pt>
    <dgm:pt modelId="{A16E0B80-D932-49E4-A0F5-E766A6005F26}" type="sibTrans" cxnId="{66192D72-B760-4104-BA84-3A5172CBBD27}">
      <dgm:prSet/>
      <dgm:spPr/>
      <dgm:t>
        <a:bodyPr/>
        <a:lstStyle/>
        <a:p>
          <a:endParaRPr lang="fr-FR"/>
        </a:p>
      </dgm:t>
    </dgm:pt>
    <dgm:pt modelId="{0CFA4041-A296-4944-B5BC-CAEEE65EE648}">
      <dgm:prSet/>
      <dgm:spPr/>
      <dgm:t>
        <a:bodyPr/>
        <a:lstStyle/>
        <a:p>
          <a:r>
            <a:rPr lang="fr-FR"/>
            <a:t>Juin /Septembre + élevé.</a:t>
          </a:r>
        </a:p>
      </dgm:t>
    </dgm:pt>
    <dgm:pt modelId="{91C1A19B-7AEE-4D05-A9A6-715818F48DEE}" type="parTrans" cxnId="{553C8406-098E-41E4-8985-71ACEBE62823}">
      <dgm:prSet/>
      <dgm:spPr/>
      <dgm:t>
        <a:bodyPr/>
        <a:lstStyle/>
        <a:p>
          <a:endParaRPr lang="fr-FR"/>
        </a:p>
      </dgm:t>
    </dgm:pt>
    <dgm:pt modelId="{2FF623DD-B18C-4ACF-A962-98B773D10278}" type="sibTrans" cxnId="{553C8406-098E-41E4-8985-71ACEBE62823}">
      <dgm:prSet/>
      <dgm:spPr/>
      <dgm:t>
        <a:bodyPr/>
        <a:lstStyle/>
        <a:p>
          <a:endParaRPr lang="fr-FR"/>
        </a:p>
      </dgm:t>
    </dgm:pt>
    <dgm:pt modelId="{0354B4B8-56DC-46DC-9370-66AF2F02D93B}">
      <dgm:prSet phldrT="[Texte]"/>
      <dgm:spPr/>
      <dgm:t>
        <a:bodyPr/>
        <a:lstStyle/>
        <a:p>
          <a:r>
            <a:rPr lang="fr-FR"/>
            <a:t>Pic en Juin </a:t>
          </a:r>
        </a:p>
      </dgm:t>
    </dgm:pt>
    <dgm:pt modelId="{2D6ECFD6-778C-4F55-95CF-CD8D261420ED}" type="sibTrans" cxnId="{CB001DCB-D8E2-4AF3-A58C-5BB691FBD5B0}">
      <dgm:prSet/>
      <dgm:spPr/>
      <dgm:t>
        <a:bodyPr/>
        <a:lstStyle/>
        <a:p>
          <a:endParaRPr lang="fr-FR"/>
        </a:p>
      </dgm:t>
    </dgm:pt>
    <dgm:pt modelId="{2D9D4231-446C-4111-835F-6A5EB876C623}" type="parTrans" cxnId="{CB001DCB-D8E2-4AF3-A58C-5BB691FBD5B0}">
      <dgm:prSet/>
      <dgm:spPr/>
      <dgm:t>
        <a:bodyPr/>
        <a:lstStyle/>
        <a:p>
          <a:endParaRPr lang="fr-FR"/>
        </a:p>
      </dgm:t>
    </dgm:pt>
    <dgm:pt modelId="{C3CFE8A3-8463-43FE-8448-F8096925C487}">
      <dgm:prSet phldrT="[Texte]"/>
      <dgm:spPr/>
      <dgm:t>
        <a:bodyPr/>
        <a:lstStyle/>
        <a:p>
          <a:r>
            <a:rPr lang="fr-FR"/>
            <a:t>Pic en Juin (61 765km)</a:t>
          </a:r>
        </a:p>
      </dgm:t>
    </dgm:pt>
    <dgm:pt modelId="{4C3C736A-595A-47DA-8403-4F7E721271D5}" type="sibTrans" cxnId="{58CFD686-18CA-4C11-B8A3-2FBEB134A369}">
      <dgm:prSet/>
      <dgm:spPr/>
      <dgm:t>
        <a:bodyPr/>
        <a:lstStyle/>
        <a:p>
          <a:endParaRPr lang="fr-FR"/>
        </a:p>
      </dgm:t>
    </dgm:pt>
    <dgm:pt modelId="{ED5B405A-08B4-4929-82A1-8EEA87229CDC}" type="parTrans" cxnId="{58CFD686-18CA-4C11-B8A3-2FBEB134A369}">
      <dgm:prSet/>
      <dgm:spPr/>
      <dgm:t>
        <a:bodyPr/>
        <a:lstStyle/>
        <a:p>
          <a:endParaRPr lang="fr-FR"/>
        </a:p>
      </dgm:t>
    </dgm:pt>
    <dgm:pt modelId="{C6F3BF4A-20D4-415E-BBEB-19C28C90745F}" type="pres">
      <dgm:prSet presAssocID="{1EE1ACF3-627C-4693-A7B2-14CECBD24E50}" presName="Name0" presStyleCnt="0">
        <dgm:presLayoutVars>
          <dgm:dir/>
          <dgm:animLvl val="lvl"/>
          <dgm:resizeHandles val="exact"/>
        </dgm:presLayoutVars>
      </dgm:prSet>
      <dgm:spPr/>
    </dgm:pt>
    <dgm:pt modelId="{C12449A5-4BCF-47D7-8777-78E4EE4E6D4B}" type="pres">
      <dgm:prSet presAssocID="{3BA77CB3-A31B-4439-AC31-AE65F0F80A80}" presName="composite" presStyleCnt="0"/>
      <dgm:spPr/>
    </dgm:pt>
    <dgm:pt modelId="{A271218C-034B-4175-91DA-333F50C2B846}" type="pres">
      <dgm:prSet presAssocID="{3BA77CB3-A31B-4439-AC31-AE65F0F80A80}" presName="parTx" presStyleLbl="alignNode1" presStyleIdx="0" presStyleCnt="8">
        <dgm:presLayoutVars>
          <dgm:chMax val="0"/>
          <dgm:chPref val="0"/>
          <dgm:bulletEnabled val="1"/>
        </dgm:presLayoutVars>
      </dgm:prSet>
      <dgm:spPr/>
    </dgm:pt>
    <dgm:pt modelId="{986094B3-2F46-425C-9622-D32ACD725914}" type="pres">
      <dgm:prSet presAssocID="{3BA77CB3-A31B-4439-AC31-AE65F0F80A80}" presName="desTx" presStyleLbl="alignAccFollowNode1" presStyleIdx="0" presStyleCnt="8">
        <dgm:presLayoutVars>
          <dgm:bulletEnabled val="1"/>
        </dgm:presLayoutVars>
      </dgm:prSet>
      <dgm:spPr/>
    </dgm:pt>
    <dgm:pt modelId="{1634323D-D93A-43FA-AE6A-4B6B289E963D}" type="pres">
      <dgm:prSet presAssocID="{227FA138-9FCA-4359-930B-19B9F3462633}" presName="space" presStyleCnt="0"/>
      <dgm:spPr/>
    </dgm:pt>
    <dgm:pt modelId="{8D0D0C57-F107-4DA5-91A8-737DB3953249}" type="pres">
      <dgm:prSet presAssocID="{0E5D4BBA-EF40-43DC-9005-3B7499DE53D1}" presName="composite" presStyleCnt="0"/>
      <dgm:spPr/>
    </dgm:pt>
    <dgm:pt modelId="{8D8A491B-ADDD-4758-8322-5EF3C02D4545}" type="pres">
      <dgm:prSet presAssocID="{0E5D4BBA-EF40-43DC-9005-3B7499DE53D1}" presName="parTx" presStyleLbl="alignNode1" presStyleIdx="1" presStyleCnt="8">
        <dgm:presLayoutVars>
          <dgm:chMax val="0"/>
          <dgm:chPref val="0"/>
          <dgm:bulletEnabled val="1"/>
        </dgm:presLayoutVars>
      </dgm:prSet>
      <dgm:spPr/>
    </dgm:pt>
    <dgm:pt modelId="{1A5541CD-9B62-4A9C-8D5F-578C9A52BCBD}" type="pres">
      <dgm:prSet presAssocID="{0E5D4BBA-EF40-43DC-9005-3B7499DE53D1}" presName="desTx" presStyleLbl="alignAccFollowNode1" presStyleIdx="1" presStyleCnt="8">
        <dgm:presLayoutVars>
          <dgm:bulletEnabled val="1"/>
        </dgm:presLayoutVars>
      </dgm:prSet>
      <dgm:spPr/>
    </dgm:pt>
    <dgm:pt modelId="{8DA26AB5-5B96-4036-B182-41718833649C}" type="pres">
      <dgm:prSet presAssocID="{F10272ED-23A5-4260-BCAE-AE72E8E62C0C}" presName="space" presStyleCnt="0"/>
      <dgm:spPr/>
    </dgm:pt>
    <dgm:pt modelId="{EA8E5393-E85F-464D-955A-E86DE8809C7A}" type="pres">
      <dgm:prSet presAssocID="{D5F42E5A-3845-4AD5-A96D-82C6AA4E70B3}" presName="composite" presStyleCnt="0"/>
      <dgm:spPr/>
    </dgm:pt>
    <dgm:pt modelId="{A29B2A95-3E6F-4BAC-8CAD-C06C1E06086E}" type="pres">
      <dgm:prSet presAssocID="{D5F42E5A-3845-4AD5-A96D-82C6AA4E70B3}" presName="parTx" presStyleLbl="alignNode1" presStyleIdx="2" presStyleCnt="8">
        <dgm:presLayoutVars>
          <dgm:chMax val="0"/>
          <dgm:chPref val="0"/>
          <dgm:bulletEnabled val="1"/>
        </dgm:presLayoutVars>
      </dgm:prSet>
      <dgm:spPr/>
    </dgm:pt>
    <dgm:pt modelId="{A2E49C6E-336A-4489-AED8-41D6F41BACF5}" type="pres">
      <dgm:prSet presAssocID="{D5F42E5A-3845-4AD5-A96D-82C6AA4E70B3}" presName="desTx" presStyleLbl="alignAccFollowNode1" presStyleIdx="2" presStyleCnt="8">
        <dgm:presLayoutVars>
          <dgm:bulletEnabled val="1"/>
        </dgm:presLayoutVars>
      </dgm:prSet>
      <dgm:spPr/>
    </dgm:pt>
    <dgm:pt modelId="{D76EDDA0-68EB-4692-8E98-4EE7C1CB8472}" type="pres">
      <dgm:prSet presAssocID="{EDF40626-60FE-4AB2-AF1A-B2BDF2B54769}" presName="space" presStyleCnt="0"/>
      <dgm:spPr/>
    </dgm:pt>
    <dgm:pt modelId="{98AC6653-1050-4702-A55D-6A0DBF70264E}" type="pres">
      <dgm:prSet presAssocID="{D7F84A51-02EA-41F6-AD66-9B9C3D26AF7C}" presName="composite" presStyleCnt="0"/>
      <dgm:spPr/>
    </dgm:pt>
    <dgm:pt modelId="{0539E8CB-2F47-4338-B5AE-1F2DDB4CF799}" type="pres">
      <dgm:prSet presAssocID="{D7F84A51-02EA-41F6-AD66-9B9C3D26AF7C}" presName="parTx" presStyleLbl="alignNode1" presStyleIdx="3" presStyleCnt="8">
        <dgm:presLayoutVars>
          <dgm:chMax val="0"/>
          <dgm:chPref val="0"/>
          <dgm:bulletEnabled val="1"/>
        </dgm:presLayoutVars>
      </dgm:prSet>
      <dgm:spPr/>
    </dgm:pt>
    <dgm:pt modelId="{A2DD0CD8-6C82-4EA3-A513-5F38EE1B1C19}" type="pres">
      <dgm:prSet presAssocID="{D7F84A51-02EA-41F6-AD66-9B9C3D26AF7C}" presName="desTx" presStyleLbl="alignAccFollowNode1" presStyleIdx="3" presStyleCnt="8">
        <dgm:presLayoutVars>
          <dgm:bulletEnabled val="1"/>
        </dgm:presLayoutVars>
      </dgm:prSet>
      <dgm:spPr/>
    </dgm:pt>
    <dgm:pt modelId="{2C601865-8616-40CD-90C9-0886AB4721C5}" type="pres">
      <dgm:prSet presAssocID="{E1279560-BA72-49DE-A69C-B00843B6010C}" presName="space" presStyleCnt="0"/>
      <dgm:spPr/>
    </dgm:pt>
    <dgm:pt modelId="{3A4772E7-8261-4FD6-999D-290F0186E0BE}" type="pres">
      <dgm:prSet presAssocID="{D4A2C3DC-736C-46AA-A4D3-72BFB0B2EEA4}" presName="composite" presStyleCnt="0"/>
      <dgm:spPr/>
    </dgm:pt>
    <dgm:pt modelId="{E1984EB6-E306-4AF1-81BB-2D7557F59CAC}" type="pres">
      <dgm:prSet presAssocID="{D4A2C3DC-736C-46AA-A4D3-72BFB0B2EEA4}" presName="parTx" presStyleLbl="alignNode1" presStyleIdx="4" presStyleCnt="8">
        <dgm:presLayoutVars>
          <dgm:chMax val="0"/>
          <dgm:chPref val="0"/>
          <dgm:bulletEnabled val="1"/>
        </dgm:presLayoutVars>
      </dgm:prSet>
      <dgm:spPr/>
    </dgm:pt>
    <dgm:pt modelId="{0A1B31DE-972C-4A5E-BACE-73F28BA30A3F}" type="pres">
      <dgm:prSet presAssocID="{D4A2C3DC-736C-46AA-A4D3-72BFB0B2EEA4}" presName="desTx" presStyleLbl="alignAccFollowNode1" presStyleIdx="4" presStyleCnt="8">
        <dgm:presLayoutVars>
          <dgm:bulletEnabled val="1"/>
        </dgm:presLayoutVars>
      </dgm:prSet>
      <dgm:spPr/>
    </dgm:pt>
    <dgm:pt modelId="{8A28863B-12B4-4DBC-9E05-4337E3E20600}" type="pres">
      <dgm:prSet presAssocID="{6959008B-BA38-4288-A247-D38D582F7407}" presName="space" presStyleCnt="0"/>
      <dgm:spPr/>
    </dgm:pt>
    <dgm:pt modelId="{CB4DD627-F413-4F13-B38F-DBC02E0A901C}" type="pres">
      <dgm:prSet presAssocID="{7EDE2BC5-0650-4B15-AF6C-A81000A3E244}" presName="composite" presStyleCnt="0"/>
      <dgm:spPr/>
    </dgm:pt>
    <dgm:pt modelId="{95E9BE86-F2B3-431F-B91F-1E25F2660E82}" type="pres">
      <dgm:prSet presAssocID="{7EDE2BC5-0650-4B15-AF6C-A81000A3E244}" presName="parTx" presStyleLbl="alignNode1" presStyleIdx="5" presStyleCnt="8">
        <dgm:presLayoutVars>
          <dgm:chMax val="0"/>
          <dgm:chPref val="0"/>
          <dgm:bulletEnabled val="1"/>
        </dgm:presLayoutVars>
      </dgm:prSet>
      <dgm:spPr/>
    </dgm:pt>
    <dgm:pt modelId="{5B19D643-AABA-496E-BD05-C94DA090B83F}" type="pres">
      <dgm:prSet presAssocID="{7EDE2BC5-0650-4B15-AF6C-A81000A3E244}" presName="desTx" presStyleLbl="alignAccFollowNode1" presStyleIdx="5" presStyleCnt="8">
        <dgm:presLayoutVars>
          <dgm:bulletEnabled val="1"/>
        </dgm:presLayoutVars>
      </dgm:prSet>
      <dgm:spPr/>
    </dgm:pt>
    <dgm:pt modelId="{64392D83-F2B9-4F17-83AE-0D252903F9CF}" type="pres">
      <dgm:prSet presAssocID="{914BB63E-2636-4D68-B123-CD87CF797D5B}" presName="space" presStyleCnt="0"/>
      <dgm:spPr/>
    </dgm:pt>
    <dgm:pt modelId="{7AF4AF8C-2BCE-4D0A-A5F5-FCC8D09051B1}" type="pres">
      <dgm:prSet presAssocID="{B2D66893-7491-49F4-9760-8C6046CAAFDC}" presName="composite" presStyleCnt="0"/>
      <dgm:spPr/>
    </dgm:pt>
    <dgm:pt modelId="{F53F7554-2EE0-45F8-8AEF-DF84093F9463}" type="pres">
      <dgm:prSet presAssocID="{B2D66893-7491-49F4-9760-8C6046CAAFDC}" presName="parTx" presStyleLbl="alignNode1" presStyleIdx="6" presStyleCnt="8">
        <dgm:presLayoutVars>
          <dgm:chMax val="0"/>
          <dgm:chPref val="0"/>
          <dgm:bulletEnabled val="1"/>
        </dgm:presLayoutVars>
      </dgm:prSet>
      <dgm:spPr/>
    </dgm:pt>
    <dgm:pt modelId="{57AC127A-70C7-4D74-A03D-751C24334E6F}" type="pres">
      <dgm:prSet presAssocID="{B2D66893-7491-49F4-9760-8C6046CAAFDC}" presName="desTx" presStyleLbl="alignAccFollowNode1" presStyleIdx="6" presStyleCnt="8">
        <dgm:presLayoutVars>
          <dgm:bulletEnabled val="1"/>
        </dgm:presLayoutVars>
      </dgm:prSet>
      <dgm:spPr/>
    </dgm:pt>
    <dgm:pt modelId="{D2834178-D8C0-4409-AE32-FC8782B24A0E}" type="pres">
      <dgm:prSet presAssocID="{F2C5260B-84F2-4AFF-A4E8-816601429A1A}" presName="space" presStyleCnt="0"/>
      <dgm:spPr/>
    </dgm:pt>
    <dgm:pt modelId="{E7441B47-D39C-4F6E-8EF7-36AC40BB94DF}" type="pres">
      <dgm:prSet presAssocID="{E704A42E-90C5-4BDB-834C-A7CC43A0D3B5}" presName="composite" presStyleCnt="0"/>
      <dgm:spPr/>
    </dgm:pt>
    <dgm:pt modelId="{C37CD9C5-91CA-4E3E-92AE-CF6E33C191B0}" type="pres">
      <dgm:prSet presAssocID="{E704A42E-90C5-4BDB-834C-A7CC43A0D3B5}" presName="parTx" presStyleLbl="alignNode1" presStyleIdx="7" presStyleCnt="8">
        <dgm:presLayoutVars>
          <dgm:chMax val="0"/>
          <dgm:chPref val="0"/>
          <dgm:bulletEnabled val="1"/>
        </dgm:presLayoutVars>
      </dgm:prSet>
      <dgm:spPr/>
    </dgm:pt>
    <dgm:pt modelId="{B705BE97-3012-43E9-84DC-E797241CC412}" type="pres">
      <dgm:prSet presAssocID="{E704A42E-90C5-4BDB-834C-A7CC43A0D3B5}" presName="desTx" presStyleLbl="alignAccFollowNode1" presStyleIdx="7" presStyleCnt="8">
        <dgm:presLayoutVars>
          <dgm:bulletEnabled val="1"/>
        </dgm:presLayoutVars>
      </dgm:prSet>
      <dgm:spPr/>
    </dgm:pt>
  </dgm:ptLst>
  <dgm:cxnLst>
    <dgm:cxn modelId="{553C8406-098E-41E4-8985-71ACEBE62823}" srcId="{E704A42E-90C5-4BDB-834C-A7CC43A0D3B5}" destId="{0CFA4041-A296-4944-B5BC-CAEEE65EE648}" srcOrd="1" destOrd="0" parTransId="{91C1A19B-7AEE-4D05-A9A6-715818F48DEE}" sibTransId="{2FF623DD-B18C-4ACF-A962-98B773D10278}"/>
    <dgm:cxn modelId="{7F13560C-106A-4C99-AA22-9031F226E2C2}" srcId="{E704A42E-90C5-4BDB-834C-A7CC43A0D3B5}" destId="{F4F75902-AF9D-40A0-98FF-12ADCEAF3F40}" srcOrd="0" destOrd="0" parTransId="{94AF2E02-0ACA-41B5-A8B6-FADA8C56ED0B}" sibTransId="{378DBCD5-5450-47CD-B053-7CED355500AA}"/>
    <dgm:cxn modelId="{46A9B40F-97BD-49DE-B4BC-1F774FF17EBF}" srcId="{1EE1ACF3-627C-4693-A7B2-14CECBD24E50}" destId="{E704A42E-90C5-4BDB-834C-A7CC43A0D3B5}" srcOrd="7" destOrd="0" parTransId="{A4E86D12-474F-4D44-BDCE-194F6A802156}" sibTransId="{564D81D2-22F2-4DDB-903E-40C0CC7B3931}"/>
    <dgm:cxn modelId="{997E4F15-4869-469F-9FE5-B8E98FA2C938}" srcId="{D4A2C3DC-736C-46AA-A4D3-72BFB0B2EEA4}" destId="{670C6259-C321-4628-A493-03A5D296A64F}" srcOrd="0" destOrd="0" parTransId="{48EC0A9C-E5A1-4243-839D-30DB6F79596C}" sibTransId="{7320F4C9-A8E4-4BEA-882E-5BBAB06C4999}"/>
    <dgm:cxn modelId="{B350FD16-D786-42EB-9F75-1E700230F1EC}" type="presOf" srcId="{C55E91ED-9264-49AE-91B8-63330946EB89}" destId="{0A1B31DE-972C-4A5E-BACE-73F28BA30A3F}" srcOrd="0" destOrd="1" presId="urn:microsoft.com/office/officeart/2005/8/layout/hList1"/>
    <dgm:cxn modelId="{19D1D019-E1E9-441B-9DF6-B02F6EBB290E}" type="presOf" srcId="{7EDE2BC5-0650-4B15-AF6C-A81000A3E244}" destId="{95E9BE86-F2B3-431F-B91F-1E25F2660E82}" srcOrd="0" destOrd="0" presId="urn:microsoft.com/office/officeart/2005/8/layout/hList1"/>
    <dgm:cxn modelId="{C630731C-9788-42C8-A5C7-24720A7EB921}" srcId="{7EDE2BC5-0650-4B15-AF6C-A81000A3E244}" destId="{776B6E7A-A8C8-449E-9EDA-211C0F95403A}" srcOrd="0" destOrd="0" parTransId="{FE4CEEF8-DB0A-45E6-9612-23F0C10D9836}" sibTransId="{4EDB5EE2-2B86-46E0-9D27-62A596B63C61}"/>
    <dgm:cxn modelId="{F480EA1D-FBD3-4CBF-9294-254FD90250F1}" type="presOf" srcId="{0CFA4041-A296-4944-B5BC-CAEEE65EE648}" destId="{B705BE97-3012-43E9-84DC-E797241CC412}" srcOrd="0" destOrd="1" presId="urn:microsoft.com/office/officeart/2005/8/layout/hList1"/>
    <dgm:cxn modelId="{9FDA3620-61C9-4738-A40A-548C0B5B65EA}" type="presOf" srcId="{69BF0804-D423-4824-82D0-ED8469D53E2A}" destId="{A2DD0CD8-6C82-4EA3-A513-5F38EE1B1C19}" srcOrd="0" destOrd="1" presId="urn:microsoft.com/office/officeart/2005/8/layout/hList1"/>
    <dgm:cxn modelId="{264A8523-06CA-4627-AB54-C516C85DAFAB}" srcId="{B2D66893-7491-49F4-9760-8C6046CAAFDC}" destId="{CA92D00A-0E7A-4D55-A48E-54075413F40B}" srcOrd="0" destOrd="0" parTransId="{16091D9A-3AE6-4D7A-8133-CE2254690C64}" sibTransId="{E13E9F86-FB2F-4C54-A30E-648BB3A44001}"/>
    <dgm:cxn modelId="{2B66CB27-64B5-4467-948B-03F32F64A17B}" type="presOf" srcId="{97F9E40A-677D-4572-9FEA-39E3AA0D0D86}" destId="{986094B3-2F46-425C-9622-D32ACD725914}" srcOrd="0" destOrd="0" presId="urn:microsoft.com/office/officeart/2005/8/layout/hList1"/>
    <dgm:cxn modelId="{1B00BD2D-08EE-49B6-9ED0-BC23B1828A7A}" type="presOf" srcId="{1EE1ACF3-627C-4693-A7B2-14CECBD24E50}" destId="{C6F3BF4A-20D4-415E-BBEB-19C28C90745F}" srcOrd="0" destOrd="0" presId="urn:microsoft.com/office/officeart/2005/8/layout/hList1"/>
    <dgm:cxn modelId="{298A0334-0445-4D51-B4D0-012E22045F23}" srcId="{D4A2C3DC-736C-46AA-A4D3-72BFB0B2EEA4}" destId="{C55E91ED-9264-49AE-91B8-63330946EB89}" srcOrd="1" destOrd="0" parTransId="{FB9434D2-74BC-49FD-8C76-AA16543FAF3C}" sibTransId="{7BD9C190-2041-448B-8BEE-053EBB157F24}"/>
    <dgm:cxn modelId="{C9D8935D-ED4F-4FAE-8326-6B56220A7F58}" srcId="{D7F84A51-02EA-41F6-AD66-9B9C3D26AF7C}" destId="{7A9D54DB-60D4-45F4-A22C-061B22BCC351}" srcOrd="0" destOrd="0" parTransId="{47ED3A6E-A1E2-49EF-AC0F-5AC4E72CB7AE}" sibTransId="{2FD71257-4BB4-4E7B-82CE-52E5BC506667}"/>
    <dgm:cxn modelId="{03B0C441-41DD-4AA1-B454-EF894D63A1B2}" type="presOf" srcId="{D7F84A51-02EA-41F6-AD66-9B9C3D26AF7C}" destId="{0539E8CB-2F47-4338-B5AE-1F2DDB4CF799}" srcOrd="0" destOrd="0" presId="urn:microsoft.com/office/officeart/2005/8/layout/hList1"/>
    <dgm:cxn modelId="{4F3B0843-A0A5-46BC-82E2-F94CB9B8E64A}" srcId="{0E5D4BBA-EF40-43DC-9005-3B7499DE53D1}" destId="{0EB15B17-D4D7-4939-8877-5F0EC830547C}" srcOrd="0" destOrd="0" parTransId="{D4D5A93F-862C-4A81-93F5-6AEB4011A547}" sibTransId="{05CBAC8C-D270-4FF5-A7E3-2B5DAB742499}"/>
    <dgm:cxn modelId="{D7606A47-A060-4B55-8DFA-BCA67D4DB729}" srcId="{1EE1ACF3-627C-4693-A7B2-14CECBD24E50}" destId="{7EDE2BC5-0650-4B15-AF6C-A81000A3E244}" srcOrd="5" destOrd="0" parTransId="{F08C8A45-6E9F-4E78-98A4-F116A193A3AD}" sibTransId="{914BB63E-2636-4D68-B123-CD87CF797D5B}"/>
    <dgm:cxn modelId="{E61BAF69-7CCB-4817-B7F5-7F4FCB27E3D3}" type="presOf" srcId="{C3CFE8A3-8463-43FE-8448-F8096925C487}" destId="{A2E49C6E-336A-4489-AED8-41D6F41BACF5}" srcOrd="0" destOrd="1" presId="urn:microsoft.com/office/officeart/2005/8/layout/hList1"/>
    <dgm:cxn modelId="{111D5C6D-1DBA-4151-908D-DC6ED1B583EF}" srcId="{1EE1ACF3-627C-4693-A7B2-14CECBD24E50}" destId="{D7F84A51-02EA-41F6-AD66-9B9C3D26AF7C}" srcOrd="3" destOrd="0" parTransId="{F95F0FD3-CC57-4668-8F13-D180B919E870}" sibTransId="{E1279560-BA72-49DE-A69C-B00843B6010C}"/>
    <dgm:cxn modelId="{C887754E-7BF0-434C-AD93-8C547E1A4F1A}" type="presOf" srcId="{0EB15B17-D4D7-4939-8877-5F0EC830547C}" destId="{1A5541CD-9B62-4A9C-8D5F-578C9A52BCBD}" srcOrd="0" destOrd="0" presId="urn:microsoft.com/office/officeart/2005/8/layout/hList1"/>
    <dgm:cxn modelId="{43F3DD6E-0630-466E-A4AD-F5385B6F527A}" type="presOf" srcId="{776B6E7A-A8C8-449E-9EDA-211C0F95403A}" destId="{5B19D643-AABA-496E-BD05-C94DA090B83F}" srcOrd="0" destOrd="0" presId="urn:microsoft.com/office/officeart/2005/8/layout/hList1"/>
    <dgm:cxn modelId="{66192D72-B760-4104-BA84-3A5172CBBD27}" srcId="{7EDE2BC5-0650-4B15-AF6C-A81000A3E244}" destId="{C9529007-3CE6-4CC3-851C-BEC0AF103DD0}" srcOrd="1" destOrd="0" parTransId="{44BAFD79-6286-421E-968E-6A9A5A7E7D94}" sibTransId="{A16E0B80-D932-49E4-A0F5-E766A6005F26}"/>
    <dgm:cxn modelId="{17B0A455-065D-4754-8F20-E2AB2ED026AA}" type="presOf" srcId="{3BA77CB3-A31B-4439-AC31-AE65F0F80A80}" destId="{A271218C-034B-4175-91DA-333F50C2B846}" srcOrd="0" destOrd="0" presId="urn:microsoft.com/office/officeart/2005/8/layout/hList1"/>
    <dgm:cxn modelId="{58CFD686-18CA-4C11-B8A3-2FBEB134A369}" srcId="{D5F42E5A-3845-4AD5-A96D-82C6AA4E70B3}" destId="{C3CFE8A3-8463-43FE-8448-F8096925C487}" srcOrd="1" destOrd="0" parTransId="{ED5B405A-08B4-4929-82A1-8EEA87229CDC}" sibTransId="{4C3C736A-595A-47DA-8403-4F7E721271D5}"/>
    <dgm:cxn modelId="{BB821D89-AF1E-4EFF-8415-3C6CB36CD8D5}" type="presOf" srcId="{670C6259-C321-4628-A493-03A5D296A64F}" destId="{0A1B31DE-972C-4A5E-BACE-73F28BA30A3F}" srcOrd="0" destOrd="0" presId="urn:microsoft.com/office/officeart/2005/8/layout/hList1"/>
    <dgm:cxn modelId="{2CE45B8A-92FC-4669-9DA1-B97254AEA8E6}" srcId="{1EE1ACF3-627C-4693-A7B2-14CECBD24E50}" destId="{D5F42E5A-3845-4AD5-A96D-82C6AA4E70B3}" srcOrd="2" destOrd="0" parTransId="{6A910578-9E85-4765-8D89-D1EB0C3D40F3}" sibTransId="{EDF40626-60FE-4AB2-AF1A-B2BDF2B54769}"/>
    <dgm:cxn modelId="{FD81F48D-2F9F-4793-8C05-8B85CEB4561F}" type="presOf" srcId="{0E5D4BBA-EF40-43DC-9005-3B7499DE53D1}" destId="{8D8A491B-ADDD-4758-8322-5EF3C02D4545}" srcOrd="0" destOrd="0" presId="urn:microsoft.com/office/officeart/2005/8/layout/hList1"/>
    <dgm:cxn modelId="{47BB8F98-ACD2-4026-BE3B-8862880B2AC5}" type="presOf" srcId="{C9529007-3CE6-4CC3-851C-BEC0AF103DD0}" destId="{5B19D643-AABA-496E-BD05-C94DA090B83F}" srcOrd="0" destOrd="1" presId="urn:microsoft.com/office/officeart/2005/8/layout/hList1"/>
    <dgm:cxn modelId="{1E7747B0-F1BF-4E07-B67D-4CA3E35ACBB7}" srcId="{3BA77CB3-A31B-4439-AC31-AE65F0F80A80}" destId="{D35AF419-C49D-4B63-8606-F840C8D5E980}" srcOrd="1" destOrd="0" parTransId="{49A4153B-5893-4FAF-98A7-02709DDDBDEB}" sibTransId="{C697CCD2-59E7-49C0-B677-D353E9B36B11}"/>
    <dgm:cxn modelId="{1B5F7FB9-7D34-4497-885C-C2FDAB5A8CFC}" srcId="{D5F42E5A-3845-4AD5-A96D-82C6AA4E70B3}" destId="{54EC17D6-255A-4A8A-B07C-2A3F143E5E8A}" srcOrd="0" destOrd="0" parTransId="{D195B460-2956-406E-9EB3-10681B5AABD8}" sibTransId="{D975FE83-65A7-45C4-B388-651B59A9A1B3}"/>
    <dgm:cxn modelId="{96EA88B9-D9C1-402B-97EA-5A304498AFF3}" type="presOf" srcId="{D35AF419-C49D-4B63-8606-F840C8D5E980}" destId="{986094B3-2F46-425C-9622-D32ACD725914}" srcOrd="0" destOrd="1" presId="urn:microsoft.com/office/officeart/2005/8/layout/hList1"/>
    <dgm:cxn modelId="{DFCFA9BA-0963-4889-A9F0-A18DEA17C146}" type="presOf" srcId="{D4A2C3DC-736C-46AA-A4D3-72BFB0B2EEA4}" destId="{E1984EB6-E306-4AF1-81BB-2D7557F59CAC}" srcOrd="0" destOrd="0" presId="urn:microsoft.com/office/officeart/2005/8/layout/hList1"/>
    <dgm:cxn modelId="{AC4F5AC3-7AB8-42DD-A011-38FAA3ABA3CA}" type="presOf" srcId="{CA92D00A-0E7A-4D55-A48E-54075413F40B}" destId="{57AC127A-70C7-4D74-A03D-751C24334E6F}" srcOrd="0" destOrd="0" presId="urn:microsoft.com/office/officeart/2005/8/layout/hList1"/>
    <dgm:cxn modelId="{4A0215C6-2926-40F4-8238-776DE6E9F315}" type="presOf" srcId="{54EC17D6-255A-4A8A-B07C-2A3F143E5E8A}" destId="{A2E49C6E-336A-4489-AED8-41D6F41BACF5}" srcOrd="0" destOrd="0" presId="urn:microsoft.com/office/officeart/2005/8/layout/hList1"/>
    <dgm:cxn modelId="{1C9F82C6-231C-434D-A9F4-56DA851FFF07}" type="presOf" srcId="{F4F75902-AF9D-40A0-98FF-12ADCEAF3F40}" destId="{B705BE97-3012-43E9-84DC-E797241CC412}" srcOrd="0" destOrd="0" presId="urn:microsoft.com/office/officeart/2005/8/layout/hList1"/>
    <dgm:cxn modelId="{CB001DCB-D8E2-4AF3-A58C-5BB691FBD5B0}" srcId="{0E5D4BBA-EF40-43DC-9005-3B7499DE53D1}" destId="{0354B4B8-56DC-46DC-9370-66AF2F02D93B}" srcOrd="1" destOrd="0" parTransId="{2D9D4231-446C-4111-835F-6A5EB876C623}" sibTransId="{2D6ECFD6-778C-4F55-95CF-CD8D261420ED}"/>
    <dgm:cxn modelId="{F754D8D0-33E1-4748-8C17-3A3E2EDE925F}" type="presOf" srcId="{B2D66893-7491-49F4-9760-8C6046CAAFDC}" destId="{F53F7554-2EE0-45F8-8AEF-DF84093F9463}" srcOrd="0" destOrd="0" presId="urn:microsoft.com/office/officeart/2005/8/layout/hList1"/>
    <dgm:cxn modelId="{185F0BD4-1AD5-41A9-96E0-DF9AA6C8F4AA}" type="presOf" srcId="{D5F42E5A-3845-4AD5-A96D-82C6AA4E70B3}" destId="{A29B2A95-3E6F-4BAC-8CAD-C06C1E06086E}" srcOrd="0" destOrd="0" presId="urn:microsoft.com/office/officeart/2005/8/layout/hList1"/>
    <dgm:cxn modelId="{48DFA0D6-BBA5-4C29-B143-0DCF49D3F944}" srcId="{1EE1ACF3-627C-4693-A7B2-14CECBD24E50}" destId="{0E5D4BBA-EF40-43DC-9005-3B7499DE53D1}" srcOrd="1" destOrd="0" parTransId="{BBC64EC3-541F-4362-82A1-5000E1E857CF}" sibTransId="{F10272ED-23A5-4260-BCAE-AE72E8E62C0C}"/>
    <dgm:cxn modelId="{6A4197D9-775D-4C2C-97B1-B64C0466F94D}" srcId="{1EE1ACF3-627C-4693-A7B2-14CECBD24E50}" destId="{B2D66893-7491-49F4-9760-8C6046CAAFDC}" srcOrd="6" destOrd="0" parTransId="{86606E4F-A533-4634-BAD0-FDC9DB93CEA4}" sibTransId="{F2C5260B-84F2-4AFF-A4E8-816601429A1A}"/>
    <dgm:cxn modelId="{25447CDA-038B-4640-8733-6953AAD223D0}" srcId="{1EE1ACF3-627C-4693-A7B2-14CECBD24E50}" destId="{3BA77CB3-A31B-4439-AC31-AE65F0F80A80}" srcOrd="0" destOrd="0" parTransId="{83FF02A1-F933-44FD-8DDA-EFB42685B703}" sibTransId="{227FA138-9FCA-4359-930B-19B9F3462633}"/>
    <dgm:cxn modelId="{F846B4DA-79D5-4DB4-8FB4-FC0DB6D7E232}" srcId="{1EE1ACF3-627C-4693-A7B2-14CECBD24E50}" destId="{D4A2C3DC-736C-46AA-A4D3-72BFB0B2EEA4}" srcOrd="4" destOrd="0" parTransId="{5FCE3055-682B-4591-AFF3-98F78A2A8C90}" sibTransId="{6959008B-BA38-4288-A247-D38D582F7407}"/>
    <dgm:cxn modelId="{1AC6F9DB-574F-4548-B404-BC4C961E8141}" type="presOf" srcId="{7A9D54DB-60D4-45F4-A22C-061B22BCC351}" destId="{A2DD0CD8-6C82-4EA3-A513-5F38EE1B1C19}" srcOrd="0" destOrd="0" presId="urn:microsoft.com/office/officeart/2005/8/layout/hList1"/>
    <dgm:cxn modelId="{F4A94ADE-E4A4-450B-8B18-667EB429521D}" type="presOf" srcId="{0354B4B8-56DC-46DC-9370-66AF2F02D93B}" destId="{1A5541CD-9B62-4A9C-8D5F-578C9A52BCBD}" srcOrd="0" destOrd="1" presId="urn:microsoft.com/office/officeart/2005/8/layout/hList1"/>
    <dgm:cxn modelId="{485C8CED-0E3C-4F7E-8D99-4259AF2E8805}" srcId="{D7F84A51-02EA-41F6-AD66-9B9C3D26AF7C}" destId="{69BF0804-D423-4824-82D0-ED8469D53E2A}" srcOrd="1" destOrd="0" parTransId="{26AEAE0B-129B-4779-8FFF-02B9C02B8C3F}" sibTransId="{0DC04B8D-B569-4C3B-A6C5-BEB33785AF20}"/>
    <dgm:cxn modelId="{717C22F4-06D2-40D5-92F9-D2F559565824}" srcId="{3BA77CB3-A31B-4439-AC31-AE65F0F80A80}" destId="{97F9E40A-677D-4572-9FEA-39E3AA0D0D86}" srcOrd="0" destOrd="0" parTransId="{15140CD5-02E5-4687-93FD-0505C9B9CCFE}" sibTransId="{EC5386F0-4E77-4D3F-B3BE-B63D47DC12CE}"/>
    <dgm:cxn modelId="{F7C651F9-352F-456D-94B8-49AC591166BE}" type="presOf" srcId="{E704A42E-90C5-4BDB-834C-A7CC43A0D3B5}" destId="{C37CD9C5-91CA-4E3E-92AE-CF6E33C191B0}" srcOrd="0" destOrd="0" presId="urn:microsoft.com/office/officeart/2005/8/layout/hList1"/>
    <dgm:cxn modelId="{1EF814AC-C211-4568-B8FB-38F050385332}" type="presParOf" srcId="{C6F3BF4A-20D4-415E-BBEB-19C28C90745F}" destId="{C12449A5-4BCF-47D7-8777-78E4EE4E6D4B}" srcOrd="0" destOrd="0" presId="urn:microsoft.com/office/officeart/2005/8/layout/hList1"/>
    <dgm:cxn modelId="{D07E0F8E-D4D1-4496-9EC9-A44CC55050F1}" type="presParOf" srcId="{C12449A5-4BCF-47D7-8777-78E4EE4E6D4B}" destId="{A271218C-034B-4175-91DA-333F50C2B846}" srcOrd="0" destOrd="0" presId="urn:microsoft.com/office/officeart/2005/8/layout/hList1"/>
    <dgm:cxn modelId="{B24B5D7A-3B4B-45A6-9B70-C34DD51359C8}" type="presParOf" srcId="{C12449A5-4BCF-47D7-8777-78E4EE4E6D4B}" destId="{986094B3-2F46-425C-9622-D32ACD725914}" srcOrd="1" destOrd="0" presId="urn:microsoft.com/office/officeart/2005/8/layout/hList1"/>
    <dgm:cxn modelId="{A868E2BD-B5BC-46E7-AA1E-6E50B8EEFE45}" type="presParOf" srcId="{C6F3BF4A-20D4-415E-BBEB-19C28C90745F}" destId="{1634323D-D93A-43FA-AE6A-4B6B289E963D}" srcOrd="1" destOrd="0" presId="urn:microsoft.com/office/officeart/2005/8/layout/hList1"/>
    <dgm:cxn modelId="{7CBED501-B6BE-4841-9A83-0B5153B9AAEB}" type="presParOf" srcId="{C6F3BF4A-20D4-415E-BBEB-19C28C90745F}" destId="{8D0D0C57-F107-4DA5-91A8-737DB3953249}" srcOrd="2" destOrd="0" presId="urn:microsoft.com/office/officeart/2005/8/layout/hList1"/>
    <dgm:cxn modelId="{5E2748C9-6661-473A-90E5-97A1232F644D}" type="presParOf" srcId="{8D0D0C57-F107-4DA5-91A8-737DB3953249}" destId="{8D8A491B-ADDD-4758-8322-5EF3C02D4545}" srcOrd="0" destOrd="0" presId="urn:microsoft.com/office/officeart/2005/8/layout/hList1"/>
    <dgm:cxn modelId="{FF89FAC8-69D7-44D4-9FCA-5D0436E6686D}" type="presParOf" srcId="{8D0D0C57-F107-4DA5-91A8-737DB3953249}" destId="{1A5541CD-9B62-4A9C-8D5F-578C9A52BCBD}" srcOrd="1" destOrd="0" presId="urn:microsoft.com/office/officeart/2005/8/layout/hList1"/>
    <dgm:cxn modelId="{2288E35F-CE15-4C1F-9C80-BB69442E6F4D}" type="presParOf" srcId="{C6F3BF4A-20D4-415E-BBEB-19C28C90745F}" destId="{8DA26AB5-5B96-4036-B182-41718833649C}" srcOrd="3" destOrd="0" presId="urn:microsoft.com/office/officeart/2005/8/layout/hList1"/>
    <dgm:cxn modelId="{0EA19820-9C29-42DF-8575-CDDC6A78F48F}" type="presParOf" srcId="{C6F3BF4A-20D4-415E-BBEB-19C28C90745F}" destId="{EA8E5393-E85F-464D-955A-E86DE8809C7A}" srcOrd="4" destOrd="0" presId="urn:microsoft.com/office/officeart/2005/8/layout/hList1"/>
    <dgm:cxn modelId="{8552EC76-198A-48B8-9869-DB571CF88222}" type="presParOf" srcId="{EA8E5393-E85F-464D-955A-E86DE8809C7A}" destId="{A29B2A95-3E6F-4BAC-8CAD-C06C1E06086E}" srcOrd="0" destOrd="0" presId="urn:microsoft.com/office/officeart/2005/8/layout/hList1"/>
    <dgm:cxn modelId="{8CF1E401-918C-4FAE-831B-C0DA0F3D62B3}" type="presParOf" srcId="{EA8E5393-E85F-464D-955A-E86DE8809C7A}" destId="{A2E49C6E-336A-4489-AED8-41D6F41BACF5}" srcOrd="1" destOrd="0" presId="urn:microsoft.com/office/officeart/2005/8/layout/hList1"/>
    <dgm:cxn modelId="{10A68257-EA15-4E8A-A0DD-02F5B593CFD7}" type="presParOf" srcId="{C6F3BF4A-20D4-415E-BBEB-19C28C90745F}" destId="{D76EDDA0-68EB-4692-8E98-4EE7C1CB8472}" srcOrd="5" destOrd="0" presId="urn:microsoft.com/office/officeart/2005/8/layout/hList1"/>
    <dgm:cxn modelId="{A2EC24F9-F814-46CB-97B9-855F1C4911FD}" type="presParOf" srcId="{C6F3BF4A-20D4-415E-BBEB-19C28C90745F}" destId="{98AC6653-1050-4702-A55D-6A0DBF70264E}" srcOrd="6" destOrd="0" presId="urn:microsoft.com/office/officeart/2005/8/layout/hList1"/>
    <dgm:cxn modelId="{B319D77C-DBA8-4FE0-8A84-0F4A3B723FA3}" type="presParOf" srcId="{98AC6653-1050-4702-A55D-6A0DBF70264E}" destId="{0539E8CB-2F47-4338-B5AE-1F2DDB4CF799}" srcOrd="0" destOrd="0" presId="urn:microsoft.com/office/officeart/2005/8/layout/hList1"/>
    <dgm:cxn modelId="{D9E18514-07C8-48E1-958D-78EA5D5CDBAD}" type="presParOf" srcId="{98AC6653-1050-4702-A55D-6A0DBF70264E}" destId="{A2DD0CD8-6C82-4EA3-A513-5F38EE1B1C19}" srcOrd="1" destOrd="0" presId="urn:microsoft.com/office/officeart/2005/8/layout/hList1"/>
    <dgm:cxn modelId="{A1852986-F1DD-4331-AAF6-CDBB1ABEB201}" type="presParOf" srcId="{C6F3BF4A-20D4-415E-BBEB-19C28C90745F}" destId="{2C601865-8616-40CD-90C9-0886AB4721C5}" srcOrd="7" destOrd="0" presId="urn:microsoft.com/office/officeart/2005/8/layout/hList1"/>
    <dgm:cxn modelId="{37F5E7FB-AEE6-4F59-A841-E95CB8DF8AB2}" type="presParOf" srcId="{C6F3BF4A-20D4-415E-BBEB-19C28C90745F}" destId="{3A4772E7-8261-4FD6-999D-290F0186E0BE}" srcOrd="8" destOrd="0" presId="urn:microsoft.com/office/officeart/2005/8/layout/hList1"/>
    <dgm:cxn modelId="{7ACA7D23-FCC4-490C-B333-2DD078917095}" type="presParOf" srcId="{3A4772E7-8261-4FD6-999D-290F0186E0BE}" destId="{E1984EB6-E306-4AF1-81BB-2D7557F59CAC}" srcOrd="0" destOrd="0" presId="urn:microsoft.com/office/officeart/2005/8/layout/hList1"/>
    <dgm:cxn modelId="{4A2F9AA2-730C-4E25-A246-B35C25C30476}" type="presParOf" srcId="{3A4772E7-8261-4FD6-999D-290F0186E0BE}" destId="{0A1B31DE-972C-4A5E-BACE-73F28BA30A3F}" srcOrd="1" destOrd="0" presId="urn:microsoft.com/office/officeart/2005/8/layout/hList1"/>
    <dgm:cxn modelId="{49C7B087-EF83-42D8-8B39-8E684F9707E5}" type="presParOf" srcId="{C6F3BF4A-20D4-415E-BBEB-19C28C90745F}" destId="{8A28863B-12B4-4DBC-9E05-4337E3E20600}" srcOrd="9" destOrd="0" presId="urn:microsoft.com/office/officeart/2005/8/layout/hList1"/>
    <dgm:cxn modelId="{12BDFBBF-7D48-4D0D-ACC1-948EFB9E2025}" type="presParOf" srcId="{C6F3BF4A-20D4-415E-BBEB-19C28C90745F}" destId="{CB4DD627-F413-4F13-B38F-DBC02E0A901C}" srcOrd="10" destOrd="0" presId="urn:microsoft.com/office/officeart/2005/8/layout/hList1"/>
    <dgm:cxn modelId="{94940C9B-D119-4554-8C02-B7BCF6C8D4C8}" type="presParOf" srcId="{CB4DD627-F413-4F13-B38F-DBC02E0A901C}" destId="{95E9BE86-F2B3-431F-B91F-1E25F2660E82}" srcOrd="0" destOrd="0" presId="urn:microsoft.com/office/officeart/2005/8/layout/hList1"/>
    <dgm:cxn modelId="{D0EF68EB-8F9D-4396-A4B6-838E4FAE40DE}" type="presParOf" srcId="{CB4DD627-F413-4F13-B38F-DBC02E0A901C}" destId="{5B19D643-AABA-496E-BD05-C94DA090B83F}" srcOrd="1" destOrd="0" presId="urn:microsoft.com/office/officeart/2005/8/layout/hList1"/>
    <dgm:cxn modelId="{D2EDBF54-C140-4350-B4D6-0E6303BD65B7}" type="presParOf" srcId="{C6F3BF4A-20D4-415E-BBEB-19C28C90745F}" destId="{64392D83-F2B9-4F17-83AE-0D252903F9CF}" srcOrd="11" destOrd="0" presId="urn:microsoft.com/office/officeart/2005/8/layout/hList1"/>
    <dgm:cxn modelId="{A634AD24-02A6-47C4-AB1C-BCFBB38B67BC}" type="presParOf" srcId="{C6F3BF4A-20D4-415E-BBEB-19C28C90745F}" destId="{7AF4AF8C-2BCE-4D0A-A5F5-FCC8D09051B1}" srcOrd="12" destOrd="0" presId="urn:microsoft.com/office/officeart/2005/8/layout/hList1"/>
    <dgm:cxn modelId="{B8B1EAB1-4B55-482D-8EE2-ADA57951F2DC}" type="presParOf" srcId="{7AF4AF8C-2BCE-4D0A-A5F5-FCC8D09051B1}" destId="{F53F7554-2EE0-45F8-8AEF-DF84093F9463}" srcOrd="0" destOrd="0" presId="urn:microsoft.com/office/officeart/2005/8/layout/hList1"/>
    <dgm:cxn modelId="{E51F23BA-6054-4964-B91E-E6194252C6A3}" type="presParOf" srcId="{7AF4AF8C-2BCE-4D0A-A5F5-FCC8D09051B1}" destId="{57AC127A-70C7-4D74-A03D-751C24334E6F}" srcOrd="1" destOrd="0" presId="urn:microsoft.com/office/officeart/2005/8/layout/hList1"/>
    <dgm:cxn modelId="{77FF1136-BD8B-4E0F-9A7E-53E336238ACD}" type="presParOf" srcId="{C6F3BF4A-20D4-415E-BBEB-19C28C90745F}" destId="{D2834178-D8C0-4409-AE32-FC8782B24A0E}" srcOrd="13" destOrd="0" presId="urn:microsoft.com/office/officeart/2005/8/layout/hList1"/>
    <dgm:cxn modelId="{C8F99630-4BD7-4846-A652-DF2B198275A2}" type="presParOf" srcId="{C6F3BF4A-20D4-415E-BBEB-19C28C90745F}" destId="{E7441B47-D39C-4F6E-8EF7-36AC40BB94DF}" srcOrd="14" destOrd="0" presId="urn:microsoft.com/office/officeart/2005/8/layout/hList1"/>
    <dgm:cxn modelId="{47CF5E9E-9863-40A0-8891-A779319CA702}" type="presParOf" srcId="{E7441B47-D39C-4F6E-8EF7-36AC40BB94DF}" destId="{C37CD9C5-91CA-4E3E-92AE-CF6E33C191B0}" srcOrd="0" destOrd="0" presId="urn:microsoft.com/office/officeart/2005/8/layout/hList1"/>
    <dgm:cxn modelId="{4569BDA9-BF6D-4900-B128-9612F5C31F3C}" type="presParOf" srcId="{E7441B47-D39C-4F6E-8EF7-36AC40BB94DF}" destId="{B705BE97-3012-43E9-84DC-E797241CC412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0D23DCA-303D-4120-9362-EE4F902907AC}" type="doc">
      <dgm:prSet loTypeId="urn:microsoft.com/office/officeart/2005/8/layout/hProcess9" loCatId="process" qsTypeId="urn:microsoft.com/office/officeart/2005/8/quickstyle/simple1" qsCatId="simple" csTypeId="urn:microsoft.com/office/officeart/2005/8/colors/accent2_2" csCatId="accent2" phldr="1"/>
      <dgm:spPr/>
    </dgm:pt>
    <dgm:pt modelId="{E1850219-73C4-425B-9906-3BDDBEEA8D37}">
      <dgm:prSet phldrT="[Texte]"/>
      <dgm:spPr/>
      <dgm:t>
        <a:bodyPr/>
        <a:lstStyle/>
        <a:p>
          <a:r>
            <a:rPr lang="fr-FR"/>
            <a:t>OT</a:t>
          </a:r>
        </a:p>
      </dgm:t>
    </dgm:pt>
    <dgm:pt modelId="{9AE8EBCA-9647-4C12-BA18-614F7133E01F}" type="parTrans" cxnId="{BA1F26B3-55B2-4BE9-8F93-4D0E638CAF1A}">
      <dgm:prSet/>
      <dgm:spPr/>
      <dgm:t>
        <a:bodyPr/>
        <a:lstStyle/>
        <a:p>
          <a:endParaRPr lang="fr-FR"/>
        </a:p>
      </dgm:t>
    </dgm:pt>
    <dgm:pt modelId="{CA31EBFA-E07B-40BB-8DE4-01DD5EB2EB31}" type="sibTrans" cxnId="{BA1F26B3-55B2-4BE9-8F93-4D0E638CAF1A}">
      <dgm:prSet/>
      <dgm:spPr/>
      <dgm:t>
        <a:bodyPr/>
        <a:lstStyle/>
        <a:p>
          <a:endParaRPr lang="fr-FR"/>
        </a:p>
      </dgm:t>
    </dgm:pt>
    <dgm:pt modelId="{4E93E83E-6530-41E8-9F5C-879909E07DC6}">
      <dgm:prSet phldrT="[Texte]"/>
      <dgm:spPr/>
      <dgm:t>
        <a:bodyPr/>
        <a:lstStyle/>
        <a:p>
          <a:r>
            <a:rPr lang="fr-FR"/>
            <a:t>Poids transporté</a:t>
          </a:r>
        </a:p>
      </dgm:t>
    </dgm:pt>
    <dgm:pt modelId="{42F2731D-001B-457C-9DD5-B534858469A7}" type="parTrans" cxnId="{8DF04FF0-EB7A-4274-B4A7-A8BAD428A832}">
      <dgm:prSet/>
      <dgm:spPr/>
      <dgm:t>
        <a:bodyPr/>
        <a:lstStyle/>
        <a:p>
          <a:endParaRPr lang="fr-FR"/>
        </a:p>
      </dgm:t>
    </dgm:pt>
    <dgm:pt modelId="{163D0F43-EEAE-44F6-BBEB-3E1197A3B4C4}" type="sibTrans" cxnId="{8DF04FF0-EB7A-4274-B4A7-A8BAD428A832}">
      <dgm:prSet/>
      <dgm:spPr/>
      <dgm:t>
        <a:bodyPr/>
        <a:lstStyle/>
        <a:p>
          <a:endParaRPr lang="fr-FR"/>
        </a:p>
      </dgm:t>
    </dgm:pt>
    <dgm:pt modelId="{46DB3714-D684-4797-9A66-0BB756011002}">
      <dgm:prSet phldrT="[Texte]"/>
      <dgm:spPr/>
      <dgm:t>
        <a:bodyPr/>
        <a:lstStyle/>
        <a:p>
          <a:r>
            <a:rPr lang="fr-FR"/>
            <a:t>KM parcourus</a:t>
          </a:r>
        </a:p>
      </dgm:t>
    </dgm:pt>
    <dgm:pt modelId="{DBAE2996-3BB1-4886-BA99-67B6C63FAA51}" type="parTrans" cxnId="{55F74039-978A-4D97-8C77-B9418F2EF40B}">
      <dgm:prSet/>
      <dgm:spPr/>
      <dgm:t>
        <a:bodyPr/>
        <a:lstStyle/>
        <a:p>
          <a:endParaRPr lang="fr-FR"/>
        </a:p>
      </dgm:t>
    </dgm:pt>
    <dgm:pt modelId="{D4680FD7-F892-4FEB-B363-E0EFD57FBB1C}" type="sibTrans" cxnId="{55F74039-978A-4D97-8C77-B9418F2EF40B}">
      <dgm:prSet/>
      <dgm:spPr/>
      <dgm:t>
        <a:bodyPr/>
        <a:lstStyle/>
        <a:p>
          <a:endParaRPr lang="fr-FR"/>
        </a:p>
      </dgm:t>
    </dgm:pt>
    <dgm:pt modelId="{6EA0482F-2D68-4ED3-9F26-FB0A8AABE84B}">
      <dgm:prSet phldrT="[Texte]"/>
      <dgm:spPr/>
      <dgm:t>
        <a:bodyPr/>
        <a:lstStyle/>
        <a:p>
          <a:r>
            <a:rPr lang="fr-FR"/>
            <a:t>Coût</a:t>
          </a:r>
        </a:p>
      </dgm:t>
    </dgm:pt>
    <dgm:pt modelId="{232028E7-8EFC-4658-BB50-79C00ABF1CCF}" type="parTrans" cxnId="{12C2C84D-0FC2-48F7-8AE0-2ACA41DCDFFC}">
      <dgm:prSet/>
      <dgm:spPr/>
      <dgm:t>
        <a:bodyPr/>
        <a:lstStyle/>
        <a:p>
          <a:endParaRPr lang="fr-FR"/>
        </a:p>
      </dgm:t>
    </dgm:pt>
    <dgm:pt modelId="{245A2946-9F0A-455E-AE62-4E1F2C9F259B}" type="sibTrans" cxnId="{12C2C84D-0FC2-48F7-8AE0-2ACA41DCDFFC}">
      <dgm:prSet/>
      <dgm:spPr/>
      <dgm:t>
        <a:bodyPr/>
        <a:lstStyle/>
        <a:p>
          <a:endParaRPr lang="fr-FR"/>
        </a:p>
      </dgm:t>
    </dgm:pt>
    <dgm:pt modelId="{E56B9069-75DC-4CC8-8E3C-3B38903B6B24}">
      <dgm:prSet phldrT="[Texte]"/>
      <dgm:spPr/>
      <dgm:t>
        <a:bodyPr/>
        <a:lstStyle/>
        <a:p>
          <a:r>
            <a:rPr lang="fr-FR"/>
            <a:t>Emissions CO2</a:t>
          </a:r>
        </a:p>
      </dgm:t>
    </dgm:pt>
    <dgm:pt modelId="{AFA16E73-3217-44BF-9BC5-78A8B32EA51D}" type="parTrans" cxnId="{CB8FAF25-3054-4F4B-98B2-9D99CFD0BD28}">
      <dgm:prSet/>
      <dgm:spPr/>
      <dgm:t>
        <a:bodyPr/>
        <a:lstStyle/>
        <a:p>
          <a:endParaRPr lang="fr-FR"/>
        </a:p>
      </dgm:t>
    </dgm:pt>
    <dgm:pt modelId="{6B73EEF2-3E86-4548-A9A4-01A678F65B04}" type="sibTrans" cxnId="{CB8FAF25-3054-4F4B-98B2-9D99CFD0BD28}">
      <dgm:prSet/>
      <dgm:spPr/>
      <dgm:t>
        <a:bodyPr/>
        <a:lstStyle/>
        <a:p>
          <a:endParaRPr lang="fr-FR"/>
        </a:p>
      </dgm:t>
    </dgm:pt>
    <dgm:pt modelId="{7D6B0EDC-B873-438C-8A9E-D4EB2BB1EC8E}">
      <dgm:prSet phldrT="[Texte]"/>
      <dgm:spPr/>
      <dgm:t>
        <a:bodyPr/>
        <a:lstStyle/>
        <a:p>
          <a:r>
            <a:rPr lang="fr-FR"/>
            <a:t>Juin/Juillet périodes de pointe</a:t>
          </a:r>
        </a:p>
      </dgm:t>
    </dgm:pt>
    <dgm:pt modelId="{FA4FFBB7-E2C4-4FE5-A3F9-58E7BC654C24}" type="parTrans" cxnId="{3666BFA0-8470-47B7-AB66-07CCF20DC921}">
      <dgm:prSet/>
      <dgm:spPr/>
      <dgm:t>
        <a:bodyPr/>
        <a:lstStyle/>
        <a:p>
          <a:endParaRPr lang="fr-FR"/>
        </a:p>
      </dgm:t>
    </dgm:pt>
    <dgm:pt modelId="{DED9174B-0F31-4AF8-828C-50BA712745C5}" type="sibTrans" cxnId="{3666BFA0-8470-47B7-AB66-07CCF20DC921}">
      <dgm:prSet/>
      <dgm:spPr/>
      <dgm:t>
        <a:bodyPr/>
        <a:lstStyle/>
        <a:p>
          <a:endParaRPr lang="fr-FR"/>
        </a:p>
      </dgm:t>
    </dgm:pt>
    <dgm:pt modelId="{159195D1-AEC5-4EEA-8C76-42AC27159528}" type="pres">
      <dgm:prSet presAssocID="{F0D23DCA-303D-4120-9362-EE4F902907AC}" presName="CompostProcess" presStyleCnt="0">
        <dgm:presLayoutVars>
          <dgm:dir/>
          <dgm:resizeHandles val="exact"/>
        </dgm:presLayoutVars>
      </dgm:prSet>
      <dgm:spPr/>
    </dgm:pt>
    <dgm:pt modelId="{A2E8120F-041C-4F03-B99B-47EBC5B6A7D1}" type="pres">
      <dgm:prSet presAssocID="{F0D23DCA-303D-4120-9362-EE4F902907AC}" presName="arrow" presStyleLbl="bgShp" presStyleIdx="0" presStyleCnt="1"/>
      <dgm:spPr/>
    </dgm:pt>
    <dgm:pt modelId="{92249AB0-D25B-4AE2-8E1C-20C34AC92EC3}" type="pres">
      <dgm:prSet presAssocID="{F0D23DCA-303D-4120-9362-EE4F902907AC}" presName="linearProcess" presStyleCnt="0"/>
      <dgm:spPr/>
    </dgm:pt>
    <dgm:pt modelId="{E5CA7366-D305-43E3-B234-794D0340BEE1}" type="pres">
      <dgm:prSet presAssocID="{E1850219-73C4-425B-9906-3BDDBEEA8D37}" presName="textNode" presStyleLbl="node1" presStyleIdx="0" presStyleCnt="6">
        <dgm:presLayoutVars>
          <dgm:bulletEnabled val="1"/>
        </dgm:presLayoutVars>
      </dgm:prSet>
      <dgm:spPr/>
    </dgm:pt>
    <dgm:pt modelId="{2D7FE197-E947-4701-983F-046D4F781560}" type="pres">
      <dgm:prSet presAssocID="{CA31EBFA-E07B-40BB-8DE4-01DD5EB2EB31}" presName="sibTrans" presStyleCnt="0"/>
      <dgm:spPr/>
    </dgm:pt>
    <dgm:pt modelId="{1AF32226-EA58-4E18-93AC-9C5AD4D8447A}" type="pres">
      <dgm:prSet presAssocID="{4E93E83E-6530-41E8-9F5C-879909E07DC6}" presName="textNode" presStyleLbl="node1" presStyleIdx="1" presStyleCnt="6">
        <dgm:presLayoutVars>
          <dgm:bulletEnabled val="1"/>
        </dgm:presLayoutVars>
      </dgm:prSet>
      <dgm:spPr/>
    </dgm:pt>
    <dgm:pt modelId="{0D5DA955-C756-4A9C-A898-5C219CE52CD8}" type="pres">
      <dgm:prSet presAssocID="{163D0F43-EEAE-44F6-BBEB-3E1197A3B4C4}" presName="sibTrans" presStyleCnt="0"/>
      <dgm:spPr/>
    </dgm:pt>
    <dgm:pt modelId="{1766BE01-E496-47B3-9929-4DC4FFB6B85F}" type="pres">
      <dgm:prSet presAssocID="{46DB3714-D684-4797-9A66-0BB756011002}" presName="textNode" presStyleLbl="node1" presStyleIdx="2" presStyleCnt="6">
        <dgm:presLayoutVars>
          <dgm:bulletEnabled val="1"/>
        </dgm:presLayoutVars>
      </dgm:prSet>
      <dgm:spPr/>
    </dgm:pt>
    <dgm:pt modelId="{3FCCF34B-8A63-483D-B8E4-DE33A52BA15B}" type="pres">
      <dgm:prSet presAssocID="{D4680FD7-F892-4FEB-B363-E0EFD57FBB1C}" presName="sibTrans" presStyleCnt="0"/>
      <dgm:spPr/>
    </dgm:pt>
    <dgm:pt modelId="{3BE4EAE1-0A6F-400A-B663-620763EF3F5C}" type="pres">
      <dgm:prSet presAssocID="{6EA0482F-2D68-4ED3-9F26-FB0A8AABE84B}" presName="textNode" presStyleLbl="node1" presStyleIdx="3" presStyleCnt="6">
        <dgm:presLayoutVars>
          <dgm:bulletEnabled val="1"/>
        </dgm:presLayoutVars>
      </dgm:prSet>
      <dgm:spPr/>
    </dgm:pt>
    <dgm:pt modelId="{EC162119-FC3D-4A23-BFB1-653F68DDCCCA}" type="pres">
      <dgm:prSet presAssocID="{245A2946-9F0A-455E-AE62-4E1F2C9F259B}" presName="sibTrans" presStyleCnt="0"/>
      <dgm:spPr/>
    </dgm:pt>
    <dgm:pt modelId="{4F1AA559-16A5-4F1B-BBCD-8986C5CDF229}" type="pres">
      <dgm:prSet presAssocID="{E56B9069-75DC-4CC8-8E3C-3B38903B6B24}" presName="textNode" presStyleLbl="node1" presStyleIdx="4" presStyleCnt="6">
        <dgm:presLayoutVars>
          <dgm:bulletEnabled val="1"/>
        </dgm:presLayoutVars>
      </dgm:prSet>
      <dgm:spPr/>
    </dgm:pt>
    <dgm:pt modelId="{7BA57B1F-2605-4A8F-BEAF-649FD8088972}" type="pres">
      <dgm:prSet presAssocID="{6B73EEF2-3E86-4548-A9A4-01A678F65B04}" presName="sibTrans" presStyleCnt="0"/>
      <dgm:spPr/>
    </dgm:pt>
    <dgm:pt modelId="{A179738A-2ADE-40DA-9F90-1B01E37F29CF}" type="pres">
      <dgm:prSet presAssocID="{7D6B0EDC-B873-438C-8A9E-D4EB2BB1EC8E}" presName="textNode" presStyleLbl="node1" presStyleIdx="5" presStyleCnt="6">
        <dgm:presLayoutVars>
          <dgm:bulletEnabled val="1"/>
        </dgm:presLayoutVars>
      </dgm:prSet>
      <dgm:spPr/>
    </dgm:pt>
  </dgm:ptLst>
  <dgm:cxnLst>
    <dgm:cxn modelId="{5F3D5C14-0FEC-4C3B-A48C-F7723C43C6F4}" type="presOf" srcId="{4E93E83E-6530-41E8-9F5C-879909E07DC6}" destId="{1AF32226-EA58-4E18-93AC-9C5AD4D8447A}" srcOrd="0" destOrd="0" presId="urn:microsoft.com/office/officeart/2005/8/layout/hProcess9"/>
    <dgm:cxn modelId="{96D0BC1F-61FA-4233-AECF-0F4619E3A5E1}" type="presOf" srcId="{E56B9069-75DC-4CC8-8E3C-3B38903B6B24}" destId="{4F1AA559-16A5-4F1B-BBCD-8986C5CDF229}" srcOrd="0" destOrd="0" presId="urn:microsoft.com/office/officeart/2005/8/layout/hProcess9"/>
    <dgm:cxn modelId="{CB8FAF25-3054-4F4B-98B2-9D99CFD0BD28}" srcId="{F0D23DCA-303D-4120-9362-EE4F902907AC}" destId="{E56B9069-75DC-4CC8-8E3C-3B38903B6B24}" srcOrd="4" destOrd="0" parTransId="{AFA16E73-3217-44BF-9BC5-78A8B32EA51D}" sibTransId="{6B73EEF2-3E86-4548-A9A4-01A678F65B04}"/>
    <dgm:cxn modelId="{F3ED9027-4A18-4798-8364-AA4D392BF72F}" type="presOf" srcId="{F0D23DCA-303D-4120-9362-EE4F902907AC}" destId="{159195D1-AEC5-4EEA-8C76-42AC27159528}" srcOrd="0" destOrd="0" presId="urn:microsoft.com/office/officeart/2005/8/layout/hProcess9"/>
    <dgm:cxn modelId="{55F74039-978A-4D97-8C77-B9418F2EF40B}" srcId="{F0D23DCA-303D-4120-9362-EE4F902907AC}" destId="{46DB3714-D684-4797-9A66-0BB756011002}" srcOrd="2" destOrd="0" parTransId="{DBAE2996-3BB1-4886-BA99-67B6C63FAA51}" sibTransId="{D4680FD7-F892-4FEB-B363-E0EFD57FBB1C}"/>
    <dgm:cxn modelId="{D8413367-9986-47E0-AE34-5B58207BF8D7}" type="presOf" srcId="{46DB3714-D684-4797-9A66-0BB756011002}" destId="{1766BE01-E496-47B3-9929-4DC4FFB6B85F}" srcOrd="0" destOrd="0" presId="urn:microsoft.com/office/officeart/2005/8/layout/hProcess9"/>
    <dgm:cxn modelId="{6EF9A868-C250-49EA-BB0F-6A542B514B81}" type="presOf" srcId="{E1850219-73C4-425B-9906-3BDDBEEA8D37}" destId="{E5CA7366-D305-43E3-B234-794D0340BEE1}" srcOrd="0" destOrd="0" presId="urn:microsoft.com/office/officeart/2005/8/layout/hProcess9"/>
    <dgm:cxn modelId="{12C2C84D-0FC2-48F7-8AE0-2ACA41DCDFFC}" srcId="{F0D23DCA-303D-4120-9362-EE4F902907AC}" destId="{6EA0482F-2D68-4ED3-9F26-FB0A8AABE84B}" srcOrd="3" destOrd="0" parTransId="{232028E7-8EFC-4658-BB50-79C00ABF1CCF}" sibTransId="{245A2946-9F0A-455E-AE62-4E1F2C9F259B}"/>
    <dgm:cxn modelId="{3666BFA0-8470-47B7-AB66-07CCF20DC921}" srcId="{F0D23DCA-303D-4120-9362-EE4F902907AC}" destId="{7D6B0EDC-B873-438C-8A9E-D4EB2BB1EC8E}" srcOrd="5" destOrd="0" parTransId="{FA4FFBB7-E2C4-4FE5-A3F9-58E7BC654C24}" sibTransId="{DED9174B-0F31-4AF8-828C-50BA712745C5}"/>
    <dgm:cxn modelId="{BA1F26B3-55B2-4BE9-8F93-4D0E638CAF1A}" srcId="{F0D23DCA-303D-4120-9362-EE4F902907AC}" destId="{E1850219-73C4-425B-9906-3BDDBEEA8D37}" srcOrd="0" destOrd="0" parTransId="{9AE8EBCA-9647-4C12-BA18-614F7133E01F}" sibTransId="{CA31EBFA-E07B-40BB-8DE4-01DD5EB2EB31}"/>
    <dgm:cxn modelId="{202E07C3-11D2-4FF7-8FD4-6ACD0E488803}" type="presOf" srcId="{7D6B0EDC-B873-438C-8A9E-D4EB2BB1EC8E}" destId="{A179738A-2ADE-40DA-9F90-1B01E37F29CF}" srcOrd="0" destOrd="0" presId="urn:microsoft.com/office/officeart/2005/8/layout/hProcess9"/>
    <dgm:cxn modelId="{28CB01CC-2E98-4939-A49F-2390DBF807FB}" type="presOf" srcId="{6EA0482F-2D68-4ED3-9F26-FB0A8AABE84B}" destId="{3BE4EAE1-0A6F-400A-B663-620763EF3F5C}" srcOrd="0" destOrd="0" presId="urn:microsoft.com/office/officeart/2005/8/layout/hProcess9"/>
    <dgm:cxn modelId="{8DF04FF0-EB7A-4274-B4A7-A8BAD428A832}" srcId="{F0D23DCA-303D-4120-9362-EE4F902907AC}" destId="{4E93E83E-6530-41E8-9F5C-879909E07DC6}" srcOrd="1" destOrd="0" parTransId="{42F2731D-001B-457C-9DD5-B534858469A7}" sibTransId="{163D0F43-EEAE-44F6-BBEB-3E1197A3B4C4}"/>
    <dgm:cxn modelId="{A841278E-40E9-42E7-996F-AC763EA22A27}" type="presParOf" srcId="{159195D1-AEC5-4EEA-8C76-42AC27159528}" destId="{A2E8120F-041C-4F03-B99B-47EBC5B6A7D1}" srcOrd="0" destOrd="0" presId="urn:microsoft.com/office/officeart/2005/8/layout/hProcess9"/>
    <dgm:cxn modelId="{3E4BA2C9-A92C-4299-A810-36E56C53759E}" type="presParOf" srcId="{159195D1-AEC5-4EEA-8C76-42AC27159528}" destId="{92249AB0-D25B-4AE2-8E1C-20C34AC92EC3}" srcOrd="1" destOrd="0" presId="urn:microsoft.com/office/officeart/2005/8/layout/hProcess9"/>
    <dgm:cxn modelId="{836BFF2D-D432-481C-B0F8-A556113B556C}" type="presParOf" srcId="{92249AB0-D25B-4AE2-8E1C-20C34AC92EC3}" destId="{E5CA7366-D305-43E3-B234-794D0340BEE1}" srcOrd="0" destOrd="0" presId="urn:microsoft.com/office/officeart/2005/8/layout/hProcess9"/>
    <dgm:cxn modelId="{6A1FE645-9EA9-4581-8C4B-E441ED7A5B3E}" type="presParOf" srcId="{92249AB0-D25B-4AE2-8E1C-20C34AC92EC3}" destId="{2D7FE197-E947-4701-983F-046D4F781560}" srcOrd="1" destOrd="0" presId="urn:microsoft.com/office/officeart/2005/8/layout/hProcess9"/>
    <dgm:cxn modelId="{BDD87C5E-167F-4E6D-926F-A69C2C5DC9B7}" type="presParOf" srcId="{92249AB0-D25B-4AE2-8E1C-20C34AC92EC3}" destId="{1AF32226-EA58-4E18-93AC-9C5AD4D8447A}" srcOrd="2" destOrd="0" presId="urn:microsoft.com/office/officeart/2005/8/layout/hProcess9"/>
    <dgm:cxn modelId="{3F388466-996F-4871-90BF-E3D474FFAEF3}" type="presParOf" srcId="{92249AB0-D25B-4AE2-8E1C-20C34AC92EC3}" destId="{0D5DA955-C756-4A9C-A898-5C219CE52CD8}" srcOrd="3" destOrd="0" presId="urn:microsoft.com/office/officeart/2005/8/layout/hProcess9"/>
    <dgm:cxn modelId="{2C0286A1-ECEA-4D04-B564-940FBB92BB8C}" type="presParOf" srcId="{92249AB0-D25B-4AE2-8E1C-20C34AC92EC3}" destId="{1766BE01-E496-47B3-9929-4DC4FFB6B85F}" srcOrd="4" destOrd="0" presId="urn:microsoft.com/office/officeart/2005/8/layout/hProcess9"/>
    <dgm:cxn modelId="{5C6F27F5-8F8E-4B9E-B2F2-FA0BDBED61C1}" type="presParOf" srcId="{92249AB0-D25B-4AE2-8E1C-20C34AC92EC3}" destId="{3FCCF34B-8A63-483D-B8E4-DE33A52BA15B}" srcOrd="5" destOrd="0" presId="urn:microsoft.com/office/officeart/2005/8/layout/hProcess9"/>
    <dgm:cxn modelId="{E5BAA863-578C-46A1-8C4F-59AF48E10BC7}" type="presParOf" srcId="{92249AB0-D25B-4AE2-8E1C-20C34AC92EC3}" destId="{3BE4EAE1-0A6F-400A-B663-620763EF3F5C}" srcOrd="6" destOrd="0" presId="urn:microsoft.com/office/officeart/2005/8/layout/hProcess9"/>
    <dgm:cxn modelId="{A84BDC40-9B90-4E80-8D5F-4429A25AD98C}" type="presParOf" srcId="{92249AB0-D25B-4AE2-8E1C-20C34AC92EC3}" destId="{EC162119-FC3D-4A23-BFB1-653F68DDCCCA}" srcOrd="7" destOrd="0" presId="urn:microsoft.com/office/officeart/2005/8/layout/hProcess9"/>
    <dgm:cxn modelId="{DA00B937-7FEE-4D33-9AED-F006725FA4A7}" type="presParOf" srcId="{92249AB0-D25B-4AE2-8E1C-20C34AC92EC3}" destId="{4F1AA559-16A5-4F1B-BBCD-8986C5CDF229}" srcOrd="8" destOrd="0" presId="urn:microsoft.com/office/officeart/2005/8/layout/hProcess9"/>
    <dgm:cxn modelId="{E054BC03-C3C5-4390-9141-4D204D6B9125}" type="presParOf" srcId="{92249AB0-D25B-4AE2-8E1C-20C34AC92EC3}" destId="{7BA57B1F-2605-4A8F-BEAF-649FD8088972}" srcOrd="9" destOrd="0" presId="urn:microsoft.com/office/officeart/2005/8/layout/hProcess9"/>
    <dgm:cxn modelId="{FD8B8222-01EA-44B9-ACF2-7B70099C4F90}" type="presParOf" srcId="{92249AB0-D25B-4AE2-8E1C-20C34AC92EC3}" destId="{A179738A-2ADE-40DA-9F90-1B01E37F29CF}" srcOrd="10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271218C-034B-4175-91DA-333F50C2B846}">
      <dsp:nvSpPr>
        <dsp:cNvPr id="0" name=""/>
        <dsp:cNvSpPr/>
      </dsp:nvSpPr>
      <dsp:spPr>
        <a:xfrm>
          <a:off x="3333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OT</a:t>
          </a:r>
        </a:p>
      </dsp:txBody>
      <dsp:txXfrm>
        <a:off x="3333" y="335011"/>
        <a:ext cx="2714625" cy="896259"/>
      </dsp:txXfrm>
    </dsp:sp>
    <dsp:sp modelId="{986094B3-2F46-425C-9622-D32ACD725914}">
      <dsp:nvSpPr>
        <dsp:cNvPr id="0" name=""/>
        <dsp:cNvSpPr/>
      </dsp:nvSpPr>
      <dsp:spPr>
        <a:xfrm>
          <a:off x="3333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Augmentation </a:t>
          </a:r>
          <a:r>
            <a:rPr lang="fr-FR" sz="2600" kern="1200">
              <a:solidFill>
                <a:schemeClr val="accent4"/>
              </a:solidFill>
            </a:rPr>
            <a:t>+126%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Pic Mai (168) et Juin (121)</a:t>
          </a:r>
        </a:p>
      </dsp:txBody>
      <dsp:txXfrm>
        <a:off x="3333" y="1231271"/>
        <a:ext cx="2714625" cy="1784250"/>
      </dsp:txXfrm>
    </dsp:sp>
    <dsp:sp modelId="{8D8A491B-ADDD-4758-8322-5EF3C02D4545}">
      <dsp:nvSpPr>
        <dsp:cNvPr id="0" name=""/>
        <dsp:cNvSpPr/>
      </dsp:nvSpPr>
      <dsp:spPr>
        <a:xfrm>
          <a:off x="3098006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Poids Transporté (kg)</a:t>
          </a:r>
        </a:p>
      </dsp:txBody>
      <dsp:txXfrm>
        <a:off x="3098006" y="335011"/>
        <a:ext cx="2714625" cy="896259"/>
      </dsp:txXfrm>
    </dsp:sp>
    <dsp:sp modelId="{1A5541CD-9B62-4A9C-8D5F-578C9A52BCBD}">
      <dsp:nvSpPr>
        <dsp:cNvPr id="0" name=""/>
        <dsp:cNvSpPr/>
      </dsp:nvSpPr>
      <dsp:spPr>
        <a:xfrm>
          <a:off x="3098006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Augmentation </a:t>
          </a:r>
          <a:r>
            <a:rPr lang="fr-FR" sz="2600" kern="1200">
              <a:solidFill>
                <a:schemeClr val="accent4"/>
              </a:solidFill>
            </a:rPr>
            <a:t>+124%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Pic en Juin </a:t>
          </a:r>
        </a:p>
      </dsp:txBody>
      <dsp:txXfrm>
        <a:off x="3098006" y="1231271"/>
        <a:ext cx="2714625" cy="1784250"/>
      </dsp:txXfrm>
    </dsp:sp>
    <dsp:sp modelId="{A29B2A95-3E6F-4BAC-8CAD-C06C1E06086E}">
      <dsp:nvSpPr>
        <dsp:cNvPr id="0" name=""/>
        <dsp:cNvSpPr/>
      </dsp:nvSpPr>
      <dsp:spPr>
        <a:xfrm>
          <a:off x="6192679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Km Réalisés (Km)</a:t>
          </a:r>
        </a:p>
      </dsp:txBody>
      <dsp:txXfrm>
        <a:off x="6192679" y="335011"/>
        <a:ext cx="2714625" cy="896259"/>
      </dsp:txXfrm>
    </dsp:sp>
    <dsp:sp modelId="{A2E49C6E-336A-4489-AED8-41D6F41BACF5}">
      <dsp:nvSpPr>
        <dsp:cNvPr id="0" name=""/>
        <dsp:cNvSpPr/>
      </dsp:nvSpPr>
      <dsp:spPr>
        <a:xfrm>
          <a:off x="6192679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Augmentation </a:t>
          </a:r>
          <a:r>
            <a:rPr lang="fr-FR" sz="2600" kern="1200">
              <a:solidFill>
                <a:schemeClr val="accent4"/>
              </a:solidFill>
            </a:rPr>
            <a:t>+ 137%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Pic en Juin (61 765km)</a:t>
          </a:r>
        </a:p>
      </dsp:txBody>
      <dsp:txXfrm>
        <a:off x="6192679" y="1231271"/>
        <a:ext cx="2714625" cy="1784250"/>
      </dsp:txXfrm>
    </dsp:sp>
    <dsp:sp modelId="{0539E8CB-2F47-4338-B5AE-1F2DDB4CF799}">
      <dsp:nvSpPr>
        <dsp:cNvPr id="0" name=""/>
        <dsp:cNvSpPr/>
      </dsp:nvSpPr>
      <dsp:spPr>
        <a:xfrm>
          <a:off x="9287351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Coût Total</a:t>
          </a:r>
        </a:p>
      </dsp:txBody>
      <dsp:txXfrm>
        <a:off x="9287351" y="335011"/>
        <a:ext cx="2714625" cy="896259"/>
      </dsp:txXfrm>
    </dsp:sp>
    <dsp:sp modelId="{A2DD0CD8-6C82-4EA3-A513-5F38EE1B1C19}">
      <dsp:nvSpPr>
        <dsp:cNvPr id="0" name=""/>
        <dsp:cNvSpPr/>
      </dsp:nvSpPr>
      <dsp:spPr>
        <a:xfrm>
          <a:off x="9287351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Augmentation </a:t>
          </a:r>
          <a:r>
            <a:rPr lang="fr-FR" sz="2600" kern="1200">
              <a:solidFill>
                <a:schemeClr val="accent4"/>
              </a:solidFill>
            </a:rPr>
            <a:t>+166%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Max en Juin 37k €</a:t>
          </a:r>
        </a:p>
      </dsp:txBody>
      <dsp:txXfrm>
        <a:off x="9287351" y="1231271"/>
        <a:ext cx="2714625" cy="1784250"/>
      </dsp:txXfrm>
    </dsp:sp>
    <dsp:sp modelId="{E1984EB6-E306-4AF1-81BB-2D7557F59CAC}">
      <dsp:nvSpPr>
        <dsp:cNvPr id="0" name=""/>
        <dsp:cNvSpPr/>
      </dsp:nvSpPr>
      <dsp:spPr>
        <a:xfrm>
          <a:off x="12382024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Bilan CO2</a:t>
          </a:r>
        </a:p>
      </dsp:txBody>
      <dsp:txXfrm>
        <a:off x="12382024" y="335011"/>
        <a:ext cx="2714625" cy="896259"/>
      </dsp:txXfrm>
    </dsp:sp>
    <dsp:sp modelId="{0A1B31DE-972C-4A5E-BACE-73F28BA30A3F}">
      <dsp:nvSpPr>
        <dsp:cNvPr id="0" name=""/>
        <dsp:cNvSpPr/>
      </dsp:nvSpPr>
      <dsp:spPr>
        <a:xfrm>
          <a:off x="12382024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Augmentation </a:t>
          </a:r>
          <a:r>
            <a:rPr lang="fr-FR" sz="2600" kern="1200">
              <a:solidFill>
                <a:schemeClr val="accent4"/>
              </a:solidFill>
            </a:rPr>
            <a:t>+151%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Max en Juillet (2 093kg)</a:t>
          </a:r>
        </a:p>
      </dsp:txBody>
      <dsp:txXfrm>
        <a:off x="12382024" y="1231271"/>
        <a:ext cx="2714625" cy="1784250"/>
      </dsp:txXfrm>
    </dsp:sp>
    <dsp:sp modelId="{95E9BE86-F2B3-431F-B91F-1E25F2660E82}">
      <dsp:nvSpPr>
        <dsp:cNvPr id="0" name=""/>
        <dsp:cNvSpPr/>
      </dsp:nvSpPr>
      <dsp:spPr>
        <a:xfrm>
          <a:off x="15476696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Poids Moyen</a:t>
          </a:r>
        </a:p>
      </dsp:txBody>
      <dsp:txXfrm>
        <a:off x="15476696" y="335011"/>
        <a:ext cx="2714625" cy="896259"/>
      </dsp:txXfrm>
    </dsp:sp>
    <dsp:sp modelId="{5B19D643-AABA-496E-BD05-C94DA090B83F}">
      <dsp:nvSpPr>
        <dsp:cNvPr id="0" name=""/>
        <dsp:cNvSpPr/>
      </dsp:nvSpPr>
      <dsp:spPr>
        <a:xfrm>
          <a:off x="15476696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Légèrement supérieur en 2022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Stable</a:t>
          </a:r>
        </a:p>
      </dsp:txBody>
      <dsp:txXfrm>
        <a:off x="15476696" y="1231271"/>
        <a:ext cx="2714625" cy="1784250"/>
      </dsp:txXfrm>
    </dsp:sp>
    <dsp:sp modelId="{F53F7554-2EE0-45F8-8AEF-DF84093F9463}">
      <dsp:nvSpPr>
        <dsp:cNvPr id="0" name=""/>
        <dsp:cNvSpPr/>
      </dsp:nvSpPr>
      <dsp:spPr>
        <a:xfrm>
          <a:off x="18571369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KM Moyen</a:t>
          </a:r>
        </a:p>
      </dsp:txBody>
      <dsp:txXfrm>
        <a:off x="18571369" y="335011"/>
        <a:ext cx="2714625" cy="896259"/>
      </dsp:txXfrm>
    </dsp:sp>
    <dsp:sp modelId="{57AC127A-70C7-4D74-A03D-751C24334E6F}">
      <dsp:nvSpPr>
        <dsp:cNvPr id="0" name=""/>
        <dsp:cNvSpPr/>
      </dsp:nvSpPr>
      <dsp:spPr>
        <a:xfrm>
          <a:off x="18571369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Légère augmentation</a:t>
          </a:r>
        </a:p>
      </dsp:txBody>
      <dsp:txXfrm>
        <a:off x="18571369" y="1231271"/>
        <a:ext cx="2714625" cy="1784250"/>
      </dsp:txXfrm>
    </dsp:sp>
    <dsp:sp modelId="{C37CD9C5-91CA-4E3E-92AE-CF6E33C191B0}">
      <dsp:nvSpPr>
        <dsp:cNvPr id="0" name=""/>
        <dsp:cNvSpPr/>
      </dsp:nvSpPr>
      <dsp:spPr>
        <a:xfrm>
          <a:off x="21666042" y="335011"/>
          <a:ext cx="2714625" cy="89625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84912" tIns="105664" rIns="184912" bIns="105664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600" kern="1200"/>
            <a:t>Prix Moyen</a:t>
          </a:r>
        </a:p>
      </dsp:txBody>
      <dsp:txXfrm>
        <a:off x="21666042" y="335011"/>
        <a:ext cx="2714625" cy="896259"/>
      </dsp:txXfrm>
    </dsp:sp>
    <dsp:sp modelId="{B705BE97-3012-43E9-84DC-E797241CC412}">
      <dsp:nvSpPr>
        <dsp:cNvPr id="0" name=""/>
        <dsp:cNvSpPr/>
      </dsp:nvSpPr>
      <dsp:spPr>
        <a:xfrm>
          <a:off x="21666042" y="1231271"/>
          <a:ext cx="2714625" cy="17842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8684" tIns="138684" rIns="184912" bIns="208026" numCol="1" spcCol="1270" anchor="t" anchorCtr="0">
          <a:noAutofit/>
        </a:bodyPr>
        <a:lstStyle/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Augmentation</a:t>
          </a:r>
        </a:p>
        <a:p>
          <a:pPr marL="228600" lvl="1" indent="-228600" algn="l" defTabSz="1155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fr-FR" sz="2600" kern="1200"/>
            <a:t>Juin /Septembre + élevé.</a:t>
          </a:r>
        </a:p>
      </dsp:txBody>
      <dsp:txXfrm>
        <a:off x="21666042" y="1231271"/>
        <a:ext cx="2714625" cy="178425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2E8120F-041C-4F03-B99B-47EBC5B6A7D1}">
      <dsp:nvSpPr>
        <dsp:cNvPr id="0" name=""/>
        <dsp:cNvSpPr/>
      </dsp:nvSpPr>
      <dsp:spPr>
        <a:xfrm>
          <a:off x="1162458" y="0"/>
          <a:ext cx="13174526" cy="3167289"/>
        </a:xfrm>
        <a:prstGeom prst="rightArrow">
          <a:avLst/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5CA7366-D305-43E3-B234-794D0340BEE1}">
      <dsp:nvSpPr>
        <dsp:cNvPr id="0" name=""/>
        <dsp:cNvSpPr/>
      </dsp:nvSpPr>
      <dsp:spPr>
        <a:xfrm>
          <a:off x="6530" y="950186"/>
          <a:ext cx="2424025" cy="126691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400" kern="1200"/>
            <a:t>OT</a:t>
          </a:r>
        </a:p>
      </dsp:txBody>
      <dsp:txXfrm>
        <a:off x="68376" y="1012032"/>
        <a:ext cx="2300333" cy="1143223"/>
      </dsp:txXfrm>
    </dsp:sp>
    <dsp:sp modelId="{1AF32226-EA58-4E18-93AC-9C5AD4D8447A}">
      <dsp:nvSpPr>
        <dsp:cNvPr id="0" name=""/>
        <dsp:cNvSpPr/>
      </dsp:nvSpPr>
      <dsp:spPr>
        <a:xfrm>
          <a:off x="2619001" y="950186"/>
          <a:ext cx="2424025" cy="126691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400" kern="1200"/>
            <a:t>Poids transporté</a:t>
          </a:r>
        </a:p>
      </dsp:txBody>
      <dsp:txXfrm>
        <a:off x="2680847" y="1012032"/>
        <a:ext cx="2300333" cy="1143223"/>
      </dsp:txXfrm>
    </dsp:sp>
    <dsp:sp modelId="{1766BE01-E496-47B3-9929-4DC4FFB6B85F}">
      <dsp:nvSpPr>
        <dsp:cNvPr id="0" name=""/>
        <dsp:cNvSpPr/>
      </dsp:nvSpPr>
      <dsp:spPr>
        <a:xfrm>
          <a:off x="5231472" y="950186"/>
          <a:ext cx="2424025" cy="126691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400" kern="1200"/>
            <a:t>KM parcourus</a:t>
          </a:r>
        </a:p>
      </dsp:txBody>
      <dsp:txXfrm>
        <a:off x="5293318" y="1012032"/>
        <a:ext cx="2300333" cy="1143223"/>
      </dsp:txXfrm>
    </dsp:sp>
    <dsp:sp modelId="{3BE4EAE1-0A6F-400A-B663-620763EF3F5C}">
      <dsp:nvSpPr>
        <dsp:cNvPr id="0" name=""/>
        <dsp:cNvSpPr/>
      </dsp:nvSpPr>
      <dsp:spPr>
        <a:xfrm>
          <a:off x="7843944" y="950186"/>
          <a:ext cx="2424025" cy="126691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400" kern="1200"/>
            <a:t>Coût</a:t>
          </a:r>
        </a:p>
      </dsp:txBody>
      <dsp:txXfrm>
        <a:off x="7905790" y="1012032"/>
        <a:ext cx="2300333" cy="1143223"/>
      </dsp:txXfrm>
    </dsp:sp>
    <dsp:sp modelId="{4F1AA559-16A5-4F1B-BBCD-8986C5CDF229}">
      <dsp:nvSpPr>
        <dsp:cNvPr id="0" name=""/>
        <dsp:cNvSpPr/>
      </dsp:nvSpPr>
      <dsp:spPr>
        <a:xfrm>
          <a:off x="10456415" y="950186"/>
          <a:ext cx="2424025" cy="126691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400" kern="1200"/>
            <a:t>Emissions CO2</a:t>
          </a:r>
        </a:p>
      </dsp:txBody>
      <dsp:txXfrm>
        <a:off x="10518261" y="1012032"/>
        <a:ext cx="2300333" cy="1143223"/>
      </dsp:txXfrm>
    </dsp:sp>
    <dsp:sp modelId="{A179738A-2ADE-40DA-9F90-1B01E37F29CF}">
      <dsp:nvSpPr>
        <dsp:cNvPr id="0" name=""/>
        <dsp:cNvSpPr/>
      </dsp:nvSpPr>
      <dsp:spPr>
        <a:xfrm>
          <a:off x="13068886" y="950186"/>
          <a:ext cx="2424025" cy="126691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2400" kern="1200"/>
            <a:t>Juin/Juillet périodes de pointe</a:t>
          </a:r>
        </a:p>
      </dsp:txBody>
      <dsp:txXfrm>
        <a:off x="13130732" y="1012032"/>
        <a:ext cx="2300333" cy="11432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diagramColors" Target="../diagrams/colors1.xml"/><Relationship Id="rId18" Type="http://schemas.openxmlformats.org/officeDocument/2006/relationships/diagramColors" Target="../diagrams/colors2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diagramQuickStyle" Target="../diagrams/quickStyle1.xml"/><Relationship Id="rId17" Type="http://schemas.openxmlformats.org/officeDocument/2006/relationships/diagramQuickStyle" Target="../diagrams/quickStyle2.xml"/><Relationship Id="rId2" Type="http://schemas.openxmlformats.org/officeDocument/2006/relationships/chart" Target="../charts/chart2.xml"/><Relationship Id="rId16" Type="http://schemas.openxmlformats.org/officeDocument/2006/relationships/diagramLayout" Target="../diagrams/layou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diagramLayout" Target="../diagrams/layout1.xml"/><Relationship Id="rId5" Type="http://schemas.openxmlformats.org/officeDocument/2006/relationships/chart" Target="../charts/chart4.xml"/><Relationship Id="rId15" Type="http://schemas.openxmlformats.org/officeDocument/2006/relationships/diagramData" Target="../diagrams/data2.xml"/><Relationship Id="rId10" Type="http://schemas.openxmlformats.org/officeDocument/2006/relationships/diagramData" Target="../diagrams/data1.xml"/><Relationship Id="rId19" Type="http://schemas.microsoft.com/office/2007/relationships/diagramDrawing" Target="../diagrams/drawing2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microsoft.com/office/2007/relationships/diagramDrawing" Target="../diagrams/drawing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4667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143328</xdr:rowOff>
    </xdr:from>
    <xdr:to>
      <xdr:col>8</xdr:col>
      <xdr:colOff>0</xdr:colOff>
      <xdr:row>21</xdr:row>
      <xdr:rowOff>136071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F65284-F577-4E82-A33B-06EC37242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9979</xdr:colOff>
      <xdr:row>4</xdr:row>
      <xdr:rowOff>135616</xdr:rowOff>
    </xdr:from>
    <xdr:to>
      <xdr:col>16</xdr:col>
      <xdr:colOff>0</xdr:colOff>
      <xdr:row>21</xdr:row>
      <xdr:rowOff>136071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CE297A-667F-4A99-AD0A-9E2761048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435429</xdr:colOff>
      <xdr:row>0</xdr:row>
      <xdr:rowOff>0</xdr:rowOff>
    </xdr:from>
    <xdr:ext cx="1218292" cy="530225"/>
    <xdr:pic>
      <xdr:nvPicPr>
        <xdr:cNvPr id="4" name="image1.png">
          <a:extLst>
            <a:ext uri="{FF2B5EF4-FFF2-40B4-BE49-F238E27FC236}">
              <a16:creationId xmlns:a16="http://schemas.microsoft.com/office/drawing/2014/main" id="{EB2304E7-6C4B-4F8F-810C-CE47AC310D9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97429" y="0"/>
          <a:ext cx="1218292" cy="530225"/>
        </a:xfrm>
        <a:prstGeom prst="rect">
          <a:avLst/>
        </a:prstGeom>
        <a:noFill/>
      </xdr:spPr>
    </xdr:pic>
    <xdr:clientData fLocksWithSheet="0"/>
  </xdr:oneCellAnchor>
  <xdr:twoCellAnchor>
    <xdr:from>
      <xdr:col>16</xdr:col>
      <xdr:colOff>13151</xdr:colOff>
      <xdr:row>4</xdr:row>
      <xdr:rowOff>135164</xdr:rowOff>
    </xdr:from>
    <xdr:to>
      <xdr:col>24</xdr:col>
      <xdr:colOff>13605</xdr:colOff>
      <xdr:row>21</xdr:row>
      <xdr:rowOff>139247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3AE651A-B69B-4C43-A6E4-98090BC31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12699</xdr:colOff>
      <xdr:row>4</xdr:row>
      <xdr:rowOff>132441</xdr:rowOff>
    </xdr:from>
    <xdr:to>
      <xdr:col>32</xdr:col>
      <xdr:colOff>102506</xdr:colOff>
      <xdr:row>21</xdr:row>
      <xdr:rowOff>136071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A2FACFB-6311-4CD5-9528-144604D3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7257</xdr:colOff>
      <xdr:row>23</xdr:row>
      <xdr:rowOff>12247</xdr:rowOff>
    </xdr:from>
    <xdr:to>
      <xdr:col>8</xdr:col>
      <xdr:colOff>0</xdr:colOff>
      <xdr:row>40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7049329-E9B6-49A7-96A5-75FFDE8E3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9979</xdr:colOff>
      <xdr:row>23</xdr:row>
      <xdr:rowOff>10432</xdr:rowOff>
    </xdr:from>
    <xdr:to>
      <xdr:col>32</xdr:col>
      <xdr:colOff>149679</xdr:colOff>
      <xdr:row>40</xdr:row>
      <xdr:rowOff>13607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446F50-DE81-4405-91A7-18FADBCF3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23</xdr:row>
      <xdr:rowOff>16781</xdr:rowOff>
    </xdr:from>
    <xdr:to>
      <xdr:col>16</xdr:col>
      <xdr:colOff>10432</xdr:colOff>
      <xdr:row>40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9799E98-F038-4CA1-968A-F0A35E124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30389</xdr:colOff>
      <xdr:row>23</xdr:row>
      <xdr:rowOff>10432</xdr:rowOff>
    </xdr:from>
    <xdr:to>
      <xdr:col>24</xdr:col>
      <xdr:colOff>10432</xdr:colOff>
      <xdr:row>40</xdr:row>
      <xdr:rowOff>10432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F037F12-2D3F-4596-9537-CE599438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28</xdr:col>
      <xdr:colOff>353787</xdr:colOff>
      <xdr:row>0</xdr:row>
      <xdr:rowOff>19352</xdr:rowOff>
    </xdr:from>
    <xdr:ext cx="1304168" cy="497719"/>
    <xdr:pic>
      <xdr:nvPicPr>
        <xdr:cNvPr id="11" name="image1.png">
          <a:extLst>
            <a:ext uri="{FF2B5EF4-FFF2-40B4-BE49-F238E27FC236}">
              <a16:creationId xmlns:a16="http://schemas.microsoft.com/office/drawing/2014/main" id="{12F67F85-45F7-433E-8B36-3EAC82BF061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689787" y="19352"/>
          <a:ext cx="1304168" cy="497719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30388</xdr:colOff>
      <xdr:row>44</xdr:row>
      <xdr:rowOff>7257</xdr:rowOff>
    </xdr:from>
    <xdr:to>
      <xdr:col>32</xdr:col>
      <xdr:colOff>30389</xdr:colOff>
      <xdr:row>64</xdr:row>
      <xdr:rowOff>95250</xdr:rowOff>
    </xdr:to>
    <xdr:graphicFrame macro="">
      <xdr:nvGraphicFramePr>
        <xdr:cNvPr id="12" name="Diagramme 11">
          <a:extLst>
            <a:ext uri="{FF2B5EF4-FFF2-40B4-BE49-F238E27FC236}">
              <a16:creationId xmlns:a16="http://schemas.microsoft.com/office/drawing/2014/main" id="{D7EA7C19-4034-0C09-0F19-B90D2A2D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" r:lo="rId11" r:qs="rId12" r:cs="rId13"/>
        </a:graphicData>
      </a:graphic>
    </xdr:graphicFrame>
    <xdr:clientData/>
  </xdr:twoCellAnchor>
  <xdr:oneCellAnchor>
    <xdr:from>
      <xdr:col>1</xdr:col>
      <xdr:colOff>435429</xdr:colOff>
      <xdr:row>41</xdr:row>
      <xdr:rowOff>0</xdr:rowOff>
    </xdr:from>
    <xdr:ext cx="1218292" cy="530225"/>
    <xdr:pic>
      <xdr:nvPicPr>
        <xdr:cNvPr id="13" name="image1.png">
          <a:extLst>
            <a:ext uri="{FF2B5EF4-FFF2-40B4-BE49-F238E27FC236}">
              <a16:creationId xmlns:a16="http://schemas.microsoft.com/office/drawing/2014/main" id="{875B9BD1-0263-46CA-A26B-9205C3E6F00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97429" y="0"/>
          <a:ext cx="1218292" cy="530225"/>
        </a:xfrm>
        <a:prstGeom prst="rect">
          <a:avLst/>
        </a:prstGeom>
        <a:noFill/>
      </xdr:spPr>
    </xdr:pic>
    <xdr:clientData fLocksWithSheet="0"/>
  </xdr:oneCellAnchor>
  <xdr:oneCellAnchor>
    <xdr:from>
      <xdr:col>28</xdr:col>
      <xdr:colOff>353787</xdr:colOff>
      <xdr:row>41</xdr:row>
      <xdr:rowOff>19352</xdr:rowOff>
    </xdr:from>
    <xdr:ext cx="1304168" cy="497719"/>
    <xdr:pic>
      <xdr:nvPicPr>
        <xdr:cNvPr id="14" name="image1.png">
          <a:extLst>
            <a:ext uri="{FF2B5EF4-FFF2-40B4-BE49-F238E27FC236}">
              <a16:creationId xmlns:a16="http://schemas.microsoft.com/office/drawing/2014/main" id="{4BD27C4D-8289-493D-B056-6CCAC3834AB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686612" y="19352"/>
          <a:ext cx="1304168" cy="497719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673100</xdr:colOff>
      <xdr:row>65</xdr:row>
      <xdr:rowOff>108858</xdr:rowOff>
    </xdr:from>
    <xdr:to>
      <xdr:col>25</xdr:col>
      <xdr:colOff>173718</xdr:colOff>
      <xdr:row>85</xdr:row>
      <xdr:rowOff>10432</xdr:rowOff>
    </xdr:to>
    <xdr:graphicFrame macro="">
      <xdr:nvGraphicFramePr>
        <xdr:cNvPr id="15" name="Diagramme 14">
          <a:extLst>
            <a:ext uri="{FF2B5EF4-FFF2-40B4-BE49-F238E27FC236}">
              <a16:creationId xmlns:a16="http://schemas.microsoft.com/office/drawing/2014/main" id="{37E68882-DA94-6541-BF4F-53EA2179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" r:lo="rId16" r:qs="rId17" r:cs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543a2adf6973109/Bureau/Open%20Classroom/Projet_3/Utilisez_Excel_pour_optimiser_les_trajets_de_livraison_d'une_entreprise_Roudaut_Quitterie/Roudaut_Quitterie_1_Donn&#233;es_nettoy&#233;es_102024.xlsx" TargetMode="External"/><Relationship Id="rId1" Type="http://schemas.openxmlformats.org/officeDocument/2006/relationships/externalLinkPath" Target="Roudaut_Quitterie_1_Donn&#233;es_nettoy&#233;es_1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_Indicateurs"/>
      <sheetName val="DATAS_SET CLEAN"/>
    </sheetNames>
    <sheetDataSet>
      <sheetData sheetId="0" refreshError="1"/>
      <sheetData sheetId="1">
        <row r="1">
          <cell r="C1" t="str">
            <v>Mois</v>
          </cell>
          <cell r="D1" t="str">
            <v>Année</v>
          </cell>
          <cell r="F1" t="str">
            <v>Poids OT (kg)</v>
          </cell>
          <cell r="N1" t="str">
            <v>Distance (KM)</v>
          </cell>
          <cell r="AC1" t="str">
            <v>Bilan CO2</v>
          </cell>
        </row>
        <row r="2">
          <cell r="C2" t="str">
            <v>janvier</v>
          </cell>
          <cell r="D2" t="str">
            <v>2021</v>
          </cell>
          <cell r="F2">
            <v>300</v>
          </cell>
          <cell r="N2">
            <v>7086.72</v>
          </cell>
          <cell r="AC2">
            <v>0</v>
          </cell>
        </row>
        <row r="3">
          <cell r="C3" t="str">
            <v>janvier</v>
          </cell>
          <cell r="D3" t="str">
            <v>2021</v>
          </cell>
          <cell r="F3">
            <v>225</v>
          </cell>
          <cell r="N3">
            <v>986.75599999999997</v>
          </cell>
          <cell r="AC3">
            <v>21.131873118000001</v>
          </cell>
        </row>
        <row r="4">
          <cell r="C4" t="str">
            <v>mars</v>
          </cell>
          <cell r="D4" t="str">
            <v>2021</v>
          </cell>
          <cell r="F4">
            <v>750</v>
          </cell>
          <cell r="N4">
            <v>986.75599999999997</v>
          </cell>
          <cell r="AC4">
            <v>70.439577060000005</v>
          </cell>
        </row>
        <row r="5">
          <cell r="C5" t="str">
            <v>août</v>
          </cell>
          <cell r="D5" t="str">
            <v>2021</v>
          </cell>
          <cell r="F5">
            <v>150</v>
          </cell>
          <cell r="N5">
            <v>986.75599999999997</v>
          </cell>
          <cell r="AC5">
            <v>14.087915412000001</v>
          </cell>
        </row>
        <row r="6">
          <cell r="C6" t="str">
            <v>mars</v>
          </cell>
          <cell r="D6" t="str">
            <v>2022</v>
          </cell>
          <cell r="F6">
            <v>150</v>
          </cell>
          <cell r="N6">
            <v>981.02599999999995</v>
          </cell>
          <cell r="AC6">
            <v>35.464089899999991</v>
          </cell>
        </row>
        <row r="7">
          <cell r="C7" t="str">
            <v>janvier</v>
          </cell>
          <cell r="D7" t="str">
            <v>2021</v>
          </cell>
          <cell r="F7">
            <v>47</v>
          </cell>
          <cell r="N7">
            <v>889.42899999999997</v>
          </cell>
          <cell r="AC7">
            <v>3.9788250543400006</v>
          </cell>
        </row>
        <row r="8">
          <cell r="C8" t="str">
            <v>juin</v>
          </cell>
          <cell r="D8" t="str">
            <v>2021</v>
          </cell>
          <cell r="F8">
            <v>120</v>
          </cell>
          <cell r="N8">
            <v>889.42899999999997</v>
          </cell>
          <cell r="AC8">
            <v>10.158702266399999</v>
          </cell>
        </row>
        <row r="9">
          <cell r="C9" t="str">
            <v>avril</v>
          </cell>
          <cell r="D9" t="str">
            <v>2022</v>
          </cell>
          <cell r="F9">
            <v>39</v>
          </cell>
          <cell r="N9">
            <v>884.3</v>
          </cell>
          <cell r="AC9">
            <v>3.2825392859999996</v>
          </cell>
        </row>
        <row r="10">
          <cell r="C10" t="str">
            <v>avril</v>
          </cell>
          <cell r="D10" t="str">
            <v>2022</v>
          </cell>
          <cell r="F10">
            <v>78</v>
          </cell>
          <cell r="N10">
            <v>884.3</v>
          </cell>
          <cell r="AC10">
            <v>6.5650785719999991</v>
          </cell>
        </row>
        <row r="11">
          <cell r="C11" t="str">
            <v>juin</v>
          </cell>
          <cell r="D11" t="str">
            <v>2022</v>
          </cell>
          <cell r="F11">
            <v>76</v>
          </cell>
          <cell r="N11">
            <v>884.3</v>
          </cell>
          <cell r="AC11">
            <v>6.3967432239999997</v>
          </cell>
        </row>
        <row r="12">
          <cell r="C12" t="str">
            <v>juillet</v>
          </cell>
          <cell r="D12" t="str">
            <v>2022</v>
          </cell>
          <cell r="F12">
            <v>152</v>
          </cell>
          <cell r="N12">
            <v>884.3</v>
          </cell>
          <cell r="AC12">
            <v>12.793486447999999</v>
          </cell>
        </row>
        <row r="13">
          <cell r="C13" t="str">
            <v>septembre</v>
          </cell>
          <cell r="D13" t="str">
            <v>2022</v>
          </cell>
          <cell r="F13">
            <v>90</v>
          </cell>
          <cell r="N13">
            <v>884.3</v>
          </cell>
          <cell r="AC13">
            <v>7.575090659999999</v>
          </cell>
        </row>
        <row r="14">
          <cell r="C14" t="str">
            <v>janvier</v>
          </cell>
          <cell r="D14" t="str">
            <v>2021</v>
          </cell>
          <cell r="F14">
            <v>1000</v>
          </cell>
          <cell r="N14">
            <v>859.38800000000003</v>
          </cell>
          <cell r="AC14">
            <v>81.796549840000011</v>
          </cell>
        </row>
        <row r="15">
          <cell r="C15" t="str">
            <v>décembre</v>
          </cell>
          <cell r="D15" t="str">
            <v>2020</v>
          </cell>
          <cell r="F15">
            <v>150</v>
          </cell>
          <cell r="N15">
            <v>837.41300000000001</v>
          </cell>
          <cell r="AC15">
            <v>11.955745401</v>
          </cell>
        </row>
        <row r="16">
          <cell r="C16" t="str">
            <v>février</v>
          </cell>
          <cell r="D16" t="str">
            <v>2021</v>
          </cell>
          <cell r="F16">
            <v>420</v>
          </cell>
          <cell r="N16">
            <v>837.41300000000001</v>
          </cell>
          <cell r="AC16">
            <v>33.476087122800003</v>
          </cell>
        </row>
        <row r="17">
          <cell r="C17" t="str">
            <v>février</v>
          </cell>
          <cell r="D17" t="str">
            <v>2021</v>
          </cell>
          <cell r="F17">
            <v>50</v>
          </cell>
          <cell r="N17">
            <v>837.41300000000001</v>
          </cell>
          <cell r="AC17">
            <v>3.9852484669999999</v>
          </cell>
        </row>
        <row r="18">
          <cell r="C18" t="str">
            <v>février</v>
          </cell>
          <cell r="D18" t="str">
            <v>2021</v>
          </cell>
          <cell r="F18">
            <v>180</v>
          </cell>
          <cell r="N18">
            <v>837.41300000000001</v>
          </cell>
          <cell r="AC18">
            <v>14.3468944812</v>
          </cell>
        </row>
        <row r="19">
          <cell r="C19" t="str">
            <v>avril</v>
          </cell>
          <cell r="D19" t="str">
            <v>2021</v>
          </cell>
          <cell r="F19">
            <v>30</v>
          </cell>
          <cell r="N19">
            <v>837.41300000000001</v>
          </cell>
          <cell r="AC19">
            <v>2.3911490801999999</v>
          </cell>
        </row>
        <row r="20">
          <cell r="C20" t="str">
            <v>août</v>
          </cell>
          <cell r="D20" t="str">
            <v>2021</v>
          </cell>
          <cell r="F20">
            <v>255</v>
          </cell>
          <cell r="N20">
            <v>837.41300000000001</v>
          </cell>
          <cell r="AC20">
            <v>20.324767181700004</v>
          </cell>
        </row>
        <row r="21">
          <cell r="C21" t="str">
            <v>avril</v>
          </cell>
          <cell r="D21" t="str">
            <v>2022</v>
          </cell>
          <cell r="F21">
            <v>182</v>
          </cell>
          <cell r="N21">
            <v>837.41300000000001</v>
          </cell>
          <cell r="AC21">
            <v>14.506304419880003</v>
          </cell>
        </row>
        <row r="22">
          <cell r="C22" t="str">
            <v>mai</v>
          </cell>
          <cell r="D22" t="str">
            <v>2022</v>
          </cell>
          <cell r="F22">
            <v>56</v>
          </cell>
          <cell r="N22">
            <v>837.41300000000001</v>
          </cell>
          <cell r="AC22">
            <v>4.4634782830400006</v>
          </cell>
        </row>
        <row r="23">
          <cell r="C23" t="str">
            <v>mai</v>
          </cell>
          <cell r="D23" t="str">
            <v>2022</v>
          </cell>
          <cell r="F23">
            <v>227</v>
          </cell>
          <cell r="N23">
            <v>837.41300000000001</v>
          </cell>
          <cell r="AC23">
            <v>18.093028040180002</v>
          </cell>
        </row>
        <row r="24">
          <cell r="C24" t="str">
            <v>mai</v>
          </cell>
          <cell r="D24" t="str">
            <v>2022</v>
          </cell>
          <cell r="F24">
            <v>212</v>
          </cell>
          <cell r="N24">
            <v>837.41300000000001</v>
          </cell>
          <cell r="AC24">
            <v>16.897453500079997</v>
          </cell>
        </row>
        <row r="25">
          <cell r="C25" t="str">
            <v>mai</v>
          </cell>
          <cell r="D25" t="str">
            <v>2022</v>
          </cell>
          <cell r="F25">
            <v>212</v>
          </cell>
          <cell r="N25">
            <v>837.41300000000001</v>
          </cell>
          <cell r="AC25">
            <v>16.897453500079997</v>
          </cell>
        </row>
        <row r="26">
          <cell r="C26" t="str">
            <v>juin</v>
          </cell>
          <cell r="D26" t="str">
            <v>2022</v>
          </cell>
          <cell r="F26">
            <v>203</v>
          </cell>
          <cell r="N26">
            <v>837.41300000000001</v>
          </cell>
          <cell r="AC26">
            <v>16.180108776019999</v>
          </cell>
        </row>
        <row r="27">
          <cell r="C27" t="str">
            <v>juin</v>
          </cell>
          <cell r="D27" t="str">
            <v>2022</v>
          </cell>
          <cell r="F27">
            <v>406</v>
          </cell>
          <cell r="N27">
            <v>837.41300000000001</v>
          </cell>
          <cell r="AC27">
            <v>32.360217552039998</v>
          </cell>
        </row>
        <row r="28">
          <cell r="C28" t="str">
            <v>août</v>
          </cell>
          <cell r="D28" t="str">
            <v>2022</v>
          </cell>
          <cell r="F28">
            <v>342</v>
          </cell>
          <cell r="N28">
            <v>837.41300000000001</v>
          </cell>
          <cell r="AC28">
            <v>27.259099514280003</v>
          </cell>
        </row>
        <row r="29">
          <cell r="C29" t="str">
            <v>août</v>
          </cell>
          <cell r="D29" t="str">
            <v>2022</v>
          </cell>
          <cell r="F29">
            <v>712</v>
          </cell>
          <cell r="N29">
            <v>837.41300000000001</v>
          </cell>
          <cell r="AC29">
            <v>56.749938170079993</v>
          </cell>
        </row>
        <row r="30">
          <cell r="C30" t="str">
            <v>août</v>
          </cell>
          <cell r="D30" t="str">
            <v>2022</v>
          </cell>
          <cell r="F30">
            <v>356</v>
          </cell>
          <cell r="N30">
            <v>837.41300000000001</v>
          </cell>
          <cell r="AC30">
            <v>28.374969085039996</v>
          </cell>
        </row>
        <row r="31">
          <cell r="C31" t="str">
            <v>septembre</v>
          </cell>
          <cell r="D31" t="str">
            <v>2022</v>
          </cell>
          <cell r="F31">
            <v>681</v>
          </cell>
          <cell r="N31">
            <v>837.41300000000001</v>
          </cell>
          <cell r="AC31">
            <v>54.279084120540006</v>
          </cell>
        </row>
        <row r="32">
          <cell r="C32" t="str">
            <v>septembre</v>
          </cell>
          <cell r="D32" t="str">
            <v>2022</v>
          </cell>
          <cell r="F32">
            <v>342</v>
          </cell>
          <cell r="N32">
            <v>837.41300000000001</v>
          </cell>
          <cell r="AC32">
            <v>27.259099514280003</v>
          </cell>
        </row>
        <row r="33">
          <cell r="C33" t="str">
            <v>juin</v>
          </cell>
          <cell r="D33" t="str">
            <v>2021</v>
          </cell>
          <cell r="F33">
            <v>300</v>
          </cell>
          <cell r="N33">
            <v>817.30200000000002</v>
          </cell>
          <cell r="AC33">
            <v>23.337241307999999</v>
          </cell>
        </row>
        <row r="34">
          <cell r="C34" t="str">
            <v>janvier</v>
          </cell>
          <cell r="D34" t="str">
            <v>2021</v>
          </cell>
          <cell r="F34">
            <v>675</v>
          </cell>
          <cell r="N34">
            <v>814.52200000000005</v>
          </cell>
          <cell r="AC34">
            <v>52.330187673000012</v>
          </cell>
        </row>
        <row r="35">
          <cell r="C35" t="str">
            <v>janvier</v>
          </cell>
          <cell r="D35" t="str">
            <v>2021</v>
          </cell>
          <cell r="F35">
            <v>450</v>
          </cell>
          <cell r="N35">
            <v>814.52200000000005</v>
          </cell>
          <cell r="AC35">
            <v>34.886791782000003</v>
          </cell>
        </row>
        <row r="36">
          <cell r="C36" t="str">
            <v>février</v>
          </cell>
          <cell r="D36" t="str">
            <v>2021</v>
          </cell>
          <cell r="F36">
            <v>450</v>
          </cell>
          <cell r="N36">
            <v>814.52200000000005</v>
          </cell>
          <cell r="AC36">
            <v>34.886791782000003</v>
          </cell>
        </row>
        <row r="37">
          <cell r="C37" t="str">
            <v>avril</v>
          </cell>
          <cell r="D37" t="str">
            <v>2021</v>
          </cell>
          <cell r="F37">
            <v>225</v>
          </cell>
          <cell r="N37">
            <v>814.52200000000005</v>
          </cell>
          <cell r="AC37">
            <v>17.443395891000002</v>
          </cell>
        </row>
        <row r="38">
          <cell r="C38" t="str">
            <v>octobre</v>
          </cell>
          <cell r="D38" t="str">
            <v>2021</v>
          </cell>
          <cell r="F38">
            <v>225</v>
          </cell>
          <cell r="N38">
            <v>814.52200000000005</v>
          </cell>
          <cell r="AC38">
            <v>17.443395891000002</v>
          </cell>
        </row>
        <row r="39">
          <cell r="C39" t="str">
            <v>octobre</v>
          </cell>
          <cell r="D39" t="str">
            <v>2021</v>
          </cell>
          <cell r="F39">
            <v>400</v>
          </cell>
          <cell r="N39">
            <v>814.52200000000005</v>
          </cell>
          <cell r="AC39">
            <v>31.010481584000004</v>
          </cell>
        </row>
        <row r="40">
          <cell r="C40" t="str">
            <v>octobre</v>
          </cell>
          <cell r="D40" t="str">
            <v>2021</v>
          </cell>
          <cell r="F40">
            <v>225</v>
          </cell>
          <cell r="N40">
            <v>814.52200000000005</v>
          </cell>
          <cell r="AC40">
            <v>17.443395891000002</v>
          </cell>
        </row>
        <row r="41">
          <cell r="C41" t="str">
            <v>novembre</v>
          </cell>
          <cell r="D41" t="str">
            <v>2021</v>
          </cell>
          <cell r="F41">
            <v>200</v>
          </cell>
          <cell r="N41">
            <v>814.52200000000005</v>
          </cell>
          <cell r="AC41">
            <v>15.505240792000002</v>
          </cell>
        </row>
        <row r="42">
          <cell r="C42" t="str">
            <v>novembre</v>
          </cell>
          <cell r="D42" t="str">
            <v>2021</v>
          </cell>
          <cell r="F42">
            <v>200</v>
          </cell>
          <cell r="N42">
            <v>814.52200000000005</v>
          </cell>
          <cell r="AC42">
            <v>15.505240792000002</v>
          </cell>
        </row>
        <row r="43">
          <cell r="C43" t="str">
            <v>février</v>
          </cell>
          <cell r="D43" t="str">
            <v>2022</v>
          </cell>
          <cell r="F43">
            <v>450</v>
          </cell>
          <cell r="N43">
            <v>814.52200000000005</v>
          </cell>
          <cell r="AC43">
            <v>34.886791782000003</v>
          </cell>
        </row>
        <row r="44">
          <cell r="C44" t="str">
            <v>février</v>
          </cell>
          <cell r="D44" t="str">
            <v>2022</v>
          </cell>
          <cell r="F44">
            <v>200</v>
          </cell>
          <cell r="N44">
            <v>814.52200000000005</v>
          </cell>
          <cell r="AC44">
            <v>15.505240792000002</v>
          </cell>
        </row>
        <row r="45">
          <cell r="C45" t="str">
            <v>mai</v>
          </cell>
          <cell r="D45" t="str">
            <v>2022</v>
          </cell>
          <cell r="F45">
            <v>500</v>
          </cell>
          <cell r="N45">
            <v>797.774</v>
          </cell>
          <cell r="AC45">
            <v>37.966064660000001</v>
          </cell>
        </row>
        <row r="46">
          <cell r="C46" t="str">
            <v>avril</v>
          </cell>
          <cell r="D46" t="str">
            <v>2022</v>
          </cell>
          <cell r="F46">
            <v>450</v>
          </cell>
          <cell r="N46">
            <v>791.279</v>
          </cell>
          <cell r="AC46">
            <v>33.891270848999994</v>
          </cell>
        </row>
        <row r="47">
          <cell r="C47" t="str">
            <v>août</v>
          </cell>
          <cell r="D47" t="str">
            <v>2022</v>
          </cell>
          <cell r="F47">
            <v>125</v>
          </cell>
          <cell r="N47">
            <v>779.04</v>
          </cell>
          <cell r="AC47">
            <v>9.2686284000000008</v>
          </cell>
        </row>
        <row r="48">
          <cell r="C48" t="str">
            <v>avril</v>
          </cell>
          <cell r="D48" t="str">
            <v>2022</v>
          </cell>
          <cell r="F48">
            <v>51</v>
          </cell>
          <cell r="N48">
            <v>778.82</v>
          </cell>
          <cell r="AC48">
            <v>3.7805324676000005</v>
          </cell>
        </row>
        <row r="49">
          <cell r="C49" t="str">
            <v>mai</v>
          </cell>
          <cell r="D49" t="str">
            <v>2022</v>
          </cell>
          <cell r="F49">
            <v>56</v>
          </cell>
          <cell r="N49">
            <v>778.82</v>
          </cell>
          <cell r="AC49">
            <v>4.1511729056000011</v>
          </cell>
        </row>
        <row r="50">
          <cell r="C50" t="str">
            <v>juin</v>
          </cell>
          <cell r="D50" t="str">
            <v>2022</v>
          </cell>
          <cell r="F50">
            <v>31</v>
          </cell>
          <cell r="N50">
            <v>778.82</v>
          </cell>
          <cell r="AC50">
            <v>2.2979707156</v>
          </cell>
        </row>
        <row r="51">
          <cell r="C51" t="str">
            <v>juillet</v>
          </cell>
          <cell r="D51" t="str">
            <v>2022</v>
          </cell>
          <cell r="F51">
            <v>102</v>
          </cell>
          <cell r="N51">
            <v>778.82</v>
          </cell>
          <cell r="AC51">
            <v>7.561064935200001</v>
          </cell>
        </row>
        <row r="52">
          <cell r="C52" t="str">
            <v>février</v>
          </cell>
          <cell r="D52" t="str">
            <v>2021</v>
          </cell>
          <cell r="F52">
            <v>250</v>
          </cell>
          <cell r="N52">
            <v>774.31200000000001</v>
          </cell>
          <cell r="AC52">
            <v>18.42475404</v>
          </cell>
        </row>
        <row r="53">
          <cell r="C53" t="str">
            <v>juin</v>
          </cell>
          <cell r="D53" t="str">
            <v>2021</v>
          </cell>
          <cell r="F53">
            <v>60</v>
          </cell>
          <cell r="N53">
            <v>774.31200000000001</v>
          </cell>
          <cell r="AC53">
            <v>4.4219409695999996</v>
          </cell>
        </row>
        <row r="54">
          <cell r="C54" t="str">
            <v>mars</v>
          </cell>
          <cell r="D54" t="str">
            <v>2022</v>
          </cell>
          <cell r="F54">
            <v>250</v>
          </cell>
          <cell r="N54">
            <v>767.14700000000005</v>
          </cell>
          <cell r="AC54">
            <v>18.254262865000001</v>
          </cell>
        </row>
        <row r="55">
          <cell r="C55" t="str">
            <v>mars</v>
          </cell>
          <cell r="D55" t="str">
            <v>2022</v>
          </cell>
          <cell r="F55">
            <v>400</v>
          </cell>
          <cell r="N55">
            <v>767.14700000000005</v>
          </cell>
          <cell r="AC55">
            <v>29.206820584000006</v>
          </cell>
        </row>
        <row r="56">
          <cell r="C56" t="str">
            <v>juin</v>
          </cell>
          <cell r="D56" t="str">
            <v>2022</v>
          </cell>
          <cell r="F56">
            <v>300</v>
          </cell>
          <cell r="N56">
            <v>767.14700000000005</v>
          </cell>
          <cell r="AC56">
            <v>21.905115438000003</v>
          </cell>
        </row>
        <row r="57">
          <cell r="C57" t="str">
            <v>juin</v>
          </cell>
          <cell r="D57" t="str">
            <v>2022</v>
          </cell>
          <cell r="F57">
            <v>450</v>
          </cell>
          <cell r="N57">
            <v>767.14700000000005</v>
          </cell>
          <cell r="AC57">
            <v>32.857673157000001</v>
          </cell>
        </row>
        <row r="58">
          <cell r="C58" t="str">
            <v>juin</v>
          </cell>
          <cell r="D58" t="str">
            <v>2022</v>
          </cell>
          <cell r="F58">
            <v>450</v>
          </cell>
          <cell r="N58">
            <v>767.14700000000005</v>
          </cell>
          <cell r="AC58">
            <v>32.857673157000001</v>
          </cell>
        </row>
        <row r="59">
          <cell r="C59" t="str">
            <v>juin</v>
          </cell>
          <cell r="D59" t="str">
            <v>2022</v>
          </cell>
          <cell r="F59">
            <v>300</v>
          </cell>
          <cell r="N59">
            <v>767.14700000000005</v>
          </cell>
          <cell r="AC59">
            <v>21.905115438000003</v>
          </cell>
        </row>
        <row r="60">
          <cell r="C60" t="str">
            <v>juin</v>
          </cell>
          <cell r="D60" t="str">
            <v>2022</v>
          </cell>
          <cell r="F60">
            <v>750</v>
          </cell>
          <cell r="N60">
            <v>767.14700000000005</v>
          </cell>
          <cell r="AC60">
            <v>54.762788595000004</v>
          </cell>
        </row>
        <row r="61">
          <cell r="C61" t="str">
            <v>juillet</v>
          </cell>
          <cell r="D61" t="str">
            <v>2022</v>
          </cell>
          <cell r="F61">
            <v>750</v>
          </cell>
          <cell r="N61">
            <v>767.14700000000005</v>
          </cell>
          <cell r="AC61">
            <v>54.762788595000004</v>
          </cell>
        </row>
        <row r="62">
          <cell r="C62" t="str">
            <v>juillet</v>
          </cell>
          <cell r="D62" t="str">
            <v>2022</v>
          </cell>
          <cell r="F62">
            <v>750</v>
          </cell>
          <cell r="N62">
            <v>767.14700000000005</v>
          </cell>
          <cell r="AC62">
            <v>54.762788595000004</v>
          </cell>
        </row>
        <row r="63">
          <cell r="C63" t="str">
            <v>juillet</v>
          </cell>
          <cell r="D63" t="str">
            <v>2022</v>
          </cell>
          <cell r="F63">
            <v>300</v>
          </cell>
          <cell r="N63">
            <v>767.14700000000005</v>
          </cell>
          <cell r="AC63">
            <v>21.905115438000003</v>
          </cell>
        </row>
        <row r="64">
          <cell r="C64" t="str">
            <v>août</v>
          </cell>
          <cell r="D64" t="str">
            <v>2022</v>
          </cell>
          <cell r="F64">
            <v>450</v>
          </cell>
          <cell r="N64">
            <v>767.14700000000005</v>
          </cell>
          <cell r="AC64">
            <v>32.857673157000001</v>
          </cell>
        </row>
        <row r="65">
          <cell r="C65" t="str">
            <v>août</v>
          </cell>
          <cell r="D65" t="str">
            <v>2022</v>
          </cell>
          <cell r="F65">
            <v>400</v>
          </cell>
          <cell r="N65">
            <v>767.14700000000005</v>
          </cell>
          <cell r="AC65">
            <v>29.206820584000006</v>
          </cell>
        </row>
        <row r="66">
          <cell r="C66" t="str">
            <v>août</v>
          </cell>
          <cell r="D66" t="str">
            <v>2022</v>
          </cell>
          <cell r="F66">
            <v>650</v>
          </cell>
          <cell r="N66">
            <v>767.14700000000005</v>
          </cell>
          <cell r="AC66">
            <v>47.461083449</v>
          </cell>
        </row>
        <row r="67">
          <cell r="C67" t="str">
            <v>mars</v>
          </cell>
          <cell r="D67" t="str">
            <v>2022</v>
          </cell>
          <cell r="F67">
            <v>450</v>
          </cell>
          <cell r="N67">
            <v>766.27099999999996</v>
          </cell>
          <cell r="AC67">
            <v>32.820153200999997</v>
          </cell>
        </row>
        <row r="68">
          <cell r="C68" t="str">
            <v>avril</v>
          </cell>
          <cell r="D68" t="str">
            <v>2022</v>
          </cell>
          <cell r="F68">
            <v>55</v>
          </cell>
          <cell r="N68">
            <v>766.27099999999996</v>
          </cell>
          <cell r="AC68">
            <v>4.0113520578999999</v>
          </cell>
        </row>
        <row r="69">
          <cell r="C69" t="str">
            <v>janvier</v>
          </cell>
          <cell r="D69" t="str">
            <v>2022</v>
          </cell>
          <cell r="F69">
            <v>800</v>
          </cell>
          <cell r="N69">
            <v>757.46799999999996</v>
          </cell>
          <cell r="AC69">
            <v>57.676643392000003</v>
          </cell>
        </row>
        <row r="70">
          <cell r="C70" t="str">
            <v>avril</v>
          </cell>
          <cell r="D70" t="str">
            <v>2021</v>
          </cell>
          <cell r="F70">
            <v>90</v>
          </cell>
          <cell r="N70">
            <v>755.63400000000001</v>
          </cell>
          <cell r="AC70">
            <v>6.4729119708000002</v>
          </cell>
        </row>
        <row r="71">
          <cell r="C71" t="str">
            <v>mars</v>
          </cell>
          <cell r="D71" t="str">
            <v>2022</v>
          </cell>
          <cell r="F71">
            <v>81</v>
          </cell>
          <cell r="N71">
            <v>755.63400000000001</v>
          </cell>
          <cell r="AC71">
            <v>5.8256207737200008</v>
          </cell>
        </row>
        <row r="72">
          <cell r="C72" t="str">
            <v>avril</v>
          </cell>
          <cell r="D72" t="str">
            <v>2022</v>
          </cell>
          <cell r="F72">
            <v>41</v>
          </cell>
          <cell r="N72">
            <v>755.63400000000001</v>
          </cell>
          <cell r="AC72">
            <v>2.9487710089200001</v>
          </cell>
        </row>
        <row r="73">
          <cell r="C73" t="str">
            <v>juin</v>
          </cell>
          <cell r="D73" t="str">
            <v>2022</v>
          </cell>
          <cell r="F73">
            <v>70</v>
          </cell>
          <cell r="N73">
            <v>755.63400000000001</v>
          </cell>
          <cell r="AC73">
            <v>5.0344870884000006</v>
          </cell>
        </row>
        <row r="74">
          <cell r="C74" t="str">
            <v>juin</v>
          </cell>
          <cell r="D74" t="str">
            <v>2022</v>
          </cell>
          <cell r="F74">
            <v>52</v>
          </cell>
          <cell r="N74">
            <v>755.63400000000001</v>
          </cell>
          <cell r="AC74">
            <v>3.7399046942399998</v>
          </cell>
        </row>
        <row r="75">
          <cell r="C75" t="str">
            <v>août</v>
          </cell>
          <cell r="D75" t="str">
            <v>2022</v>
          </cell>
          <cell r="F75">
            <v>127</v>
          </cell>
          <cell r="N75">
            <v>755.63400000000001</v>
          </cell>
          <cell r="AC75">
            <v>9.1339980032399986</v>
          </cell>
        </row>
        <row r="76">
          <cell r="C76" t="str">
            <v>septembre</v>
          </cell>
          <cell r="D76" t="str">
            <v>2022</v>
          </cell>
          <cell r="F76">
            <v>150</v>
          </cell>
          <cell r="N76">
            <v>755.63400000000001</v>
          </cell>
          <cell r="AC76">
            <v>10.788186618000001</v>
          </cell>
        </row>
        <row r="77">
          <cell r="C77" t="str">
            <v>juin</v>
          </cell>
          <cell r="D77" t="str">
            <v>2022</v>
          </cell>
          <cell r="F77">
            <v>194</v>
          </cell>
          <cell r="N77">
            <v>752.33699999999999</v>
          </cell>
          <cell r="AC77">
            <v>13.891842518040001</v>
          </cell>
        </row>
        <row r="78">
          <cell r="C78" t="str">
            <v>août</v>
          </cell>
          <cell r="D78" t="str">
            <v>2022</v>
          </cell>
          <cell r="F78">
            <v>425</v>
          </cell>
          <cell r="N78">
            <v>752.33699999999999</v>
          </cell>
          <cell r="AC78">
            <v>30.433160155499998</v>
          </cell>
        </row>
        <row r="79">
          <cell r="C79" t="str">
            <v>août</v>
          </cell>
          <cell r="D79" t="str">
            <v>2022</v>
          </cell>
          <cell r="F79">
            <v>82</v>
          </cell>
          <cell r="N79">
            <v>752.33699999999999</v>
          </cell>
          <cell r="AC79">
            <v>5.8718097241200002</v>
          </cell>
        </row>
        <row r="80">
          <cell r="C80" t="str">
            <v>septembre</v>
          </cell>
          <cell r="D80" t="str">
            <v>2021</v>
          </cell>
          <cell r="F80">
            <v>150</v>
          </cell>
          <cell r="N80">
            <v>752.09199999999998</v>
          </cell>
          <cell r="AC80">
            <v>10.737617484000001</v>
          </cell>
        </row>
        <row r="81">
          <cell r="C81" t="str">
            <v>janvier</v>
          </cell>
          <cell r="D81" t="str">
            <v>2022</v>
          </cell>
          <cell r="F81">
            <v>600</v>
          </cell>
          <cell r="N81">
            <v>752.09199999999998</v>
          </cell>
          <cell r="AC81">
            <v>42.950469936000005</v>
          </cell>
        </row>
        <row r="82">
          <cell r="C82" t="str">
            <v>avril</v>
          </cell>
          <cell r="D82" t="str">
            <v>2022</v>
          </cell>
          <cell r="F82">
            <v>150</v>
          </cell>
          <cell r="N82">
            <v>752.09199999999998</v>
          </cell>
          <cell r="AC82">
            <v>10.737617484000001</v>
          </cell>
        </row>
        <row r="83">
          <cell r="C83" t="str">
            <v>mai</v>
          </cell>
          <cell r="D83" t="str">
            <v>2022</v>
          </cell>
          <cell r="F83">
            <v>150</v>
          </cell>
          <cell r="N83">
            <v>752.09199999999998</v>
          </cell>
          <cell r="AC83">
            <v>10.737617484000001</v>
          </cell>
        </row>
        <row r="84">
          <cell r="C84" t="str">
            <v>juin</v>
          </cell>
          <cell r="D84" t="str">
            <v>2022</v>
          </cell>
          <cell r="F84">
            <v>150</v>
          </cell>
          <cell r="N84">
            <v>752.09199999999998</v>
          </cell>
          <cell r="AC84">
            <v>10.737617484000001</v>
          </cell>
        </row>
        <row r="85">
          <cell r="C85" t="str">
            <v>juin</v>
          </cell>
          <cell r="D85" t="str">
            <v>2022</v>
          </cell>
          <cell r="F85">
            <v>150</v>
          </cell>
          <cell r="N85">
            <v>752.09199999999998</v>
          </cell>
          <cell r="AC85">
            <v>10.737617484000001</v>
          </cell>
        </row>
        <row r="86">
          <cell r="C86" t="str">
            <v>juillet</v>
          </cell>
          <cell r="D86" t="str">
            <v>2022</v>
          </cell>
          <cell r="F86">
            <v>150</v>
          </cell>
          <cell r="N86">
            <v>752.09199999999998</v>
          </cell>
          <cell r="AC86">
            <v>10.737617484000001</v>
          </cell>
        </row>
        <row r="87">
          <cell r="C87" t="str">
            <v>août</v>
          </cell>
          <cell r="D87" t="str">
            <v>2022</v>
          </cell>
          <cell r="F87">
            <v>150</v>
          </cell>
          <cell r="N87">
            <v>752.09199999999998</v>
          </cell>
          <cell r="AC87">
            <v>10.737617484000001</v>
          </cell>
        </row>
        <row r="88">
          <cell r="C88" t="str">
            <v>septembre</v>
          </cell>
          <cell r="D88" t="str">
            <v>2022</v>
          </cell>
          <cell r="F88">
            <v>150</v>
          </cell>
          <cell r="N88">
            <v>752.09199999999998</v>
          </cell>
          <cell r="AC88">
            <v>10.737617484000001</v>
          </cell>
        </row>
        <row r="89">
          <cell r="C89" t="str">
            <v>août</v>
          </cell>
          <cell r="D89" t="str">
            <v>2022</v>
          </cell>
          <cell r="F89">
            <v>150</v>
          </cell>
          <cell r="N89">
            <v>750.94</v>
          </cell>
          <cell r="AC89">
            <v>10.72117038</v>
          </cell>
        </row>
        <row r="90">
          <cell r="C90" t="str">
            <v>juillet</v>
          </cell>
          <cell r="D90" t="str">
            <v>2022</v>
          </cell>
          <cell r="F90">
            <v>650</v>
          </cell>
          <cell r="N90">
            <v>747.69799999999998</v>
          </cell>
          <cell r="AC90">
            <v>46.257832166</v>
          </cell>
        </row>
        <row r="91">
          <cell r="C91" t="str">
            <v>mars</v>
          </cell>
          <cell r="D91" t="str">
            <v>2022</v>
          </cell>
          <cell r="F91">
            <v>300</v>
          </cell>
          <cell r="N91">
            <v>746.41700000000003</v>
          </cell>
          <cell r="AC91">
            <v>21.313191017999998</v>
          </cell>
        </row>
        <row r="92">
          <cell r="C92" t="str">
            <v>mars</v>
          </cell>
          <cell r="D92" t="str">
            <v>2022</v>
          </cell>
          <cell r="F92">
            <v>300</v>
          </cell>
          <cell r="N92">
            <v>746.41700000000003</v>
          </cell>
          <cell r="AC92">
            <v>21.313191017999998</v>
          </cell>
        </row>
        <row r="93">
          <cell r="C93" t="str">
            <v>juillet</v>
          </cell>
          <cell r="D93" t="str">
            <v>2022</v>
          </cell>
          <cell r="F93">
            <v>150</v>
          </cell>
          <cell r="N93">
            <v>741.37900000000002</v>
          </cell>
          <cell r="AC93">
            <v>10.584667982999999</v>
          </cell>
        </row>
        <row r="94">
          <cell r="C94" t="str">
            <v>janvier</v>
          </cell>
          <cell r="D94" t="str">
            <v>2021</v>
          </cell>
          <cell r="F94">
            <v>500</v>
          </cell>
          <cell r="N94">
            <v>740.44500000000005</v>
          </cell>
          <cell r="AC94">
            <v>35.237777550000004</v>
          </cell>
        </row>
        <row r="95">
          <cell r="C95" t="str">
            <v>mars</v>
          </cell>
          <cell r="D95" t="str">
            <v>2021</v>
          </cell>
          <cell r="F95">
            <v>100</v>
          </cell>
          <cell r="N95">
            <v>740.44500000000005</v>
          </cell>
          <cell r="AC95">
            <v>7.0475555100000005</v>
          </cell>
        </row>
        <row r="96">
          <cell r="C96" t="str">
            <v>avril</v>
          </cell>
          <cell r="D96" t="str">
            <v>2021</v>
          </cell>
          <cell r="F96">
            <v>100</v>
          </cell>
          <cell r="N96">
            <v>740.44500000000005</v>
          </cell>
          <cell r="AC96">
            <v>7.0475555100000005</v>
          </cell>
        </row>
        <row r="97">
          <cell r="C97" t="str">
            <v>juillet</v>
          </cell>
          <cell r="D97" t="str">
            <v>2021</v>
          </cell>
          <cell r="F97">
            <v>200</v>
          </cell>
          <cell r="N97">
            <v>740.44500000000005</v>
          </cell>
          <cell r="AC97">
            <v>14.095111020000001</v>
          </cell>
        </row>
        <row r="98">
          <cell r="C98" t="str">
            <v>juillet</v>
          </cell>
          <cell r="D98" t="str">
            <v>2021</v>
          </cell>
          <cell r="F98">
            <v>200</v>
          </cell>
          <cell r="N98">
            <v>740.44500000000005</v>
          </cell>
          <cell r="AC98">
            <v>14.095111020000001</v>
          </cell>
        </row>
        <row r="99">
          <cell r="C99" t="str">
            <v>février</v>
          </cell>
          <cell r="D99" t="str">
            <v>2022</v>
          </cell>
          <cell r="F99">
            <v>80</v>
          </cell>
          <cell r="N99">
            <v>740.44500000000005</v>
          </cell>
          <cell r="AC99">
            <v>5.6380444080000007</v>
          </cell>
        </row>
        <row r="100">
          <cell r="C100" t="str">
            <v>février</v>
          </cell>
          <cell r="D100" t="str">
            <v>2022</v>
          </cell>
          <cell r="F100">
            <v>160</v>
          </cell>
          <cell r="N100">
            <v>740.44500000000005</v>
          </cell>
          <cell r="AC100">
            <v>11.276088816000001</v>
          </cell>
        </row>
        <row r="101">
          <cell r="C101" t="str">
            <v>février</v>
          </cell>
          <cell r="D101" t="str">
            <v>2022</v>
          </cell>
          <cell r="F101">
            <v>100</v>
          </cell>
          <cell r="N101">
            <v>740.44500000000005</v>
          </cell>
          <cell r="AC101">
            <v>7.0475555100000005</v>
          </cell>
        </row>
        <row r="102">
          <cell r="C102" t="str">
            <v>février</v>
          </cell>
          <cell r="D102" t="str">
            <v>2022</v>
          </cell>
          <cell r="F102">
            <v>340</v>
          </cell>
          <cell r="N102">
            <v>740.44500000000005</v>
          </cell>
          <cell r="AC102">
            <v>23.961688734000006</v>
          </cell>
        </row>
        <row r="103">
          <cell r="C103" t="str">
            <v>mars</v>
          </cell>
          <cell r="D103" t="str">
            <v>2022</v>
          </cell>
          <cell r="F103">
            <v>600</v>
          </cell>
          <cell r="N103">
            <v>740.44500000000005</v>
          </cell>
          <cell r="AC103">
            <v>42.285333059999999</v>
          </cell>
        </row>
        <row r="104">
          <cell r="C104" t="str">
            <v>mars</v>
          </cell>
          <cell r="D104" t="str">
            <v>2022</v>
          </cell>
          <cell r="F104">
            <v>600</v>
          </cell>
          <cell r="N104">
            <v>740.44500000000005</v>
          </cell>
          <cell r="AC104">
            <v>42.285333059999999</v>
          </cell>
        </row>
        <row r="105">
          <cell r="C105" t="str">
            <v>mars</v>
          </cell>
          <cell r="D105" t="str">
            <v>2022</v>
          </cell>
          <cell r="F105">
            <v>693</v>
          </cell>
          <cell r="N105">
            <v>740.44500000000005</v>
          </cell>
          <cell r="AC105">
            <v>48.839559684299999</v>
          </cell>
        </row>
        <row r="106">
          <cell r="C106" t="str">
            <v>avril</v>
          </cell>
          <cell r="D106" t="str">
            <v>2022</v>
          </cell>
          <cell r="F106">
            <v>800</v>
          </cell>
          <cell r="N106">
            <v>740.44500000000005</v>
          </cell>
          <cell r="AC106">
            <v>56.380444080000004</v>
          </cell>
        </row>
        <row r="107">
          <cell r="C107" t="str">
            <v>avril</v>
          </cell>
          <cell r="D107" t="str">
            <v>2022</v>
          </cell>
          <cell r="F107">
            <v>700</v>
          </cell>
          <cell r="N107">
            <v>740.44500000000005</v>
          </cell>
          <cell r="AC107">
            <v>49.332888570000001</v>
          </cell>
        </row>
        <row r="108">
          <cell r="C108" t="str">
            <v>avril</v>
          </cell>
          <cell r="D108" t="str">
            <v>2022</v>
          </cell>
          <cell r="F108">
            <v>100</v>
          </cell>
          <cell r="N108">
            <v>740.44500000000005</v>
          </cell>
          <cell r="AC108">
            <v>7.0475555100000005</v>
          </cell>
        </row>
        <row r="109">
          <cell r="C109" t="str">
            <v>mai</v>
          </cell>
          <cell r="D109" t="str">
            <v>2022</v>
          </cell>
          <cell r="F109">
            <v>345</v>
          </cell>
          <cell r="N109">
            <v>740.44500000000005</v>
          </cell>
          <cell r="AC109">
            <v>24.314066509500002</v>
          </cell>
        </row>
        <row r="110">
          <cell r="C110" t="str">
            <v>mai</v>
          </cell>
          <cell r="D110" t="str">
            <v>2022</v>
          </cell>
          <cell r="F110">
            <v>99</v>
          </cell>
          <cell r="N110">
            <v>740.44500000000005</v>
          </cell>
          <cell r="AC110">
            <v>6.9770799549000007</v>
          </cell>
        </row>
        <row r="111">
          <cell r="C111" t="str">
            <v>juin</v>
          </cell>
          <cell r="D111" t="str">
            <v>2022</v>
          </cell>
          <cell r="F111">
            <v>1115</v>
          </cell>
          <cell r="N111">
            <v>740.44500000000005</v>
          </cell>
          <cell r="AC111">
            <v>78.580243936499997</v>
          </cell>
        </row>
        <row r="112">
          <cell r="C112" t="str">
            <v>juin</v>
          </cell>
          <cell r="D112" t="str">
            <v>2022</v>
          </cell>
          <cell r="F112">
            <v>882</v>
          </cell>
          <cell r="N112">
            <v>740.44500000000005</v>
          </cell>
          <cell r="AC112">
            <v>62.159439598200002</v>
          </cell>
        </row>
        <row r="113">
          <cell r="C113" t="str">
            <v>juillet</v>
          </cell>
          <cell r="D113" t="str">
            <v>2022</v>
          </cell>
          <cell r="F113">
            <v>170</v>
          </cell>
          <cell r="N113">
            <v>740.44500000000005</v>
          </cell>
          <cell r="AC113">
            <v>11.980844367000003</v>
          </cell>
        </row>
        <row r="114">
          <cell r="C114" t="str">
            <v>juillet</v>
          </cell>
          <cell r="D114" t="str">
            <v>2022</v>
          </cell>
          <cell r="F114">
            <v>300</v>
          </cell>
          <cell r="N114">
            <v>740.44500000000005</v>
          </cell>
          <cell r="AC114">
            <v>21.14266653</v>
          </cell>
        </row>
        <row r="115">
          <cell r="C115" t="str">
            <v>juillet</v>
          </cell>
          <cell r="D115" t="str">
            <v>2022</v>
          </cell>
          <cell r="F115">
            <v>385</v>
          </cell>
          <cell r="N115">
            <v>740.44500000000005</v>
          </cell>
          <cell r="AC115">
            <v>27.133088713500001</v>
          </cell>
        </row>
        <row r="116">
          <cell r="C116" t="str">
            <v>juillet</v>
          </cell>
          <cell r="D116" t="str">
            <v>2022</v>
          </cell>
          <cell r="F116">
            <v>385</v>
          </cell>
          <cell r="N116">
            <v>740.44500000000005</v>
          </cell>
          <cell r="AC116">
            <v>27.133088713500001</v>
          </cell>
        </row>
        <row r="117">
          <cell r="C117" t="str">
            <v>février</v>
          </cell>
          <cell r="D117" t="str">
            <v>2022</v>
          </cell>
          <cell r="F117">
            <v>300</v>
          </cell>
          <cell r="N117">
            <v>740.09799999999996</v>
          </cell>
          <cell r="AC117">
            <v>21.132758291999998</v>
          </cell>
        </row>
        <row r="118">
          <cell r="C118" t="str">
            <v>février</v>
          </cell>
          <cell r="D118" t="str">
            <v>2022</v>
          </cell>
          <cell r="F118">
            <v>300</v>
          </cell>
          <cell r="N118">
            <v>740.09799999999996</v>
          </cell>
          <cell r="AC118">
            <v>21.132758291999998</v>
          </cell>
        </row>
        <row r="119">
          <cell r="C119" t="str">
            <v>mars</v>
          </cell>
          <cell r="D119" t="str">
            <v>2022</v>
          </cell>
          <cell r="F119">
            <v>300</v>
          </cell>
          <cell r="N119">
            <v>740.09799999999996</v>
          </cell>
          <cell r="AC119">
            <v>21.132758291999998</v>
          </cell>
        </row>
        <row r="120">
          <cell r="C120" t="str">
            <v>mars</v>
          </cell>
          <cell r="D120" t="str">
            <v>2022</v>
          </cell>
          <cell r="F120">
            <v>300</v>
          </cell>
          <cell r="N120">
            <v>740.09799999999996</v>
          </cell>
          <cell r="AC120">
            <v>21.132758291999998</v>
          </cell>
        </row>
        <row r="121">
          <cell r="C121" t="str">
            <v>mai</v>
          </cell>
          <cell r="D121" t="str">
            <v>2022</v>
          </cell>
          <cell r="F121">
            <v>300</v>
          </cell>
          <cell r="N121">
            <v>740.09799999999996</v>
          </cell>
          <cell r="AC121">
            <v>53.509085399999989</v>
          </cell>
        </row>
        <row r="122">
          <cell r="C122" t="str">
            <v>mai</v>
          </cell>
          <cell r="D122" t="str">
            <v>2022</v>
          </cell>
          <cell r="F122">
            <v>300</v>
          </cell>
          <cell r="N122">
            <v>740.09799999999996</v>
          </cell>
          <cell r="AC122">
            <v>21.132758291999998</v>
          </cell>
        </row>
        <row r="123">
          <cell r="C123" t="str">
            <v>mai</v>
          </cell>
          <cell r="D123" t="str">
            <v>2022</v>
          </cell>
          <cell r="F123">
            <v>300</v>
          </cell>
          <cell r="N123">
            <v>740.09799999999996</v>
          </cell>
          <cell r="AC123">
            <v>21.132758291999998</v>
          </cell>
        </row>
        <row r="124">
          <cell r="C124" t="str">
            <v>juin</v>
          </cell>
          <cell r="D124" t="str">
            <v>2022</v>
          </cell>
          <cell r="F124">
            <v>750</v>
          </cell>
          <cell r="N124">
            <v>740.09799999999996</v>
          </cell>
          <cell r="AC124">
            <v>52.831895729999999</v>
          </cell>
        </row>
        <row r="125">
          <cell r="C125" t="str">
            <v>juin</v>
          </cell>
          <cell r="D125" t="str">
            <v>2022</v>
          </cell>
          <cell r="F125">
            <v>1000</v>
          </cell>
          <cell r="N125">
            <v>740.09799999999996</v>
          </cell>
          <cell r="AC125">
            <v>70.442527639999994</v>
          </cell>
        </row>
        <row r="126">
          <cell r="C126" t="str">
            <v>juin</v>
          </cell>
          <cell r="D126" t="str">
            <v>2022</v>
          </cell>
          <cell r="F126">
            <v>1000</v>
          </cell>
          <cell r="N126">
            <v>740.09799999999996</v>
          </cell>
          <cell r="AC126">
            <v>70.442527639999994</v>
          </cell>
        </row>
        <row r="127">
          <cell r="C127" t="str">
            <v>juin</v>
          </cell>
          <cell r="D127" t="str">
            <v>2022</v>
          </cell>
          <cell r="F127">
            <v>450</v>
          </cell>
          <cell r="N127">
            <v>740.09799999999996</v>
          </cell>
          <cell r="AC127">
            <v>31.699137438000001</v>
          </cell>
        </row>
        <row r="128">
          <cell r="C128" t="str">
            <v>juin</v>
          </cell>
          <cell r="D128" t="str">
            <v>2022</v>
          </cell>
          <cell r="F128">
            <v>750</v>
          </cell>
          <cell r="N128">
            <v>740.09799999999996</v>
          </cell>
          <cell r="AC128">
            <v>52.831895729999999</v>
          </cell>
        </row>
        <row r="129">
          <cell r="C129" t="str">
            <v>juillet</v>
          </cell>
          <cell r="D129" t="str">
            <v>2022</v>
          </cell>
          <cell r="F129">
            <v>600</v>
          </cell>
          <cell r="N129">
            <v>740.09799999999996</v>
          </cell>
          <cell r="AC129">
            <v>42.265516583999997</v>
          </cell>
        </row>
        <row r="130">
          <cell r="C130" t="str">
            <v>juillet</v>
          </cell>
          <cell r="D130" t="str">
            <v>2022</v>
          </cell>
          <cell r="F130">
            <v>750</v>
          </cell>
          <cell r="N130">
            <v>740.09799999999996</v>
          </cell>
          <cell r="AC130">
            <v>52.831895729999999</v>
          </cell>
        </row>
        <row r="131">
          <cell r="C131" t="str">
            <v>juillet</v>
          </cell>
          <cell r="D131" t="str">
            <v>2022</v>
          </cell>
          <cell r="F131">
            <v>150</v>
          </cell>
          <cell r="N131">
            <v>740.09799999999996</v>
          </cell>
          <cell r="AC131">
            <v>10.566379145999999</v>
          </cell>
        </row>
        <row r="132">
          <cell r="C132" t="str">
            <v>août</v>
          </cell>
          <cell r="D132" t="str">
            <v>2022</v>
          </cell>
          <cell r="F132">
            <v>600</v>
          </cell>
          <cell r="N132">
            <v>740.09799999999996</v>
          </cell>
          <cell r="AC132">
            <v>42.265516583999997</v>
          </cell>
        </row>
        <row r="133">
          <cell r="C133" t="str">
            <v>août</v>
          </cell>
          <cell r="D133" t="str">
            <v>2022</v>
          </cell>
          <cell r="F133">
            <v>750</v>
          </cell>
          <cell r="N133">
            <v>740.09799999999996</v>
          </cell>
          <cell r="AC133">
            <v>52.831895729999999</v>
          </cell>
        </row>
        <row r="134">
          <cell r="C134" t="str">
            <v>août</v>
          </cell>
          <cell r="D134" t="str">
            <v>2022</v>
          </cell>
          <cell r="F134">
            <v>600</v>
          </cell>
          <cell r="N134">
            <v>740.09799999999996</v>
          </cell>
          <cell r="AC134">
            <v>42.265516583999997</v>
          </cell>
        </row>
        <row r="135">
          <cell r="C135" t="str">
            <v>août</v>
          </cell>
          <cell r="D135" t="str">
            <v>2022</v>
          </cell>
          <cell r="F135">
            <v>750</v>
          </cell>
          <cell r="N135">
            <v>740.09799999999996</v>
          </cell>
          <cell r="AC135">
            <v>52.831895729999999</v>
          </cell>
        </row>
        <row r="136">
          <cell r="C136" t="str">
            <v>septembre</v>
          </cell>
          <cell r="D136" t="str">
            <v>2022</v>
          </cell>
          <cell r="F136">
            <v>1050</v>
          </cell>
          <cell r="N136">
            <v>740.09799999999996</v>
          </cell>
          <cell r="AC136">
            <v>73.964654021999991</v>
          </cell>
        </row>
        <row r="137">
          <cell r="C137" t="str">
            <v>septembre</v>
          </cell>
          <cell r="D137" t="str">
            <v>2022</v>
          </cell>
          <cell r="F137">
            <v>900</v>
          </cell>
          <cell r="N137">
            <v>740.09799999999996</v>
          </cell>
          <cell r="AC137">
            <v>63.398274876000002</v>
          </cell>
        </row>
        <row r="138">
          <cell r="C138" t="str">
            <v>septembre</v>
          </cell>
          <cell r="D138" t="str">
            <v>2022</v>
          </cell>
          <cell r="F138">
            <v>300</v>
          </cell>
          <cell r="N138">
            <v>740.09799999999996</v>
          </cell>
          <cell r="AC138">
            <v>21.132758291999998</v>
          </cell>
        </row>
        <row r="139">
          <cell r="C139" t="str">
            <v>septembre</v>
          </cell>
          <cell r="D139" t="str">
            <v>2022</v>
          </cell>
          <cell r="F139">
            <v>150</v>
          </cell>
          <cell r="N139">
            <v>740.09799999999996</v>
          </cell>
          <cell r="AC139">
            <v>10.566379145999999</v>
          </cell>
        </row>
        <row r="140">
          <cell r="C140" t="str">
            <v>octobre</v>
          </cell>
          <cell r="D140" t="str">
            <v>2021</v>
          </cell>
          <cell r="F140">
            <v>200</v>
          </cell>
          <cell r="N140">
            <v>737.65</v>
          </cell>
          <cell r="AC140">
            <v>14.041905400000001</v>
          </cell>
        </row>
        <row r="141">
          <cell r="C141" t="str">
            <v>mars</v>
          </cell>
          <cell r="D141" t="str">
            <v>2022</v>
          </cell>
          <cell r="F141">
            <v>100</v>
          </cell>
          <cell r="N141">
            <v>728.06100000000004</v>
          </cell>
          <cell r="AC141">
            <v>6.9296845980000006</v>
          </cell>
        </row>
        <row r="142">
          <cell r="C142" t="str">
            <v>mars</v>
          </cell>
          <cell r="D142" t="str">
            <v>2022</v>
          </cell>
          <cell r="F142">
            <v>174</v>
          </cell>
          <cell r="N142">
            <v>728.06100000000004</v>
          </cell>
          <cell r="AC142">
            <v>12.057651200519999</v>
          </cell>
        </row>
        <row r="143">
          <cell r="C143" t="str">
            <v>avril</v>
          </cell>
          <cell r="D143" t="str">
            <v>2022</v>
          </cell>
          <cell r="F143">
            <v>50</v>
          </cell>
          <cell r="N143">
            <v>728.06100000000004</v>
          </cell>
          <cell r="AC143">
            <v>3.4648422990000003</v>
          </cell>
        </row>
        <row r="144">
          <cell r="C144" t="str">
            <v>juin</v>
          </cell>
          <cell r="D144" t="str">
            <v>2022</v>
          </cell>
          <cell r="F144">
            <v>106</v>
          </cell>
          <cell r="N144">
            <v>728.06100000000004</v>
          </cell>
          <cell r="AC144">
            <v>7.3454656738799997</v>
          </cell>
        </row>
        <row r="145">
          <cell r="C145" t="str">
            <v>mars</v>
          </cell>
          <cell r="D145" t="str">
            <v>2022</v>
          </cell>
          <cell r="F145">
            <v>80</v>
          </cell>
          <cell r="N145">
            <v>715.00800000000004</v>
          </cell>
          <cell r="AC145">
            <v>5.4443569152000002</v>
          </cell>
        </row>
        <row r="146">
          <cell r="C146" t="str">
            <v>mars</v>
          </cell>
          <cell r="D146" t="str">
            <v>2022</v>
          </cell>
          <cell r="F146">
            <v>71</v>
          </cell>
          <cell r="N146">
            <v>715.00800000000004</v>
          </cell>
          <cell r="AC146">
            <v>4.8318667622399989</v>
          </cell>
        </row>
        <row r="147">
          <cell r="C147" t="str">
            <v>mars</v>
          </cell>
          <cell r="D147" t="str">
            <v>2022</v>
          </cell>
          <cell r="F147">
            <v>41</v>
          </cell>
          <cell r="N147">
            <v>715.00800000000004</v>
          </cell>
          <cell r="AC147">
            <v>2.7902329190400001</v>
          </cell>
        </row>
        <row r="148">
          <cell r="C148" t="str">
            <v>avril</v>
          </cell>
          <cell r="D148" t="str">
            <v>2022</v>
          </cell>
          <cell r="F148">
            <v>162</v>
          </cell>
          <cell r="N148">
            <v>715.00800000000004</v>
          </cell>
          <cell r="AC148">
            <v>11.024822753280002</v>
          </cell>
        </row>
        <row r="149">
          <cell r="C149" t="str">
            <v>mai</v>
          </cell>
          <cell r="D149" t="str">
            <v>2022</v>
          </cell>
          <cell r="F149">
            <v>212</v>
          </cell>
          <cell r="N149">
            <v>715.00800000000004</v>
          </cell>
          <cell r="AC149">
            <v>14.427545825279999</v>
          </cell>
        </row>
        <row r="150">
          <cell r="C150" t="str">
            <v>mai</v>
          </cell>
          <cell r="D150" t="str">
            <v>2022</v>
          </cell>
          <cell r="F150">
            <v>56</v>
          </cell>
          <cell r="N150">
            <v>715.00800000000004</v>
          </cell>
          <cell r="AC150">
            <v>3.8110498406400009</v>
          </cell>
        </row>
        <row r="151">
          <cell r="C151" t="str">
            <v>mai</v>
          </cell>
          <cell r="D151" t="str">
            <v>2022</v>
          </cell>
          <cell r="F151">
            <v>56</v>
          </cell>
          <cell r="N151">
            <v>715.00800000000004</v>
          </cell>
          <cell r="AC151">
            <v>3.8110498406400009</v>
          </cell>
        </row>
        <row r="152">
          <cell r="C152" t="str">
            <v>juin</v>
          </cell>
          <cell r="D152" t="str">
            <v>2022</v>
          </cell>
          <cell r="F152">
            <v>203</v>
          </cell>
          <cell r="N152">
            <v>715.00800000000004</v>
          </cell>
          <cell r="AC152">
            <v>13.815055672320002</v>
          </cell>
        </row>
        <row r="153">
          <cell r="C153" t="str">
            <v>août</v>
          </cell>
          <cell r="D153" t="str">
            <v>2022</v>
          </cell>
          <cell r="F153">
            <v>86</v>
          </cell>
          <cell r="N153">
            <v>715.00800000000004</v>
          </cell>
          <cell r="AC153">
            <v>5.8526836838399996</v>
          </cell>
        </row>
        <row r="154">
          <cell r="C154" t="str">
            <v>avril</v>
          </cell>
          <cell r="D154" t="str">
            <v>2022</v>
          </cell>
          <cell r="F154">
            <v>150</v>
          </cell>
          <cell r="N154">
            <v>711.98699999999997</v>
          </cell>
          <cell r="AC154">
            <v>10.165038399</v>
          </cell>
        </row>
        <row r="155">
          <cell r="C155" t="str">
            <v>mai</v>
          </cell>
          <cell r="D155" t="str">
            <v>2022</v>
          </cell>
          <cell r="F155">
            <v>300</v>
          </cell>
          <cell r="N155">
            <v>711.98699999999997</v>
          </cell>
          <cell r="AC155">
            <v>20.330076798</v>
          </cell>
        </row>
        <row r="156">
          <cell r="C156" t="str">
            <v>mai</v>
          </cell>
          <cell r="D156" t="str">
            <v>2022</v>
          </cell>
          <cell r="F156">
            <v>150</v>
          </cell>
          <cell r="N156">
            <v>711.98699999999997</v>
          </cell>
          <cell r="AC156">
            <v>10.165038399</v>
          </cell>
        </row>
        <row r="157">
          <cell r="C157" t="str">
            <v>juillet</v>
          </cell>
          <cell r="D157" t="str">
            <v>2022</v>
          </cell>
          <cell r="F157">
            <v>450</v>
          </cell>
          <cell r="N157">
            <v>711.98699999999997</v>
          </cell>
          <cell r="AC157">
            <v>30.495115196999997</v>
          </cell>
        </row>
        <row r="158">
          <cell r="C158" t="str">
            <v>septembre</v>
          </cell>
          <cell r="D158" t="str">
            <v>2022</v>
          </cell>
          <cell r="F158">
            <v>930</v>
          </cell>
          <cell r="N158">
            <v>711.98699999999997</v>
          </cell>
          <cell r="AC158">
            <v>63.023238073800002</v>
          </cell>
        </row>
        <row r="159">
          <cell r="C159" t="str">
            <v>septembre</v>
          </cell>
          <cell r="D159" t="str">
            <v>2022</v>
          </cell>
          <cell r="F159">
            <v>466</v>
          </cell>
          <cell r="N159">
            <v>711.98699999999997</v>
          </cell>
          <cell r="AC159">
            <v>31.579385959560003</v>
          </cell>
        </row>
        <row r="160">
          <cell r="C160" t="str">
            <v>juillet</v>
          </cell>
          <cell r="D160" t="str">
            <v>2022</v>
          </cell>
          <cell r="F160">
            <v>300</v>
          </cell>
          <cell r="N160">
            <v>710.83500000000004</v>
          </cell>
          <cell r="AC160">
            <v>20.297182589999998</v>
          </cell>
        </row>
        <row r="161">
          <cell r="C161" t="str">
            <v>août</v>
          </cell>
          <cell r="D161" t="str">
            <v>2022</v>
          </cell>
          <cell r="F161">
            <v>106</v>
          </cell>
          <cell r="N161">
            <v>691.78700000000003</v>
          </cell>
          <cell r="AC161">
            <v>6.9794943859599998</v>
          </cell>
        </row>
        <row r="162">
          <cell r="C162" t="str">
            <v>janvier</v>
          </cell>
          <cell r="D162" t="str">
            <v>2021</v>
          </cell>
          <cell r="F162">
            <v>500</v>
          </cell>
          <cell r="N162">
            <v>592.01400000000001</v>
          </cell>
          <cell r="AC162">
            <v>28.173946260000001</v>
          </cell>
        </row>
        <row r="163">
          <cell r="C163" t="str">
            <v>janvier</v>
          </cell>
          <cell r="D163" t="str">
            <v>2021</v>
          </cell>
          <cell r="F163">
            <v>1000</v>
          </cell>
          <cell r="N163">
            <v>592.01400000000001</v>
          </cell>
          <cell r="AC163">
            <v>56.347892520000002</v>
          </cell>
        </row>
        <row r="164">
          <cell r="C164" t="str">
            <v>février</v>
          </cell>
          <cell r="D164" t="str">
            <v>2021</v>
          </cell>
          <cell r="F164">
            <v>1250</v>
          </cell>
          <cell r="N164">
            <v>592.01400000000001</v>
          </cell>
          <cell r="AC164">
            <v>70.434865650000006</v>
          </cell>
        </row>
        <row r="165">
          <cell r="C165" t="str">
            <v>novembre</v>
          </cell>
          <cell r="D165" t="str">
            <v>2021</v>
          </cell>
          <cell r="F165">
            <v>600</v>
          </cell>
          <cell r="N165">
            <v>592.01400000000001</v>
          </cell>
          <cell r="AC165">
            <v>33.808735511999998</v>
          </cell>
        </row>
        <row r="166">
          <cell r="C166" t="str">
            <v>septembre</v>
          </cell>
          <cell r="D166" t="str">
            <v>2021</v>
          </cell>
          <cell r="F166">
            <v>200</v>
          </cell>
          <cell r="N166">
            <v>581.822</v>
          </cell>
          <cell r="AC166">
            <v>11.075563592000002</v>
          </cell>
        </row>
        <row r="167">
          <cell r="C167" t="str">
            <v>mai</v>
          </cell>
          <cell r="D167" t="str">
            <v>2022</v>
          </cell>
          <cell r="F167">
            <v>56</v>
          </cell>
          <cell r="N167">
            <v>581.822</v>
          </cell>
          <cell r="AC167">
            <v>3.1011578057600002</v>
          </cell>
        </row>
        <row r="168">
          <cell r="C168" t="str">
            <v>août</v>
          </cell>
          <cell r="D168" t="str">
            <v>2022</v>
          </cell>
          <cell r="F168">
            <v>102</v>
          </cell>
          <cell r="N168">
            <v>581.822</v>
          </cell>
          <cell r="AC168">
            <v>5.6485374319199995</v>
          </cell>
        </row>
        <row r="169">
          <cell r="C169" t="str">
            <v>novembre</v>
          </cell>
          <cell r="D169" t="str">
            <v>2021</v>
          </cell>
          <cell r="F169">
            <v>150</v>
          </cell>
          <cell r="N169">
            <v>581.68499999999995</v>
          </cell>
          <cell r="AC169">
            <v>8.3047167450000003</v>
          </cell>
        </row>
        <row r="170">
          <cell r="C170" t="str">
            <v>septembre</v>
          </cell>
          <cell r="D170" t="str">
            <v>2022</v>
          </cell>
          <cell r="F170">
            <v>155</v>
          </cell>
          <cell r="N170">
            <v>578.16499999999996</v>
          </cell>
          <cell r="AC170">
            <v>8.5296104284999998</v>
          </cell>
        </row>
        <row r="171">
          <cell r="C171" t="str">
            <v>mai</v>
          </cell>
          <cell r="D171" t="str">
            <v>2022</v>
          </cell>
          <cell r="F171">
            <v>150</v>
          </cell>
          <cell r="N171">
            <v>577.11099999999999</v>
          </cell>
          <cell r="AC171">
            <v>8.2394137470000004</v>
          </cell>
        </row>
        <row r="172">
          <cell r="C172" t="str">
            <v>juillet</v>
          </cell>
          <cell r="D172" t="str">
            <v>2022</v>
          </cell>
          <cell r="F172">
            <v>150</v>
          </cell>
          <cell r="N172">
            <v>577.11099999999999</v>
          </cell>
          <cell r="AC172">
            <v>8.2394137470000004</v>
          </cell>
        </row>
        <row r="173">
          <cell r="C173" t="str">
            <v>août</v>
          </cell>
          <cell r="D173" t="str">
            <v>2022</v>
          </cell>
          <cell r="F173">
            <v>150</v>
          </cell>
          <cell r="N173">
            <v>577.11099999999999</v>
          </cell>
          <cell r="AC173">
            <v>8.2394137470000004</v>
          </cell>
        </row>
        <row r="174">
          <cell r="C174" t="str">
            <v>septembre</v>
          </cell>
          <cell r="D174" t="str">
            <v>2022</v>
          </cell>
          <cell r="F174">
            <v>135</v>
          </cell>
          <cell r="N174">
            <v>577.11099999999999</v>
          </cell>
          <cell r="AC174">
            <v>7.4154723723</v>
          </cell>
        </row>
        <row r="175">
          <cell r="C175" t="str">
            <v>mars</v>
          </cell>
          <cell r="D175" t="str">
            <v>2022</v>
          </cell>
          <cell r="F175">
            <v>180</v>
          </cell>
          <cell r="N175">
            <v>575.35599999999999</v>
          </cell>
          <cell r="AC175">
            <v>9.8572291344000007</v>
          </cell>
        </row>
        <row r="176">
          <cell r="C176" t="str">
            <v>mars</v>
          </cell>
          <cell r="D176" t="str">
            <v>2022</v>
          </cell>
          <cell r="F176">
            <v>76</v>
          </cell>
          <cell r="N176">
            <v>575.35599999999999</v>
          </cell>
          <cell r="AC176">
            <v>4.1619411900800003</v>
          </cell>
        </row>
        <row r="177">
          <cell r="C177" t="str">
            <v>avril</v>
          </cell>
          <cell r="D177" t="str">
            <v>2022</v>
          </cell>
          <cell r="F177">
            <v>213</v>
          </cell>
          <cell r="N177">
            <v>575.35599999999999</v>
          </cell>
          <cell r="AC177">
            <v>11.664387809040001</v>
          </cell>
        </row>
        <row r="178">
          <cell r="C178" t="str">
            <v>avril</v>
          </cell>
          <cell r="D178" t="str">
            <v>2022</v>
          </cell>
          <cell r="F178">
            <v>137</v>
          </cell>
          <cell r="N178">
            <v>575.35599999999999</v>
          </cell>
          <cell r="AC178">
            <v>7.5024466189600005</v>
          </cell>
        </row>
        <row r="179">
          <cell r="C179" t="str">
            <v>mai</v>
          </cell>
          <cell r="D179" t="str">
            <v>2022</v>
          </cell>
          <cell r="F179">
            <v>106</v>
          </cell>
          <cell r="N179">
            <v>575.35599999999999</v>
          </cell>
          <cell r="AC179">
            <v>5.8048127124799995</v>
          </cell>
        </row>
        <row r="180">
          <cell r="C180" t="str">
            <v>juin</v>
          </cell>
          <cell r="D180" t="str">
            <v>2022</v>
          </cell>
          <cell r="F180">
            <v>52</v>
          </cell>
          <cell r="N180">
            <v>575.35599999999999</v>
          </cell>
          <cell r="AC180">
            <v>2.8476439721600002</v>
          </cell>
        </row>
        <row r="181">
          <cell r="C181" t="str">
            <v>août</v>
          </cell>
          <cell r="D181" t="str">
            <v>2022</v>
          </cell>
          <cell r="F181">
            <v>92</v>
          </cell>
          <cell r="N181">
            <v>575.35599999999999</v>
          </cell>
          <cell r="AC181">
            <v>5.0381393353600004</v>
          </cell>
        </row>
        <row r="182">
          <cell r="C182" t="str">
            <v>septembre</v>
          </cell>
          <cell r="D182" t="str">
            <v>2021</v>
          </cell>
          <cell r="F182">
            <v>250</v>
          </cell>
          <cell r="N182">
            <v>549.995</v>
          </cell>
          <cell r="AC182">
            <v>13.087131025000001</v>
          </cell>
        </row>
        <row r="183">
          <cell r="C183" t="str">
            <v>décembre</v>
          </cell>
          <cell r="D183" t="str">
            <v>2021</v>
          </cell>
          <cell r="F183">
            <v>100</v>
          </cell>
          <cell r="N183">
            <v>549.995</v>
          </cell>
          <cell r="AC183">
            <v>5.2348524100000002</v>
          </cell>
        </row>
        <row r="184">
          <cell r="C184" t="str">
            <v>avril</v>
          </cell>
          <cell r="D184" t="str">
            <v>2021</v>
          </cell>
          <cell r="F184">
            <v>100</v>
          </cell>
          <cell r="N184">
            <v>548.55700000000002</v>
          </cell>
          <cell r="AC184">
            <v>5.2211655260000001</v>
          </cell>
        </row>
        <row r="185">
          <cell r="C185" t="str">
            <v>juillet</v>
          </cell>
          <cell r="D185" t="str">
            <v>2022</v>
          </cell>
          <cell r="F185">
            <v>173</v>
          </cell>
          <cell r="N185">
            <v>542.80700000000002</v>
          </cell>
          <cell r="AC185">
            <v>8.9379360549799998</v>
          </cell>
        </row>
        <row r="186">
          <cell r="C186" t="str">
            <v>mars</v>
          </cell>
          <cell r="D186" t="str">
            <v>2021</v>
          </cell>
          <cell r="F186">
            <v>120</v>
          </cell>
          <cell r="N186">
            <v>541.52599999999995</v>
          </cell>
          <cell r="AC186">
            <v>6.185093361599999</v>
          </cell>
        </row>
        <row r="187">
          <cell r="C187" t="str">
            <v>mars</v>
          </cell>
          <cell r="D187" t="str">
            <v>2021</v>
          </cell>
          <cell r="F187">
            <v>250</v>
          </cell>
          <cell r="N187">
            <v>541.52599999999995</v>
          </cell>
          <cell r="AC187">
            <v>12.885611169999999</v>
          </cell>
        </row>
        <row r="188">
          <cell r="C188" t="str">
            <v>mars</v>
          </cell>
          <cell r="D188" t="str">
            <v>2021</v>
          </cell>
          <cell r="F188">
            <v>250</v>
          </cell>
          <cell r="N188">
            <v>541.52599999999995</v>
          </cell>
          <cell r="AC188">
            <v>12.885611169999999</v>
          </cell>
        </row>
        <row r="189">
          <cell r="C189" t="str">
            <v>mars</v>
          </cell>
          <cell r="D189" t="str">
            <v>2021</v>
          </cell>
          <cell r="F189">
            <v>250</v>
          </cell>
          <cell r="N189">
            <v>541.52599999999995</v>
          </cell>
          <cell r="AC189">
            <v>12.885611169999999</v>
          </cell>
        </row>
        <row r="190">
          <cell r="C190" t="str">
            <v>avril</v>
          </cell>
          <cell r="D190" t="str">
            <v>2021</v>
          </cell>
          <cell r="F190">
            <v>250</v>
          </cell>
          <cell r="N190">
            <v>541.52599999999995</v>
          </cell>
          <cell r="AC190">
            <v>12.885611169999999</v>
          </cell>
        </row>
        <row r="191">
          <cell r="C191" t="str">
            <v>avril</v>
          </cell>
          <cell r="D191" t="str">
            <v>2021</v>
          </cell>
          <cell r="F191">
            <v>250</v>
          </cell>
          <cell r="N191">
            <v>541.52599999999995</v>
          </cell>
          <cell r="AC191">
            <v>12.885611169999999</v>
          </cell>
        </row>
        <row r="192">
          <cell r="C192" t="str">
            <v>mai</v>
          </cell>
          <cell r="D192" t="str">
            <v>2021</v>
          </cell>
          <cell r="F192">
            <v>250</v>
          </cell>
          <cell r="N192">
            <v>541.52599999999995</v>
          </cell>
          <cell r="AC192">
            <v>12.885611169999999</v>
          </cell>
        </row>
        <row r="193">
          <cell r="C193" t="str">
            <v>mai</v>
          </cell>
          <cell r="D193" t="str">
            <v>2021</v>
          </cell>
          <cell r="F193">
            <v>250</v>
          </cell>
          <cell r="N193">
            <v>541.52599999999995</v>
          </cell>
          <cell r="AC193">
            <v>12.885611169999999</v>
          </cell>
        </row>
        <row r="194">
          <cell r="C194" t="str">
            <v>mai</v>
          </cell>
          <cell r="D194" t="str">
            <v>2021</v>
          </cell>
          <cell r="F194">
            <v>250</v>
          </cell>
          <cell r="N194">
            <v>541.52599999999995</v>
          </cell>
          <cell r="AC194">
            <v>12.885611169999999</v>
          </cell>
        </row>
        <row r="195">
          <cell r="C195" t="str">
            <v>mai</v>
          </cell>
          <cell r="D195" t="str">
            <v>2021</v>
          </cell>
          <cell r="F195">
            <v>200</v>
          </cell>
          <cell r="N195">
            <v>541.52599999999995</v>
          </cell>
          <cell r="AC195">
            <v>10.308488936</v>
          </cell>
        </row>
        <row r="196">
          <cell r="C196" t="str">
            <v>juin</v>
          </cell>
          <cell r="D196" t="str">
            <v>2021</v>
          </cell>
          <cell r="F196">
            <v>200</v>
          </cell>
          <cell r="N196">
            <v>541.52599999999995</v>
          </cell>
          <cell r="AC196">
            <v>10.308488936</v>
          </cell>
        </row>
        <row r="197">
          <cell r="C197" t="str">
            <v>juin</v>
          </cell>
          <cell r="D197" t="str">
            <v>2021</v>
          </cell>
          <cell r="F197">
            <v>200</v>
          </cell>
          <cell r="N197">
            <v>541.52599999999995</v>
          </cell>
          <cell r="AC197">
            <v>10.308488936</v>
          </cell>
        </row>
        <row r="198">
          <cell r="C198" t="str">
            <v>juin</v>
          </cell>
          <cell r="D198" t="str">
            <v>2021</v>
          </cell>
          <cell r="F198">
            <v>300</v>
          </cell>
          <cell r="N198">
            <v>541.52599999999995</v>
          </cell>
          <cell r="AC198">
            <v>15.462733403999998</v>
          </cell>
        </row>
        <row r="199">
          <cell r="C199" t="str">
            <v>juillet</v>
          </cell>
          <cell r="D199" t="str">
            <v>2021</v>
          </cell>
          <cell r="F199">
            <v>400</v>
          </cell>
          <cell r="N199">
            <v>541.52599999999995</v>
          </cell>
          <cell r="AC199">
            <v>20.616977872</v>
          </cell>
        </row>
        <row r="200">
          <cell r="C200" t="str">
            <v>juillet</v>
          </cell>
          <cell r="D200" t="str">
            <v>2021</v>
          </cell>
          <cell r="F200">
            <v>300</v>
          </cell>
          <cell r="N200">
            <v>541.52599999999995</v>
          </cell>
          <cell r="AC200">
            <v>15.462733403999998</v>
          </cell>
        </row>
        <row r="201">
          <cell r="C201" t="str">
            <v>juillet</v>
          </cell>
          <cell r="D201" t="str">
            <v>2021</v>
          </cell>
          <cell r="F201">
            <v>300</v>
          </cell>
          <cell r="N201">
            <v>541.52599999999995</v>
          </cell>
          <cell r="AC201">
            <v>15.462733403999998</v>
          </cell>
        </row>
        <row r="202">
          <cell r="C202" t="str">
            <v>juillet</v>
          </cell>
          <cell r="D202" t="str">
            <v>2021</v>
          </cell>
          <cell r="F202">
            <v>300</v>
          </cell>
          <cell r="N202">
            <v>541.52599999999995</v>
          </cell>
          <cell r="AC202">
            <v>15.462733403999998</v>
          </cell>
        </row>
        <row r="203">
          <cell r="C203" t="str">
            <v>juillet</v>
          </cell>
          <cell r="D203" t="str">
            <v>2021</v>
          </cell>
          <cell r="F203">
            <v>300</v>
          </cell>
          <cell r="N203">
            <v>541.52599999999995</v>
          </cell>
          <cell r="AC203">
            <v>15.462733403999998</v>
          </cell>
        </row>
        <row r="204">
          <cell r="C204" t="str">
            <v>août</v>
          </cell>
          <cell r="D204" t="str">
            <v>2021</v>
          </cell>
          <cell r="F204">
            <v>300</v>
          </cell>
          <cell r="N204">
            <v>541.52599999999995</v>
          </cell>
          <cell r="AC204">
            <v>15.462733403999998</v>
          </cell>
        </row>
        <row r="205">
          <cell r="C205" t="str">
            <v>août</v>
          </cell>
          <cell r="D205" t="str">
            <v>2021</v>
          </cell>
          <cell r="F205">
            <v>500</v>
          </cell>
          <cell r="N205">
            <v>541.52599999999995</v>
          </cell>
          <cell r="AC205">
            <v>25.771222339999998</v>
          </cell>
        </row>
        <row r="206">
          <cell r="C206" t="str">
            <v>septembre</v>
          </cell>
          <cell r="D206" t="str">
            <v>2021</v>
          </cell>
          <cell r="F206">
            <v>300</v>
          </cell>
          <cell r="N206">
            <v>541.52599999999995</v>
          </cell>
          <cell r="AC206">
            <v>15.462733403999998</v>
          </cell>
        </row>
        <row r="207">
          <cell r="C207" t="str">
            <v>septembre</v>
          </cell>
          <cell r="D207" t="str">
            <v>2021</v>
          </cell>
          <cell r="F207">
            <v>300</v>
          </cell>
          <cell r="N207">
            <v>541.52599999999995</v>
          </cell>
          <cell r="AC207">
            <v>15.462733403999998</v>
          </cell>
        </row>
        <row r="208">
          <cell r="C208" t="str">
            <v>octobre</v>
          </cell>
          <cell r="D208" t="str">
            <v>2021</v>
          </cell>
          <cell r="F208">
            <v>300</v>
          </cell>
          <cell r="N208">
            <v>541.52599999999995</v>
          </cell>
          <cell r="AC208">
            <v>15.462733403999998</v>
          </cell>
        </row>
        <row r="209">
          <cell r="C209" t="str">
            <v>octobre</v>
          </cell>
          <cell r="D209" t="str">
            <v>2021</v>
          </cell>
          <cell r="F209">
            <v>150</v>
          </cell>
          <cell r="N209">
            <v>541.52599999999995</v>
          </cell>
          <cell r="AC209">
            <v>7.731366701999999</v>
          </cell>
        </row>
        <row r="210">
          <cell r="C210" t="str">
            <v>octobre</v>
          </cell>
          <cell r="D210" t="str">
            <v>2021</v>
          </cell>
          <cell r="F210">
            <v>300</v>
          </cell>
          <cell r="N210">
            <v>541.52599999999995</v>
          </cell>
          <cell r="AC210">
            <v>15.462733403999998</v>
          </cell>
        </row>
        <row r="211">
          <cell r="C211" t="str">
            <v>novembre</v>
          </cell>
          <cell r="D211" t="str">
            <v>2021</v>
          </cell>
          <cell r="F211">
            <v>150</v>
          </cell>
          <cell r="N211">
            <v>541.52599999999995</v>
          </cell>
          <cell r="AC211">
            <v>7.731366701999999</v>
          </cell>
        </row>
        <row r="212">
          <cell r="C212" t="str">
            <v>novembre</v>
          </cell>
          <cell r="D212" t="str">
            <v>2021</v>
          </cell>
          <cell r="F212">
            <v>200</v>
          </cell>
          <cell r="N212">
            <v>541.52599999999995</v>
          </cell>
          <cell r="AC212">
            <v>10.308488936</v>
          </cell>
        </row>
        <row r="213">
          <cell r="C213" t="str">
            <v>décembre</v>
          </cell>
          <cell r="D213" t="str">
            <v>2021</v>
          </cell>
          <cell r="F213">
            <v>150</v>
          </cell>
          <cell r="N213">
            <v>541.52599999999995</v>
          </cell>
          <cell r="AC213">
            <v>7.731366701999999</v>
          </cell>
        </row>
        <row r="214">
          <cell r="C214" t="str">
            <v>janvier</v>
          </cell>
          <cell r="D214" t="str">
            <v>2022</v>
          </cell>
          <cell r="F214">
            <v>150</v>
          </cell>
          <cell r="N214">
            <v>541.52599999999995</v>
          </cell>
          <cell r="AC214">
            <v>7.731366701999999</v>
          </cell>
        </row>
        <row r="215">
          <cell r="C215" t="str">
            <v>février</v>
          </cell>
          <cell r="D215" t="str">
            <v>2022</v>
          </cell>
          <cell r="F215">
            <v>250</v>
          </cell>
          <cell r="N215">
            <v>541.52599999999995</v>
          </cell>
          <cell r="AC215">
            <v>12.885611169999999</v>
          </cell>
        </row>
        <row r="216">
          <cell r="C216" t="str">
            <v>février</v>
          </cell>
          <cell r="D216" t="str">
            <v>2022</v>
          </cell>
          <cell r="F216">
            <v>150</v>
          </cell>
          <cell r="N216">
            <v>541.52599999999995</v>
          </cell>
          <cell r="AC216">
            <v>7.731366701999999</v>
          </cell>
        </row>
        <row r="217">
          <cell r="C217" t="str">
            <v>février</v>
          </cell>
          <cell r="D217" t="str">
            <v>2022</v>
          </cell>
          <cell r="F217">
            <v>150</v>
          </cell>
          <cell r="N217">
            <v>541.52599999999995</v>
          </cell>
          <cell r="AC217">
            <v>7.731366701999999</v>
          </cell>
        </row>
        <row r="218">
          <cell r="C218" t="str">
            <v>mars</v>
          </cell>
          <cell r="D218" t="str">
            <v>2022</v>
          </cell>
          <cell r="F218">
            <v>150</v>
          </cell>
          <cell r="N218">
            <v>541.52599999999995</v>
          </cell>
          <cell r="AC218">
            <v>7.731366701999999</v>
          </cell>
        </row>
        <row r="219">
          <cell r="C219" t="str">
            <v>mars</v>
          </cell>
          <cell r="D219" t="str">
            <v>2022</v>
          </cell>
          <cell r="F219">
            <v>150</v>
          </cell>
          <cell r="N219">
            <v>541.52599999999995</v>
          </cell>
          <cell r="AC219">
            <v>7.731366701999999</v>
          </cell>
        </row>
        <row r="220">
          <cell r="C220" t="str">
            <v>mars</v>
          </cell>
          <cell r="D220" t="str">
            <v>2022</v>
          </cell>
          <cell r="F220">
            <v>200</v>
          </cell>
          <cell r="N220">
            <v>541.52599999999995</v>
          </cell>
          <cell r="AC220">
            <v>10.308488936</v>
          </cell>
        </row>
        <row r="221">
          <cell r="C221" t="str">
            <v>mars</v>
          </cell>
          <cell r="D221" t="str">
            <v>2022</v>
          </cell>
          <cell r="F221">
            <v>200</v>
          </cell>
          <cell r="N221">
            <v>541.52599999999995</v>
          </cell>
          <cell r="AC221">
            <v>10.308488936</v>
          </cell>
        </row>
        <row r="222">
          <cell r="C222" t="str">
            <v>mars</v>
          </cell>
          <cell r="D222" t="str">
            <v>2022</v>
          </cell>
          <cell r="F222">
            <v>200</v>
          </cell>
          <cell r="N222">
            <v>541.52599999999995</v>
          </cell>
          <cell r="AC222">
            <v>10.308488936</v>
          </cell>
        </row>
        <row r="223">
          <cell r="C223" t="str">
            <v>avril</v>
          </cell>
          <cell r="D223" t="str">
            <v>2022</v>
          </cell>
          <cell r="F223">
            <v>450</v>
          </cell>
          <cell r="N223">
            <v>541.52599999999995</v>
          </cell>
          <cell r="AC223">
            <v>23.194100106</v>
          </cell>
        </row>
        <row r="224">
          <cell r="C224" t="str">
            <v>avril</v>
          </cell>
          <cell r="D224" t="str">
            <v>2022</v>
          </cell>
          <cell r="F224">
            <v>150</v>
          </cell>
          <cell r="N224">
            <v>541.52599999999995</v>
          </cell>
          <cell r="AC224">
            <v>7.731366701999999</v>
          </cell>
        </row>
        <row r="225">
          <cell r="C225" t="str">
            <v>avril</v>
          </cell>
          <cell r="D225" t="str">
            <v>2022</v>
          </cell>
          <cell r="F225">
            <v>300</v>
          </cell>
          <cell r="N225">
            <v>541.52599999999995</v>
          </cell>
          <cell r="AC225">
            <v>15.462733403999998</v>
          </cell>
        </row>
        <row r="226">
          <cell r="C226" t="str">
            <v>avril</v>
          </cell>
          <cell r="D226" t="str">
            <v>2022</v>
          </cell>
          <cell r="F226">
            <v>300</v>
          </cell>
          <cell r="N226">
            <v>541.52599999999995</v>
          </cell>
          <cell r="AC226">
            <v>15.462733403999998</v>
          </cell>
        </row>
        <row r="227">
          <cell r="C227" t="str">
            <v>mai</v>
          </cell>
          <cell r="D227" t="str">
            <v>2022</v>
          </cell>
          <cell r="F227">
            <v>150</v>
          </cell>
          <cell r="N227">
            <v>541.52599999999995</v>
          </cell>
          <cell r="AC227">
            <v>7.731366701999999</v>
          </cell>
        </row>
        <row r="228">
          <cell r="C228" t="str">
            <v>mai</v>
          </cell>
          <cell r="D228" t="str">
            <v>2022</v>
          </cell>
          <cell r="F228">
            <v>300</v>
          </cell>
          <cell r="N228">
            <v>541.52599999999995</v>
          </cell>
          <cell r="AC228">
            <v>15.462733403999998</v>
          </cell>
        </row>
        <row r="229">
          <cell r="C229" t="str">
            <v>mai</v>
          </cell>
          <cell r="D229" t="str">
            <v>2022</v>
          </cell>
          <cell r="F229">
            <v>150</v>
          </cell>
          <cell r="N229">
            <v>541.52599999999995</v>
          </cell>
          <cell r="AC229">
            <v>7.731366701999999</v>
          </cell>
        </row>
        <row r="230">
          <cell r="C230" t="str">
            <v>mai</v>
          </cell>
          <cell r="D230" t="str">
            <v>2022</v>
          </cell>
          <cell r="F230">
            <v>150</v>
          </cell>
          <cell r="N230">
            <v>541.52599999999995</v>
          </cell>
          <cell r="AC230">
            <v>7.731366701999999</v>
          </cell>
        </row>
        <row r="231">
          <cell r="C231" t="str">
            <v>juin</v>
          </cell>
          <cell r="D231" t="str">
            <v>2022</v>
          </cell>
          <cell r="F231">
            <v>300</v>
          </cell>
          <cell r="N231">
            <v>541.52599999999995</v>
          </cell>
          <cell r="AC231">
            <v>15.462733403999998</v>
          </cell>
        </row>
        <row r="232">
          <cell r="C232" t="str">
            <v>juin</v>
          </cell>
          <cell r="D232" t="str">
            <v>2022</v>
          </cell>
          <cell r="F232">
            <v>300</v>
          </cell>
          <cell r="N232">
            <v>541.52599999999995</v>
          </cell>
          <cell r="AC232">
            <v>15.462733403999998</v>
          </cell>
        </row>
        <row r="233">
          <cell r="C233" t="str">
            <v>juin</v>
          </cell>
          <cell r="D233" t="str">
            <v>2022</v>
          </cell>
          <cell r="F233">
            <v>150</v>
          </cell>
          <cell r="N233">
            <v>541.52599999999995</v>
          </cell>
          <cell r="AC233">
            <v>7.731366701999999</v>
          </cell>
        </row>
        <row r="234">
          <cell r="C234" t="str">
            <v>juin</v>
          </cell>
          <cell r="D234" t="str">
            <v>2022</v>
          </cell>
          <cell r="F234">
            <v>300</v>
          </cell>
          <cell r="N234">
            <v>541.52599999999995</v>
          </cell>
          <cell r="AC234">
            <v>15.462733403999998</v>
          </cell>
        </row>
        <row r="235">
          <cell r="C235" t="str">
            <v>juin</v>
          </cell>
          <cell r="D235" t="str">
            <v>2022</v>
          </cell>
          <cell r="F235">
            <v>300</v>
          </cell>
          <cell r="N235">
            <v>541.52599999999995</v>
          </cell>
          <cell r="AC235">
            <v>15.462733403999998</v>
          </cell>
        </row>
        <row r="236">
          <cell r="C236" t="str">
            <v>juillet</v>
          </cell>
          <cell r="D236" t="str">
            <v>2022</v>
          </cell>
          <cell r="F236">
            <v>300</v>
          </cell>
          <cell r="N236">
            <v>541.52599999999995</v>
          </cell>
          <cell r="AC236">
            <v>15.462733403999998</v>
          </cell>
        </row>
        <row r="237">
          <cell r="C237" t="str">
            <v>août</v>
          </cell>
          <cell r="D237" t="str">
            <v>2022</v>
          </cell>
          <cell r="F237">
            <v>300</v>
          </cell>
          <cell r="N237">
            <v>541.52599999999995</v>
          </cell>
          <cell r="AC237">
            <v>15.462733403999998</v>
          </cell>
        </row>
        <row r="238">
          <cell r="C238" t="str">
            <v>août</v>
          </cell>
          <cell r="D238" t="str">
            <v>2022</v>
          </cell>
          <cell r="F238">
            <v>300</v>
          </cell>
          <cell r="N238">
            <v>541.52599999999995</v>
          </cell>
          <cell r="AC238">
            <v>15.462733403999998</v>
          </cell>
        </row>
        <row r="239">
          <cell r="C239" t="str">
            <v>septembre</v>
          </cell>
          <cell r="D239" t="str">
            <v>2022</v>
          </cell>
          <cell r="F239">
            <v>300</v>
          </cell>
          <cell r="N239">
            <v>541.52599999999995</v>
          </cell>
          <cell r="AC239">
            <v>15.462733403999998</v>
          </cell>
        </row>
        <row r="240">
          <cell r="C240" t="str">
            <v>septembre</v>
          </cell>
          <cell r="D240" t="str">
            <v>2022</v>
          </cell>
          <cell r="F240">
            <v>300</v>
          </cell>
          <cell r="N240">
            <v>541.52599999999995</v>
          </cell>
          <cell r="AC240">
            <v>15.462733403999998</v>
          </cell>
        </row>
        <row r="241">
          <cell r="C241" t="str">
            <v>septembre</v>
          </cell>
          <cell r="D241" t="str">
            <v>2022</v>
          </cell>
          <cell r="F241">
            <v>300</v>
          </cell>
          <cell r="N241">
            <v>541.52599999999995</v>
          </cell>
          <cell r="AC241">
            <v>15.462733403999998</v>
          </cell>
        </row>
        <row r="242">
          <cell r="C242" t="str">
            <v>septembre</v>
          </cell>
          <cell r="D242" t="str">
            <v>2022</v>
          </cell>
          <cell r="F242">
            <v>150</v>
          </cell>
          <cell r="N242">
            <v>541.52599999999995</v>
          </cell>
          <cell r="AC242">
            <v>7.731366701999999</v>
          </cell>
        </row>
        <row r="243">
          <cell r="C243" t="str">
            <v>septembre</v>
          </cell>
          <cell r="D243" t="str">
            <v>2022</v>
          </cell>
          <cell r="F243">
            <v>150</v>
          </cell>
          <cell r="N243">
            <v>541.52599999999995</v>
          </cell>
          <cell r="AC243">
            <v>7.731366701999999</v>
          </cell>
        </row>
        <row r="244">
          <cell r="C244" t="str">
            <v>février</v>
          </cell>
          <cell r="D244" t="str">
            <v>2021</v>
          </cell>
          <cell r="F244">
            <v>370</v>
          </cell>
          <cell r="N244">
            <v>541.17999999999995</v>
          </cell>
          <cell r="AC244">
            <v>19.058519587999996</v>
          </cell>
        </row>
        <row r="245">
          <cell r="C245" t="str">
            <v>février</v>
          </cell>
          <cell r="D245" t="str">
            <v>2021</v>
          </cell>
          <cell r="F245">
            <v>140</v>
          </cell>
          <cell r="N245">
            <v>541.17999999999995</v>
          </cell>
          <cell r="AC245">
            <v>7.211331736</v>
          </cell>
        </row>
        <row r="246">
          <cell r="C246" t="str">
            <v>mars</v>
          </cell>
          <cell r="D246" t="str">
            <v>2021</v>
          </cell>
          <cell r="F246">
            <v>140</v>
          </cell>
          <cell r="N246">
            <v>541.17999999999995</v>
          </cell>
          <cell r="AC246">
            <v>7.211331736</v>
          </cell>
        </row>
        <row r="247">
          <cell r="C247" t="str">
            <v>mars</v>
          </cell>
          <cell r="D247" t="str">
            <v>2021</v>
          </cell>
          <cell r="F247">
            <v>200</v>
          </cell>
          <cell r="N247">
            <v>541.17999999999995</v>
          </cell>
          <cell r="AC247">
            <v>10.301902479999999</v>
          </cell>
        </row>
        <row r="248">
          <cell r="C248" t="str">
            <v>mai</v>
          </cell>
          <cell r="D248" t="str">
            <v>2021</v>
          </cell>
          <cell r="F248">
            <v>70</v>
          </cell>
          <cell r="N248">
            <v>541.17999999999995</v>
          </cell>
          <cell r="AC248">
            <v>3.605665868</v>
          </cell>
        </row>
        <row r="249">
          <cell r="C249" t="str">
            <v>janvier</v>
          </cell>
          <cell r="D249" t="str">
            <v>2022</v>
          </cell>
          <cell r="F249">
            <v>594</v>
          </cell>
          <cell r="N249">
            <v>541.17999999999995</v>
          </cell>
          <cell r="AC249">
            <v>30.596650365599999</v>
          </cell>
        </row>
        <row r="250">
          <cell r="C250" t="str">
            <v>février</v>
          </cell>
          <cell r="D250" t="str">
            <v>2022</v>
          </cell>
          <cell r="F250">
            <v>200</v>
          </cell>
          <cell r="N250">
            <v>541.17999999999995</v>
          </cell>
          <cell r="AC250">
            <v>10.301902479999999</v>
          </cell>
        </row>
        <row r="251">
          <cell r="C251" t="str">
            <v>mars</v>
          </cell>
          <cell r="D251" t="str">
            <v>2022</v>
          </cell>
          <cell r="F251">
            <v>123</v>
          </cell>
          <cell r="N251">
            <v>541.17999999999995</v>
          </cell>
          <cell r="AC251">
            <v>6.3356700251999989</v>
          </cell>
        </row>
        <row r="252">
          <cell r="C252" t="str">
            <v>mars</v>
          </cell>
          <cell r="D252" t="str">
            <v>2022</v>
          </cell>
          <cell r="F252">
            <v>180</v>
          </cell>
          <cell r="N252">
            <v>541.17999999999995</v>
          </cell>
          <cell r="AC252">
            <v>9.2717122319999987</v>
          </cell>
        </row>
        <row r="253">
          <cell r="C253" t="str">
            <v>mars</v>
          </cell>
          <cell r="D253" t="str">
            <v>2022</v>
          </cell>
          <cell r="F253">
            <v>275</v>
          </cell>
          <cell r="N253">
            <v>541.17999999999995</v>
          </cell>
          <cell r="AC253">
            <v>14.165115910000001</v>
          </cell>
        </row>
        <row r="254">
          <cell r="C254" t="str">
            <v>avril</v>
          </cell>
          <cell r="D254" t="str">
            <v>2022</v>
          </cell>
          <cell r="F254">
            <v>207</v>
          </cell>
          <cell r="N254">
            <v>541.17999999999995</v>
          </cell>
          <cell r="AC254">
            <v>10.662469066799998</v>
          </cell>
        </row>
        <row r="255">
          <cell r="C255" t="str">
            <v>mai</v>
          </cell>
          <cell r="D255" t="str">
            <v>2022</v>
          </cell>
          <cell r="F255">
            <v>60</v>
          </cell>
          <cell r="N255">
            <v>541.17999999999995</v>
          </cell>
          <cell r="AC255">
            <v>3.0905707439999999</v>
          </cell>
        </row>
        <row r="256">
          <cell r="C256" t="str">
            <v>mai</v>
          </cell>
          <cell r="D256" t="str">
            <v>2022</v>
          </cell>
          <cell r="F256">
            <v>224</v>
          </cell>
          <cell r="N256">
            <v>541.17999999999995</v>
          </cell>
          <cell r="AC256">
            <v>11.538130777599999</v>
          </cell>
        </row>
        <row r="257">
          <cell r="C257" t="str">
            <v>juin</v>
          </cell>
          <cell r="D257" t="str">
            <v>2022</v>
          </cell>
          <cell r="F257">
            <v>212</v>
          </cell>
          <cell r="N257">
            <v>541.17999999999995</v>
          </cell>
          <cell r="AC257">
            <v>10.920016628799999</v>
          </cell>
        </row>
        <row r="258">
          <cell r="C258" t="str">
            <v>juin</v>
          </cell>
          <cell r="D258" t="str">
            <v>2022</v>
          </cell>
          <cell r="F258">
            <v>406</v>
          </cell>
          <cell r="N258">
            <v>541.17999999999995</v>
          </cell>
          <cell r="AC258">
            <v>20.9128620344</v>
          </cell>
        </row>
        <row r="259">
          <cell r="C259" t="str">
            <v>juin</v>
          </cell>
          <cell r="D259" t="str">
            <v>2022</v>
          </cell>
          <cell r="F259">
            <v>406</v>
          </cell>
          <cell r="N259">
            <v>541.17999999999995</v>
          </cell>
          <cell r="AC259">
            <v>20.9128620344</v>
          </cell>
        </row>
        <row r="260">
          <cell r="C260" t="str">
            <v>juin</v>
          </cell>
          <cell r="D260" t="str">
            <v>2022</v>
          </cell>
          <cell r="F260">
            <v>227</v>
          </cell>
          <cell r="N260">
            <v>541.17999999999995</v>
          </cell>
          <cell r="AC260">
            <v>11.6926593148</v>
          </cell>
        </row>
        <row r="261">
          <cell r="C261" t="str">
            <v>juillet</v>
          </cell>
          <cell r="D261" t="str">
            <v>2022</v>
          </cell>
          <cell r="F261">
            <v>227</v>
          </cell>
          <cell r="N261">
            <v>541.17999999999995</v>
          </cell>
          <cell r="AC261">
            <v>11.6926593148</v>
          </cell>
        </row>
        <row r="262">
          <cell r="C262" t="str">
            <v>juillet</v>
          </cell>
          <cell r="D262" t="str">
            <v>2022</v>
          </cell>
          <cell r="F262">
            <v>227</v>
          </cell>
          <cell r="N262">
            <v>541.17999999999995</v>
          </cell>
          <cell r="AC262">
            <v>11.6926593148</v>
          </cell>
        </row>
        <row r="263">
          <cell r="C263" t="str">
            <v>août</v>
          </cell>
          <cell r="D263" t="str">
            <v>2022</v>
          </cell>
          <cell r="F263">
            <v>342</v>
          </cell>
          <cell r="N263">
            <v>541.17999999999995</v>
          </cell>
          <cell r="AC263">
            <v>17.616253240799999</v>
          </cell>
        </row>
        <row r="264">
          <cell r="C264" t="str">
            <v>août</v>
          </cell>
          <cell r="D264" t="str">
            <v>2022</v>
          </cell>
          <cell r="F264">
            <v>444</v>
          </cell>
          <cell r="N264">
            <v>541.17999999999995</v>
          </cell>
          <cell r="AC264">
            <v>22.870223505599999</v>
          </cell>
        </row>
        <row r="265">
          <cell r="C265" t="str">
            <v>août</v>
          </cell>
          <cell r="D265" t="str">
            <v>2022</v>
          </cell>
          <cell r="F265">
            <v>342</v>
          </cell>
          <cell r="N265">
            <v>541.17999999999995</v>
          </cell>
          <cell r="AC265">
            <v>17.616253240799999</v>
          </cell>
        </row>
        <row r="266">
          <cell r="C266" t="str">
            <v>septembre</v>
          </cell>
          <cell r="D266" t="str">
            <v>2022</v>
          </cell>
          <cell r="F266">
            <v>342</v>
          </cell>
          <cell r="N266">
            <v>541.17999999999995</v>
          </cell>
          <cell r="AC266">
            <v>17.616253240799999</v>
          </cell>
        </row>
        <row r="267">
          <cell r="C267" t="str">
            <v>septembre</v>
          </cell>
          <cell r="D267" t="str">
            <v>2022</v>
          </cell>
          <cell r="F267">
            <v>344</v>
          </cell>
          <cell r="N267">
            <v>541.17999999999995</v>
          </cell>
          <cell r="AC267">
            <v>17.719272265599997</v>
          </cell>
        </row>
        <row r="268">
          <cell r="C268" t="str">
            <v>septembre</v>
          </cell>
          <cell r="D268" t="str">
            <v>2022</v>
          </cell>
          <cell r="F268">
            <v>344</v>
          </cell>
          <cell r="N268">
            <v>541.17999999999995</v>
          </cell>
          <cell r="AC268">
            <v>17.719272265599997</v>
          </cell>
        </row>
        <row r="269">
          <cell r="C269" t="str">
            <v>janvier</v>
          </cell>
          <cell r="D269" t="str">
            <v>2021</v>
          </cell>
          <cell r="F269">
            <v>185</v>
          </cell>
          <cell r="N269">
            <v>540.18499999999995</v>
          </cell>
          <cell r="AC269">
            <v>6.7355667649999997</v>
          </cell>
        </row>
        <row r="270">
          <cell r="C270" t="str">
            <v>février</v>
          </cell>
          <cell r="D270" t="str">
            <v>2021</v>
          </cell>
          <cell r="F270">
            <v>868</v>
          </cell>
          <cell r="N270">
            <v>540.18499999999995</v>
          </cell>
          <cell r="AC270">
            <v>31.602551091999995</v>
          </cell>
        </row>
        <row r="271">
          <cell r="C271" t="str">
            <v>février</v>
          </cell>
          <cell r="D271" t="str">
            <v>2022</v>
          </cell>
          <cell r="F271">
            <v>300</v>
          </cell>
          <cell r="N271">
            <v>540.18499999999995</v>
          </cell>
          <cell r="AC271">
            <v>15.424442489999997</v>
          </cell>
        </row>
        <row r="272">
          <cell r="C272" t="str">
            <v>mars</v>
          </cell>
          <cell r="D272" t="str">
            <v>2022</v>
          </cell>
          <cell r="F272">
            <v>300</v>
          </cell>
          <cell r="N272">
            <v>540.18499999999995</v>
          </cell>
          <cell r="AC272">
            <v>15.424442489999997</v>
          </cell>
        </row>
        <row r="273">
          <cell r="C273" t="str">
            <v>mars</v>
          </cell>
          <cell r="D273" t="str">
            <v>2022</v>
          </cell>
          <cell r="F273">
            <v>1000</v>
          </cell>
          <cell r="N273">
            <v>540.18499999999995</v>
          </cell>
          <cell r="AC273">
            <v>51.414808299999997</v>
          </cell>
        </row>
        <row r="274">
          <cell r="C274" t="str">
            <v>mars</v>
          </cell>
          <cell r="D274" t="str">
            <v>2022</v>
          </cell>
          <cell r="F274">
            <v>300</v>
          </cell>
          <cell r="N274">
            <v>540.18499999999995</v>
          </cell>
          <cell r="AC274">
            <v>15.424442489999997</v>
          </cell>
        </row>
        <row r="275">
          <cell r="C275" t="str">
            <v>août</v>
          </cell>
          <cell r="D275" t="str">
            <v>2022</v>
          </cell>
          <cell r="F275">
            <v>450</v>
          </cell>
          <cell r="N275">
            <v>540.18499999999995</v>
          </cell>
          <cell r="AC275">
            <v>23.136663734999999</v>
          </cell>
        </row>
        <row r="276">
          <cell r="C276" t="str">
            <v>août</v>
          </cell>
          <cell r="D276" t="str">
            <v>2021</v>
          </cell>
          <cell r="F276">
            <v>95</v>
          </cell>
          <cell r="N276">
            <v>539.096</v>
          </cell>
          <cell r="AC276">
            <v>4.8745599416000003</v>
          </cell>
        </row>
        <row r="277">
          <cell r="C277" t="str">
            <v>octobre</v>
          </cell>
          <cell r="D277" t="str">
            <v>2021</v>
          </cell>
          <cell r="F277">
            <v>612</v>
          </cell>
          <cell r="N277">
            <v>539.096</v>
          </cell>
          <cell r="AC277">
            <v>31.40242825536</v>
          </cell>
        </row>
        <row r="278">
          <cell r="C278" t="str">
            <v>décembre</v>
          </cell>
          <cell r="D278" t="str">
            <v>2021</v>
          </cell>
          <cell r="F278">
            <v>270</v>
          </cell>
          <cell r="N278">
            <v>539.096</v>
          </cell>
          <cell r="AC278">
            <v>13.8540124656</v>
          </cell>
        </row>
        <row r="279">
          <cell r="C279" t="str">
            <v>juin</v>
          </cell>
          <cell r="D279" t="str">
            <v>2022</v>
          </cell>
          <cell r="F279">
            <v>300</v>
          </cell>
          <cell r="N279">
            <v>539.096</v>
          </cell>
          <cell r="AC279">
            <v>15.393347184</v>
          </cell>
        </row>
        <row r="280">
          <cell r="C280" t="str">
            <v>janvier</v>
          </cell>
          <cell r="D280" t="str">
            <v>2022</v>
          </cell>
          <cell r="F280">
            <v>129</v>
          </cell>
          <cell r="N280">
            <v>539.01400000000001</v>
          </cell>
          <cell r="AC280">
            <v>6.6181324750799995</v>
          </cell>
        </row>
        <row r="281">
          <cell r="C281" t="str">
            <v>février</v>
          </cell>
          <cell r="D281" t="str">
            <v>2022</v>
          </cell>
          <cell r="F281">
            <v>160</v>
          </cell>
          <cell r="N281">
            <v>539.01400000000001</v>
          </cell>
          <cell r="AC281">
            <v>8.2085364032000001</v>
          </cell>
        </row>
        <row r="282">
          <cell r="C282" t="str">
            <v>mars</v>
          </cell>
          <cell r="D282" t="str">
            <v>2022</v>
          </cell>
          <cell r="F282">
            <v>140</v>
          </cell>
          <cell r="N282">
            <v>539.01400000000001</v>
          </cell>
          <cell r="AC282">
            <v>7.182469352800001</v>
          </cell>
        </row>
        <row r="283">
          <cell r="C283" t="str">
            <v>mars</v>
          </cell>
          <cell r="D283" t="str">
            <v>2022</v>
          </cell>
          <cell r="F283">
            <v>150</v>
          </cell>
          <cell r="N283">
            <v>539.01400000000001</v>
          </cell>
          <cell r="AC283">
            <v>7.6955028780000001</v>
          </cell>
        </row>
        <row r="284">
          <cell r="C284" t="str">
            <v>mars</v>
          </cell>
          <cell r="D284" t="str">
            <v>2022</v>
          </cell>
          <cell r="F284">
            <v>150</v>
          </cell>
          <cell r="N284">
            <v>539.01400000000001</v>
          </cell>
          <cell r="AC284">
            <v>7.6955028780000001</v>
          </cell>
        </row>
        <row r="285">
          <cell r="C285" t="str">
            <v>mars</v>
          </cell>
          <cell r="D285" t="str">
            <v>2022</v>
          </cell>
          <cell r="F285">
            <v>163</v>
          </cell>
          <cell r="N285">
            <v>539.01400000000001</v>
          </cell>
          <cell r="AC285">
            <v>8.3624464607600011</v>
          </cell>
        </row>
        <row r="286">
          <cell r="C286" t="str">
            <v>avril</v>
          </cell>
          <cell r="D286" t="str">
            <v>2022</v>
          </cell>
          <cell r="F286">
            <v>200</v>
          </cell>
          <cell r="N286">
            <v>539.01400000000001</v>
          </cell>
          <cell r="AC286">
            <v>10.260670504</v>
          </cell>
        </row>
        <row r="287">
          <cell r="C287" t="str">
            <v>avril</v>
          </cell>
          <cell r="D287" t="str">
            <v>2022</v>
          </cell>
          <cell r="F287">
            <v>273</v>
          </cell>
          <cell r="N287">
            <v>539.01400000000001</v>
          </cell>
          <cell r="AC287">
            <v>14.005815237960002</v>
          </cell>
        </row>
        <row r="288">
          <cell r="C288" t="str">
            <v>avril</v>
          </cell>
          <cell r="D288" t="str">
            <v>2022</v>
          </cell>
          <cell r="F288">
            <v>219</v>
          </cell>
          <cell r="N288">
            <v>539.01400000000001</v>
          </cell>
          <cell r="AC288">
            <v>11.23543420188</v>
          </cell>
        </row>
        <row r="289">
          <cell r="C289" t="str">
            <v>avril</v>
          </cell>
          <cell r="D289" t="str">
            <v>2022</v>
          </cell>
          <cell r="F289">
            <v>96</v>
          </cell>
          <cell r="N289">
            <v>539.01400000000001</v>
          </cell>
          <cell r="AC289">
            <v>4.9251218419200002</v>
          </cell>
        </row>
        <row r="290">
          <cell r="C290" t="str">
            <v>avril</v>
          </cell>
          <cell r="D290" t="str">
            <v>2022</v>
          </cell>
          <cell r="F290">
            <v>218</v>
          </cell>
          <cell r="N290">
            <v>539.01400000000001</v>
          </cell>
          <cell r="AC290">
            <v>11.184130849359999</v>
          </cell>
        </row>
        <row r="291">
          <cell r="C291" t="str">
            <v>mai</v>
          </cell>
          <cell r="D291" t="str">
            <v>2022</v>
          </cell>
          <cell r="F291">
            <v>218</v>
          </cell>
          <cell r="N291">
            <v>539.01400000000001</v>
          </cell>
          <cell r="AC291">
            <v>11.184130849359999</v>
          </cell>
        </row>
        <row r="292">
          <cell r="C292" t="str">
            <v>mai</v>
          </cell>
          <cell r="D292" t="str">
            <v>2022</v>
          </cell>
          <cell r="F292">
            <v>399</v>
          </cell>
          <cell r="N292">
            <v>539.01400000000001</v>
          </cell>
          <cell r="AC292">
            <v>20.470037655480002</v>
          </cell>
        </row>
        <row r="293">
          <cell r="C293" t="str">
            <v>mai</v>
          </cell>
          <cell r="D293" t="str">
            <v>2022</v>
          </cell>
          <cell r="F293">
            <v>56</v>
          </cell>
          <cell r="N293">
            <v>539.01400000000001</v>
          </cell>
          <cell r="AC293">
            <v>2.8729877411200002</v>
          </cell>
        </row>
        <row r="294">
          <cell r="C294" t="str">
            <v>mai</v>
          </cell>
          <cell r="D294" t="str">
            <v>2022</v>
          </cell>
          <cell r="F294">
            <v>293</v>
          </cell>
          <cell r="N294">
            <v>539.01400000000001</v>
          </cell>
          <cell r="AC294">
            <v>15.03188228836</v>
          </cell>
        </row>
        <row r="295">
          <cell r="C295" t="str">
            <v>mai</v>
          </cell>
          <cell r="D295" t="str">
            <v>2022</v>
          </cell>
          <cell r="F295">
            <v>56</v>
          </cell>
          <cell r="N295">
            <v>539.01400000000001</v>
          </cell>
          <cell r="AC295">
            <v>2.8729877411200002</v>
          </cell>
        </row>
        <row r="296">
          <cell r="C296" t="str">
            <v>mai</v>
          </cell>
          <cell r="D296" t="str">
            <v>2022</v>
          </cell>
          <cell r="F296">
            <v>106</v>
          </cell>
          <cell r="N296">
            <v>539.01400000000001</v>
          </cell>
          <cell r="AC296">
            <v>5.4381553671200002</v>
          </cell>
        </row>
        <row r="297">
          <cell r="C297" t="str">
            <v>juin</v>
          </cell>
          <cell r="D297" t="str">
            <v>2022</v>
          </cell>
          <cell r="F297">
            <v>321</v>
          </cell>
          <cell r="N297">
            <v>539.01400000000001</v>
          </cell>
          <cell r="AC297">
            <v>16.468376158920002</v>
          </cell>
        </row>
        <row r="298">
          <cell r="C298" t="str">
            <v>juin</v>
          </cell>
          <cell r="D298" t="str">
            <v>2022</v>
          </cell>
          <cell r="F298">
            <v>212</v>
          </cell>
          <cell r="N298">
            <v>539.01400000000001</v>
          </cell>
          <cell r="AC298">
            <v>10.87631073424</v>
          </cell>
        </row>
        <row r="299">
          <cell r="C299" t="str">
            <v>juin</v>
          </cell>
          <cell r="D299" t="str">
            <v>2022</v>
          </cell>
          <cell r="F299">
            <v>384</v>
          </cell>
          <cell r="N299">
            <v>539.01400000000001</v>
          </cell>
          <cell r="AC299">
            <v>19.700487367680001</v>
          </cell>
        </row>
        <row r="300">
          <cell r="C300" t="str">
            <v>juin</v>
          </cell>
          <cell r="D300" t="str">
            <v>2022</v>
          </cell>
          <cell r="F300">
            <v>264</v>
          </cell>
          <cell r="N300">
            <v>539.01400000000001</v>
          </cell>
          <cell r="AC300">
            <v>13.544085065280001</v>
          </cell>
        </row>
        <row r="301">
          <cell r="C301" t="str">
            <v>août</v>
          </cell>
          <cell r="D301" t="str">
            <v>2022</v>
          </cell>
          <cell r="F301">
            <v>320</v>
          </cell>
          <cell r="N301">
            <v>539.01400000000001</v>
          </cell>
          <cell r="AC301">
            <v>16.4170728064</v>
          </cell>
        </row>
        <row r="302">
          <cell r="C302" t="str">
            <v>août</v>
          </cell>
          <cell r="D302" t="str">
            <v>2022</v>
          </cell>
          <cell r="F302">
            <v>492</v>
          </cell>
          <cell r="N302">
            <v>539.01400000000001</v>
          </cell>
          <cell r="AC302">
            <v>25.241249439840001</v>
          </cell>
        </row>
        <row r="303">
          <cell r="C303" t="str">
            <v>août</v>
          </cell>
          <cell r="D303" t="str">
            <v>2022</v>
          </cell>
          <cell r="F303">
            <v>67</v>
          </cell>
          <cell r="N303">
            <v>539.01400000000001</v>
          </cell>
          <cell r="AC303">
            <v>3.4373246188400004</v>
          </cell>
        </row>
        <row r="304">
          <cell r="C304" t="str">
            <v>août</v>
          </cell>
          <cell r="D304" t="str">
            <v>2022</v>
          </cell>
          <cell r="F304">
            <v>364</v>
          </cell>
          <cell r="N304">
            <v>539.01400000000001</v>
          </cell>
          <cell r="AC304">
            <v>18.674420317280003</v>
          </cell>
        </row>
        <row r="305">
          <cell r="C305" t="str">
            <v>septembre</v>
          </cell>
          <cell r="D305" t="str">
            <v>2022</v>
          </cell>
          <cell r="F305">
            <v>428</v>
          </cell>
          <cell r="N305">
            <v>539.01400000000001</v>
          </cell>
          <cell r="AC305">
            <v>21.95783487856</v>
          </cell>
        </row>
        <row r="306">
          <cell r="C306" t="str">
            <v>septembre</v>
          </cell>
          <cell r="D306" t="str">
            <v>2022</v>
          </cell>
          <cell r="F306">
            <v>425</v>
          </cell>
          <cell r="N306">
            <v>539.01400000000001</v>
          </cell>
          <cell r="AC306">
            <v>21.803924821000003</v>
          </cell>
        </row>
        <row r="307">
          <cell r="C307" t="str">
            <v>septembre</v>
          </cell>
          <cell r="D307" t="str">
            <v>2022</v>
          </cell>
          <cell r="F307">
            <v>601</v>
          </cell>
          <cell r="N307">
            <v>539.01400000000001</v>
          </cell>
          <cell r="AC307">
            <v>30.833314864519998</v>
          </cell>
        </row>
        <row r="308">
          <cell r="C308" t="str">
            <v>septembre</v>
          </cell>
          <cell r="D308" t="str">
            <v>2022</v>
          </cell>
          <cell r="F308">
            <v>492</v>
          </cell>
          <cell r="N308">
            <v>539.01400000000001</v>
          </cell>
          <cell r="AC308">
            <v>25.241249439840001</v>
          </cell>
        </row>
        <row r="309">
          <cell r="C309" t="str">
            <v>mars</v>
          </cell>
          <cell r="D309" t="str">
            <v>2022</v>
          </cell>
          <cell r="F309">
            <v>150</v>
          </cell>
          <cell r="N309">
            <v>537.70799999999997</v>
          </cell>
          <cell r="AC309">
            <v>7.676857115999999</v>
          </cell>
        </row>
        <row r="310">
          <cell r="C310" t="str">
            <v>avril</v>
          </cell>
          <cell r="D310" t="str">
            <v>2022</v>
          </cell>
          <cell r="F310">
            <v>150</v>
          </cell>
          <cell r="N310">
            <v>537.70799999999997</v>
          </cell>
          <cell r="AC310">
            <v>7.676857115999999</v>
          </cell>
        </row>
        <row r="311">
          <cell r="C311" t="str">
            <v>avril</v>
          </cell>
          <cell r="D311" t="str">
            <v>2022</v>
          </cell>
          <cell r="F311">
            <v>150</v>
          </cell>
          <cell r="N311">
            <v>537.70799999999997</v>
          </cell>
          <cell r="AC311">
            <v>7.676857115999999</v>
          </cell>
        </row>
        <row r="312">
          <cell r="C312" t="str">
            <v>avril</v>
          </cell>
          <cell r="D312" t="str">
            <v>2022</v>
          </cell>
          <cell r="F312">
            <v>150</v>
          </cell>
          <cell r="N312">
            <v>537.70799999999997</v>
          </cell>
          <cell r="AC312">
            <v>7.676857115999999</v>
          </cell>
        </row>
        <row r="313">
          <cell r="C313" t="str">
            <v>mai</v>
          </cell>
          <cell r="D313" t="str">
            <v>2022</v>
          </cell>
          <cell r="F313">
            <v>150</v>
          </cell>
          <cell r="N313">
            <v>537.70799999999997</v>
          </cell>
          <cell r="AC313">
            <v>7.676857115999999</v>
          </cell>
        </row>
        <row r="314">
          <cell r="C314" t="str">
            <v>mai</v>
          </cell>
          <cell r="D314" t="str">
            <v>2022</v>
          </cell>
          <cell r="F314">
            <v>300</v>
          </cell>
          <cell r="N314">
            <v>537.70799999999997</v>
          </cell>
          <cell r="AC314">
            <v>15.353714231999998</v>
          </cell>
        </row>
        <row r="315">
          <cell r="C315" t="str">
            <v>mai</v>
          </cell>
          <cell r="D315" t="str">
            <v>2022</v>
          </cell>
          <cell r="F315">
            <v>300</v>
          </cell>
          <cell r="N315">
            <v>537.70799999999997</v>
          </cell>
          <cell r="AC315">
            <v>15.353714231999998</v>
          </cell>
        </row>
        <row r="316">
          <cell r="C316" t="str">
            <v>mai</v>
          </cell>
          <cell r="D316" t="str">
            <v>2022</v>
          </cell>
          <cell r="F316">
            <v>300</v>
          </cell>
          <cell r="N316">
            <v>537.70799999999997</v>
          </cell>
          <cell r="AC316">
            <v>15.353714231999998</v>
          </cell>
        </row>
        <row r="317">
          <cell r="C317" t="str">
            <v>juin</v>
          </cell>
          <cell r="D317" t="str">
            <v>2022</v>
          </cell>
          <cell r="F317">
            <v>300</v>
          </cell>
          <cell r="N317">
            <v>537.70799999999997</v>
          </cell>
          <cell r="AC317">
            <v>15.353714231999998</v>
          </cell>
        </row>
        <row r="318">
          <cell r="C318" t="str">
            <v>juin</v>
          </cell>
          <cell r="D318" t="str">
            <v>2022</v>
          </cell>
          <cell r="F318">
            <v>300</v>
          </cell>
          <cell r="N318">
            <v>537.70799999999997</v>
          </cell>
          <cell r="AC318">
            <v>15.353714231999998</v>
          </cell>
        </row>
        <row r="319">
          <cell r="C319" t="str">
            <v>juin</v>
          </cell>
          <cell r="D319" t="str">
            <v>2022</v>
          </cell>
          <cell r="F319">
            <v>300</v>
          </cell>
          <cell r="N319">
            <v>537.70799999999997</v>
          </cell>
          <cell r="AC319">
            <v>15.353714231999998</v>
          </cell>
        </row>
        <row r="320">
          <cell r="C320" t="str">
            <v>juin</v>
          </cell>
          <cell r="D320" t="str">
            <v>2022</v>
          </cell>
          <cell r="F320">
            <v>300</v>
          </cell>
          <cell r="N320">
            <v>537.70799999999997</v>
          </cell>
          <cell r="AC320">
            <v>15.353714231999998</v>
          </cell>
        </row>
        <row r="321">
          <cell r="C321" t="str">
            <v>juillet</v>
          </cell>
          <cell r="D321" t="str">
            <v>2022</v>
          </cell>
          <cell r="F321">
            <v>300</v>
          </cell>
          <cell r="N321">
            <v>537.70799999999997</v>
          </cell>
          <cell r="AC321">
            <v>15.353714231999998</v>
          </cell>
        </row>
        <row r="322">
          <cell r="C322" t="str">
            <v>juillet</v>
          </cell>
          <cell r="D322" t="str">
            <v>2022</v>
          </cell>
          <cell r="F322">
            <v>300</v>
          </cell>
          <cell r="N322">
            <v>537.70799999999997</v>
          </cell>
          <cell r="AC322">
            <v>15.353714231999998</v>
          </cell>
        </row>
        <row r="323">
          <cell r="C323" t="str">
            <v>août</v>
          </cell>
          <cell r="D323" t="str">
            <v>2022</v>
          </cell>
          <cell r="F323">
            <v>380</v>
          </cell>
          <cell r="N323">
            <v>537.70799999999997</v>
          </cell>
          <cell r="AC323">
            <v>19.448038027199999</v>
          </cell>
        </row>
        <row r="324">
          <cell r="C324" t="str">
            <v>août</v>
          </cell>
          <cell r="D324" t="str">
            <v>2022</v>
          </cell>
          <cell r="F324">
            <v>300</v>
          </cell>
          <cell r="N324">
            <v>537.70799999999997</v>
          </cell>
          <cell r="AC324">
            <v>15.353714231999998</v>
          </cell>
        </row>
        <row r="325">
          <cell r="C325" t="str">
            <v>septembre</v>
          </cell>
          <cell r="D325" t="str">
            <v>2022</v>
          </cell>
          <cell r="F325">
            <v>265</v>
          </cell>
          <cell r="N325">
            <v>537.70799999999997</v>
          </cell>
          <cell r="AC325">
            <v>13.5624475716</v>
          </cell>
        </row>
        <row r="326">
          <cell r="C326" t="str">
            <v>septembre</v>
          </cell>
          <cell r="D326" t="str">
            <v>2022</v>
          </cell>
          <cell r="F326">
            <v>429</v>
          </cell>
          <cell r="N326">
            <v>537.70799999999997</v>
          </cell>
          <cell r="AC326">
            <v>21.955811351759998</v>
          </cell>
        </row>
        <row r="327">
          <cell r="C327" t="str">
            <v>septembre</v>
          </cell>
          <cell r="D327" t="str">
            <v>2022</v>
          </cell>
          <cell r="F327">
            <v>470</v>
          </cell>
          <cell r="N327">
            <v>537.70799999999997</v>
          </cell>
          <cell r="AC327">
            <v>24.054152296799998</v>
          </cell>
        </row>
        <row r="328">
          <cell r="C328" t="str">
            <v>septembre</v>
          </cell>
          <cell r="D328" t="str">
            <v>2022</v>
          </cell>
          <cell r="F328">
            <v>470</v>
          </cell>
          <cell r="N328">
            <v>537.70799999999997</v>
          </cell>
          <cell r="AC328">
            <v>24.054152296799998</v>
          </cell>
        </row>
        <row r="329">
          <cell r="C329" t="str">
            <v>janvier</v>
          </cell>
          <cell r="D329" t="str">
            <v>2021</v>
          </cell>
          <cell r="F329">
            <v>450</v>
          </cell>
          <cell r="N329">
            <v>520.61199999999997</v>
          </cell>
          <cell r="AC329">
            <v>22.298332572</v>
          </cell>
        </row>
        <row r="330">
          <cell r="C330" t="str">
            <v>mars</v>
          </cell>
          <cell r="D330" t="str">
            <v>2021</v>
          </cell>
          <cell r="F330">
            <v>600</v>
          </cell>
          <cell r="N330">
            <v>520.61199999999997</v>
          </cell>
          <cell r="AC330">
            <v>29.731110095999995</v>
          </cell>
        </row>
        <row r="331">
          <cell r="C331" t="str">
            <v>août</v>
          </cell>
          <cell r="D331" t="str">
            <v>2021</v>
          </cell>
          <cell r="F331">
            <v>600</v>
          </cell>
          <cell r="N331">
            <v>520.61199999999997</v>
          </cell>
          <cell r="AC331">
            <v>29.731110095999995</v>
          </cell>
        </row>
        <row r="332">
          <cell r="C332" t="str">
            <v>octobre</v>
          </cell>
          <cell r="D332" t="str">
            <v>2021</v>
          </cell>
          <cell r="F332">
            <v>600</v>
          </cell>
          <cell r="N332">
            <v>520.61199999999997</v>
          </cell>
          <cell r="AC332">
            <v>29.731110095999995</v>
          </cell>
        </row>
        <row r="333">
          <cell r="C333" t="str">
            <v>novembre</v>
          </cell>
          <cell r="D333" t="str">
            <v>2021</v>
          </cell>
          <cell r="F333">
            <v>200</v>
          </cell>
          <cell r="N333">
            <v>520.61199999999997</v>
          </cell>
          <cell r="AC333">
            <v>9.9103700319999994</v>
          </cell>
        </row>
        <row r="334">
          <cell r="C334" t="str">
            <v>décembre</v>
          </cell>
          <cell r="D334" t="str">
            <v>2021</v>
          </cell>
          <cell r="F334">
            <v>525</v>
          </cell>
          <cell r="N334">
            <v>520.61199999999997</v>
          </cell>
          <cell r="AC334">
            <v>26.014721334000001</v>
          </cell>
        </row>
        <row r="335">
          <cell r="C335" t="str">
            <v>janvier</v>
          </cell>
          <cell r="D335" t="str">
            <v>2022</v>
          </cell>
          <cell r="F335">
            <v>225</v>
          </cell>
          <cell r="N335">
            <v>520.61199999999997</v>
          </cell>
          <cell r="AC335">
            <v>11.149166286</v>
          </cell>
        </row>
        <row r="336">
          <cell r="C336" t="str">
            <v>janvier</v>
          </cell>
          <cell r="D336" t="str">
            <v>2022</v>
          </cell>
          <cell r="F336">
            <v>225</v>
          </cell>
          <cell r="N336">
            <v>520.61199999999997</v>
          </cell>
          <cell r="AC336">
            <v>11.149166286</v>
          </cell>
        </row>
        <row r="337">
          <cell r="C337" t="str">
            <v>juin</v>
          </cell>
          <cell r="D337" t="str">
            <v>2022</v>
          </cell>
          <cell r="F337">
            <v>300</v>
          </cell>
          <cell r="N337">
            <v>519.87300000000005</v>
          </cell>
          <cell r="AC337">
            <v>14.844453642000001</v>
          </cell>
        </row>
        <row r="338">
          <cell r="C338" t="str">
            <v>février</v>
          </cell>
          <cell r="D338" t="str">
            <v>2021</v>
          </cell>
          <cell r="F338">
            <v>1000</v>
          </cell>
          <cell r="N338">
            <v>516.47400000000005</v>
          </cell>
          <cell r="AC338">
            <v>49.157995320000005</v>
          </cell>
        </row>
        <row r="339">
          <cell r="C339" t="str">
            <v>mars</v>
          </cell>
          <cell r="D339" t="str">
            <v>2021</v>
          </cell>
          <cell r="F339">
            <v>200</v>
          </cell>
          <cell r="N339">
            <v>516.47400000000005</v>
          </cell>
          <cell r="AC339">
            <v>9.8315990640000024</v>
          </cell>
        </row>
        <row r="340">
          <cell r="C340" t="str">
            <v>mars</v>
          </cell>
          <cell r="D340" t="str">
            <v>2021</v>
          </cell>
          <cell r="F340">
            <v>400</v>
          </cell>
          <cell r="N340">
            <v>516.47400000000005</v>
          </cell>
          <cell r="AC340">
            <v>19.663198128000005</v>
          </cell>
        </row>
        <row r="341">
          <cell r="C341" t="str">
            <v>mars</v>
          </cell>
          <cell r="D341" t="str">
            <v>2021</v>
          </cell>
          <cell r="F341">
            <v>400</v>
          </cell>
          <cell r="N341">
            <v>516.47400000000005</v>
          </cell>
          <cell r="AC341">
            <v>19.663198128000005</v>
          </cell>
        </row>
        <row r="342">
          <cell r="C342" t="str">
            <v>mars</v>
          </cell>
          <cell r="D342" t="str">
            <v>2021</v>
          </cell>
          <cell r="F342">
            <v>200</v>
          </cell>
          <cell r="N342">
            <v>516.47400000000005</v>
          </cell>
          <cell r="AC342">
            <v>9.8315990640000024</v>
          </cell>
        </row>
        <row r="343">
          <cell r="C343" t="str">
            <v>avril</v>
          </cell>
          <cell r="D343" t="str">
            <v>2021</v>
          </cell>
          <cell r="F343">
            <v>400</v>
          </cell>
          <cell r="N343">
            <v>516.47400000000005</v>
          </cell>
          <cell r="AC343">
            <v>19.663198128000005</v>
          </cell>
        </row>
        <row r="344">
          <cell r="C344" t="str">
            <v>avril</v>
          </cell>
          <cell r="D344" t="str">
            <v>2021</v>
          </cell>
          <cell r="F344">
            <v>200</v>
          </cell>
          <cell r="N344">
            <v>516.47400000000005</v>
          </cell>
          <cell r="AC344">
            <v>9.8315990640000024</v>
          </cell>
        </row>
        <row r="345">
          <cell r="C345" t="str">
            <v>avril</v>
          </cell>
          <cell r="D345" t="str">
            <v>2021</v>
          </cell>
          <cell r="F345">
            <v>400</v>
          </cell>
          <cell r="N345">
            <v>516.47400000000005</v>
          </cell>
          <cell r="AC345">
            <v>19.663198128000005</v>
          </cell>
        </row>
        <row r="346">
          <cell r="C346" t="str">
            <v>avril</v>
          </cell>
          <cell r="D346" t="str">
            <v>2021</v>
          </cell>
          <cell r="F346">
            <v>200</v>
          </cell>
          <cell r="N346">
            <v>516.47400000000005</v>
          </cell>
          <cell r="AC346">
            <v>9.8315990640000024</v>
          </cell>
        </row>
        <row r="347">
          <cell r="C347" t="str">
            <v>avril</v>
          </cell>
          <cell r="D347" t="str">
            <v>2021</v>
          </cell>
          <cell r="F347">
            <v>600</v>
          </cell>
          <cell r="N347">
            <v>516.47400000000005</v>
          </cell>
          <cell r="AC347">
            <v>29.494797192</v>
          </cell>
        </row>
        <row r="348">
          <cell r="C348" t="str">
            <v>mai</v>
          </cell>
          <cell r="D348" t="str">
            <v>2021</v>
          </cell>
          <cell r="F348">
            <v>400</v>
          </cell>
          <cell r="N348">
            <v>516.47400000000005</v>
          </cell>
          <cell r="AC348">
            <v>19.663198128000005</v>
          </cell>
        </row>
        <row r="349">
          <cell r="C349" t="str">
            <v>mai</v>
          </cell>
          <cell r="D349" t="str">
            <v>2021</v>
          </cell>
          <cell r="F349">
            <v>400</v>
          </cell>
          <cell r="N349">
            <v>516.47400000000005</v>
          </cell>
          <cell r="AC349">
            <v>19.663198128000005</v>
          </cell>
        </row>
        <row r="350">
          <cell r="C350" t="str">
            <v>mai</v>
          </cell>
          <cell r="D350" t="str">
            <v>2021</v>
          </cell>
          <cell r="F350">
            <v>400</v>
          </cell>
          <cell r="N350">
            <v>516.47400000000005</v>
          </cell>
          <cell r="AC350">
            <v>19.663198128000005</v>
          </cell>
        </row>
        <row r="351">
          <cell r="C351" t="str">
            <v>mai</v>
          </cell>
          <cell r="D351" t="str">
            <v>2021</v>
          </cell>
          <cell r="F351">
            <v>200</v>
          </cell>
          <cell r="N351">
            <v>516.47400000000005</v>
          </cell>
          <cell r="AC351">
            <v>9.8315990640000024</v>
          </cell>
        </row>
        <row r="352">
          <cell r="C352" t="str">
            <v>juin</v>
          </cell>
          <cell r="D352" t="str">
            <v>2021</v>
          </cell>
          <cell r="F352">
            <v>400</v>
          </cell>
          <cell r="N352">
            <v>516.47400000000005</v>
          </cell>
          <cell r="AC352">
            <v>19.663198128000005</v>
          </cell>
        </row>
        <row r="353">
          <cell r="C353" t="str">
            <v>juin</v>
          </cell>
          <cell r="D353" t="str">
            <v>2021</v>
          </cell>
          <cell r="F353">
            <v>200</v>
          </cell>
          <cell r="N353">
            <v>516.47400000000005</v>
          </cell>
          <cell r="AC353">
            <v>9.8315990640000024</v>
          </cell>
        </row>
        <row r="354">
          <cell r="C354" t="str">
            <v>juin</v>
          </cell>
          <cell r="D354" t="str">
            <v>2021</v>
          </cell>
          <cell r="F354">
            <v>300</v>
          </cell>
          <cell r="N354">
            <v>516.47400000000005</v>
          </cell>
          <cell r="AC354">
            <v>14.747398596</v>
          </cell>
        </row>
        <row r="355">
          <cell r="C355" t="str">
            <v>juin</v>
          </cell>
          <cell r="D355" t="str">
            <v>2021</v>
          </cell>
          <cell r="F355">
            <v>600</v>
          </cell>
          <cell r="N355">
            <v>516.47400000000005</v>
          </cell>
          <cell r="AC355">
            <v>29.494797192</v>
          </cell>
        </row>
        <row r="356">
          <cell r="C356" t="str">
            <v>juillet</v>
          </cell>
          <cell r="D356" t="str">
            <v>2021</v>
          </cell>
          <cell r="F356">
            <v>300</v>
          </cell>
          <cell r="N356">
            <v>516.47400000000005</v>
          </cell>
          <cell r="AC356">
            <v>14.747398596</v>
          </cell>
        </row>
        <row r="357">
          <cell r="C357" t="str">
            <v>juillet</v>
          </cell>
          <cell r="D357" t="str">
            <v>2021</v>
          </cell>
          <cell r="F357">
            <v>600</v>
          </cell>
          <cell r="N357">
            <v>516.47400000000005</v>
          </cell>
          <cell r="AC357">
            <v>29.494797192</v>
          </cell>
        </row>
        <row r="358">
          <cell r="C358" t="str">
            <v>juillet</v>
          </cell>
          <cell r="D358" t="str">
            <v>2021</v>
          </cell>
          <cell r="F358">
            <v>300</v>
          </cell>
          <cell r="N358">
            <v>516.47400000000005</v>
          </cell>
          <cell r="AC358">
            <v>14.747398596</v>
          </cell>
        </row>
        <row r="359">
          <cell r="C359" t="str">
            <v>juillet</v>
          </cell>
          <cell r="D359" t="str">
            <v>2021</v>
          </cell>
          <cell r="F359">
            <v>300</v>
          </cell>
          <cell r="N359">
            <v>516.47400000000005</v>
          </cell>
          <cell r="AC359">
            <v>14.747398596</v>
          </cell>
        </row>
        <row r="360">
          <cell r="C360" t="str">
            <v>juillet</v>
          </cell>
          <cell r="D360" t="str">
            <v>2021</v>
          </cell>
          <cell r="F360">
            <v>300</v>
          </cell>
          <cell r="N360">
            <v>516.47400000000005</v>
          </cell>
          <cell r="AC360">
            <v>14.747398596</v>
          </cell>
        </row>
        <row r="361">
          <cell r="C361" t="str">
            <v>août</v>
          </cell>
          <cell r="D361" t="str">
            <v>2021</v>
          </cell>
          <cell r="F361">
            <v>700</v>
          </cell>
          <cell r="N361">
            <v>516.47400000000005</v>
          </cell>
          <cell r="AC361">
            <v>34.410596724000001</v>
          </cell>
        </row>
        <row r="362">
          <cell r="C362" t="str">
            <v>août</v>
          </cell>
          <cell r="D362" t="str">
            <v>2021</v>
          </cell>
          <cell r="F362">
            <v>800</v>
          </cell>
          <cell r="N362">
            <v>516.47400000000005</v>
          </cell>
          <cell r="AC362">
            <v>39.32639625600001</v>
          </cell>
        </row>
        <row r="363">
          <cell r="C363" t="str">
            <v>août</v>
          </cell>
          <cell r="D363" t="str">
            <v>2021</v>
          </cell>
          <cell r="F363">
            <v>300</v>
          </cell>
          <cell r="N363">
            <v>516.47400000000005</v>
          </cell>
          <cell r="AC363">
            <v>14.747398596</v>
          </cell>
        </row>
        <row r="364">
          <cell r="C364" t="str">
            <v>août</v>
          </cell>
          <cell r="D364" t="str">
            <v>2021</v>
          </cell>
          <cell r="F364">
            <v>300</v>
          </cell>
          <cell r="N364">
            <v>516.47400000000005</v>
          </cell>
          <cell r="AC364">
            <v>14.747398596</v>
          </cell>
        </row>
        <row r="365">
          <cell r="C365" t="str">
            <v>septembre</v>
          </cell>
          <cell r="D365" t="str">
            <v>2021</v>
          </cell>
          <cell r="F365">
            <v>300</v>
          </cell>
          <cell r="N365">
            <v>516.47400000000005</v>
          </cell>
          <cell r="AC365">
            <v>14.747398596</v>
          </cell>
        </row>
        <row r="366">
          <cell r="C366" t="str">
            <v>septembre</v>
          </cell>
          <cell r="D366" t="str">
            <v>2021</v>
          </cell>
          <cell r="F366">
            <v>300</v>
          </cell>
          <cell r="N366">
            <v>516.47400000000005</v>
          </cell>
          <cell r="AC366">
            <v>14.747398596</v>
          </cell>
        </row>
        <row r="367">
          <cell r="C367" t="str">
            <v>septembre</v>
          </cell>
          <cell r="D367" t="str">
            <v>2021</v>
          </cell>
          <cell r="F367">
            <v>600</v>
          </cell>
          <cell r="N367">
            <v>516.47400000000005</v>
          </cell>
          <cell r="AC367">
            <v>29.494797192</v>
          </cell>
        </row>
        <row r="368">
          <cell r="C368" t="str">
            <v>septembre</v>
          </cell>
          <cell r="D368" t="str">
            <v>2021</v>
          </cell>
          <cell r="F368">
            <v>300</v>
          </cell>
          <cell r="N368">
            <v>516.47400000000005</v>
          </cell>
          <cell r="AC368">
            <v>14.747398596</v>
          </cell>
        </row>
        <row r="369">
          <cell r="C369" t="str">
            <v>septembre</v>
          </cell>
          <cell r="D369" t="str">
            <v>2021</v>
          </cell>
          <cell r="F369">
            <v>300</v>
          </cell>
          <cell r="N369">
            <v>516.47400000000005</v>
          </cell>
          <cell r="AC369">
            <v>14.747398596</v>
          </cell>
        </row>
        <row r="370">
          <cell r="C370" t="str">
            <v>octobre</v>
          </cell>
          <cell r="D370" t="str">
            <v>2021</v>
          </cell>
          <cell r="F370">
            <v>300</v>
          </cell>
          <cell r="N370">
            <v>516.47400000000005</v>
          </cell>
          <cell r="AC370">
            <v>14.747398596</v>
          </cell>
        </row>
        <row r="371">
          <cell r="C371" t="str">
            <v>octobre</v>
          </cell>
          <cell r="D371" t="str">
            <v>2021</v>
          </cell>
          <cell r="F371">
            <v>900</v>
          </cell>
          <cell r="N371">
            <v>516.47400000000005</v>
          </cell>
          <cell r="AC371">
            <v>44.242195788000004</v>
          </cell>
        </row>
        <row r="372">
          <cell r="C372" t="str">
            <v>octobre</v>
          </cell>
          <cell r="D372" t="str">
            <v>2021</v>
          </cell>
          <cell r="F372">
            <v>800</v>
          </cell>
          <cell r="N372">
            <v>516.47400000000005</v>
          </cell>
          <cell r="AC372">
            <v>39.32639625600001</v>
          </cell>
        </row>
        <row r="373">
          <cell r="C373" t="str">
            <v>novembre</v>
          </cell>
          <cell r="D373" t="str">
            <v>2021</v>
          </cell>
          <cell r="F373">
            <v>300</v>
          </cell>
          <cell r="N373">
            <v>516.47400000000005</v>
          </cell>
          <cell r="AC373">
            <v>14.747398596</v>
          </cell>
        </row>
        <row r="374">
          <cell r="C374" t="str">
            <v>novembre</v>
          </cell>
          <cell r="D374" t="str">
            <v>2021</v>
          </cell>
          <cell r="F374">
            <v>300</v>
          </cell>
          <cell r="N374">
            <v>516.47400000000005</v>
          </cell>
          <cell r="AC374">
            <v>14.747398596</v>
          </cell>
        </row>
        <row r="375">
          <cell r="C375" t="str">
            <v>janvier</v>
          </cell>
          <cell r="D375" t="str">
            <v>2022</v>
          </cell>
          <cell r="F375">
            <v>200</v>
          </cell>
          <cell r="N375">
            <v>516.47400000000005</v>
          </cell>
          <cell r="AC375">
            <v>9.8315990640000024</v>
          </cell>
        </row>
        <row r="376">
          <cell r="C376" t="str">
            <v>janvier</v>
          </cell>
          <cell r="D376" t="str">
            <v>2022</v>
          </cell>
          <cell r="F376">
            <v>300</v>
          </cell>
          <cell r="N376">
            <v>516.47400000000005</v>
          </cell>
          <cell r="AC376">
            <v>14.747398596</v>
          </cell>
        </row>
        <row r="377">
          <cell r="C377" t="str">
            <v>janvier</v>
          </cell>
          <cell r="D377" t="str">
            <v>2022</v>
          </cell>
          <cell r="F377">
            <v>150</v>
          </cell>
          <cell r="N377">
            <v>516.47400000000005</v>
          </cell>
          <cell r="AC377">
            <v>7.373699298</v>
          </cell>
        </row>
        <row r="378">
          <cell r="C378" t="str">
            <v>janvier</v>
          </cell>
          <cell r="D378" t="str">
            <v>2022</v>
          </cell>
          <cell r="F378">
            <v>150</v>
          </cell>
          <cell r="N378">
            <v>516.47400000000005</v>
          </cell>
          <cell r="AC378">
            <v>7.373699298</v>
          </cell>
        </row>
        <row r="379">
          <cell r="C379" t="str">
            <v>février</v>
          </cell>
          <cell r="D379" t="str">
            <v>2022</v>
          </cell>
          <cell r="F379">
            <v>300</v>
          </cell>
          <cell r="N379">
            <v>516.47400000000005</v>
          </cell>
          <cell r="AC379">
            <v>14.747398596</v>
          </cell>
        </row>
        <row r="380">
          <cell r="C380" t="str">
            <v>février</v>
          </cell>
          <cell r="D380" t="str">
            <v>2022</v>
          </cell>
          <cell r="F380">
            <v>300</v>
          </cell>
          <cell r="N380">
            <v>516.47400000000005</v>
          </cell>
          <cell r="AC380">
            <v>14.747398596</v>
          </cell>
        </row>
        <row r="381">
          <cell r="C381" t="str">
            <v>février</v>
          </cell>
          <cell r="D381" t="str">
            <v>2022</v>
          </cell>
          <cell r="F381">
            <v>300</v>
          </cell>
          <cell r="N381">
            <v>516.47400000000005</v>
          </cell>
          <cell r="AC381">
            <v>14.747398596</v>
          </cell>
        </row>
        <row r="382">
          <cell r="C382" t="str">
            <v>février</v>
          </cell>
          <cell r="D382" t="str">
            <v>2022</v>
          </cell>
          <cell r="F382">
            <v>300</v>
          </cell>
          <cell r="N382">
            <v>516.47400000000005</v>
          </cell>
          <cell r="AC382">
            <v>14.747398596</v>
          </cell>
        </row>
        <row r="383">
          <cell r="C383" t="str">
            <v>mars</v>
          </cell>
          <cell r="D383" t="str">
            <v>2022</v>
          </cell>
          <cell r="F383">
            <v>150</v>
          </cell>
          <cell r="N383">
            <v>516.47400000000005</v>
          </cell>
          <cell r="AC383">
            <v>7.373699298</v>
          </cell>
        </row>
        <row r="384">
          <cell r="C384" t="str">
            <v>mars</v>
          </cell>
          <cell r="D384" t="str">
            <v>2022</v>
          </cell>
          <cell r="F384">
            <v>600</v>
          </cell>
          <cell r="N384">
            <v>516.47400000000005</v>
          </cell>
          <cell r="AC384">
            <v>29.494797192</v>
          </cell>
        </row>
        <row r="385">
          <cell r="C385" t="str">
            <v>mars</v>
          </cell>
          <cell r="D385" t="str">
            <v>2022</v>
          </cell>
          <cell r="F385">
            <v>1000</v>
          </cell>
          <cell r="N385">
            <v>516.47400000000005</v>
          </cell>
          <cell r="AC385">
            <v>49.157995320000005</v>
          </cell>
        </row>
        <row r="386">
          <cell r="C386" t="str">
            <v>mars</v>
          </cell>
          <cell r="D386" t="str">
            <v>2022</v>
          </cell>
          <cell r="F386">
            <v>600</v>
          </cell>
          <cell r="N386">
            <v>516.47400000000005</v>
          </cell>
          <cell r="AC386">
            <v>29.494797192</v>
          </cell>
        </row>
        <row r="387">
          <cell r="C387" t="str">
            <v>mars</v>
          </cell>
          <cell r="D387" t="str">
            <v>2022</v>
          </cell>
          <cell r="F387">
            <v>150</v>
          </cell>
          <cell r="N387">
            <v>516.47400000000005</v>
          </cell>
          <cell r="AC387">
            <v>7.373699298</v>
          </cell>
        </row>
        <row r="388">
          <cell r="C388" t="str">
            <v>avril</v>
          </cell>
          <cell r="D388" t="str">
            <v>2022</v>
          </cell>
          <cell r="F388">
            <v>150</v>
          </cell>
          <cell r="N388">
            <v>516.47400000000005</v>
          </cell>
          <cell r="AC388">
            <v>18.670535099999999</v>
          </cell>
        </row>
        <row r="389">
          <cell r="C389" t="str">
            <v>mai</v>
          </cell>
          <cell r="D389" t="str">
            <v>2022</v>
          </cell>
          <cell r="F389">
            <v>450</v>
          </cell>
          <cell r="N389">
            <v>516.47400000000005</v>
          </cell>
          <cell r="AC389">
            <v>22.121097894000002</v>
          </cell>
        </row>
        <row r="390">
          <cell r="C390" t="str">
            <v>mai</v>
          </cell>
          <cell r="D390" t="str">
            <v>2022</v>
          </cell>
          <cell r="F390">
            <v>450</v>
          </cell>
          <cell r="N390">
            <v>516.47400000000005</v>
          </cell>
          <cell r="AC390">
            <v>22.121097894000002</v>
          </cell>
        </row>
        <row r="391">
          <cell r="C391" t="str">
            <v>mai</v>
          </cell>
          <cell r="D391" t="str">
            <v>2022</v>
          </cell>
          <cell r="F391">
            <v>450</v>
          </cell>
          <cell r="N391">
            <v>516.47400000000005</v>
          </cell>
          <cell r="AC391">
            <v>22.121097894000002</v>
          </cell>
        </row>
        <row r="392">
          <cell r="C392" t="str">
            <v>mai</v>
          </cell>
          <cell r="D392" t="str">
            <v>2022</v>
          </cell>
          <cell r="F392">
            <v>1000</v>
          </cell>
          <cell r="N392">
            <v>516.47400000000005</v>
          </cell>
          <cell r="AC392">
            <v>49.157995320000005</v>
          </cell>
        </row>
        <row r="393">
          <cell r="C393" t="str">
            <v>juin</v>
          </cell>
          <cell r="D393" t="str">
            <v>2022</v>
          </cell>
          <cell r="F393">
            <v>1000</v>
          </cell>
          <cell r="N393">
            <v>516.47400000000005</v>
          </cell>
          <cell r="AC393">
            <v>49.157995320000005</v>
          </cell>
        </row>
        <row r="394">
          <cell r="C394" t="str">
            <v>juin</v>
          </cell>
          <cell r="D394" t="str">
            <v>2022</v>
          </cell>
          <cell r="F394">
            <v>750</v>
          </cell>
          <cell r="N394">
            <v>516.47400000000005</v>
          </cell>
          <cell r="AC394">
            <v>36.868496490000005</v>
          </cell>
        </row>
        <row r="395">
          <cell r="C395" t="str">
            <v>juillet</v>
          </cell>
          <cell r="D395" t="str">
            <v>2022</v>
          </cell>
          <cell r="F395">
            <v>1000</v>
          </cell>
          <cell r="N395">
            <v>516.47400000000005</v>
          </cell>
          <cell r="AC395">
            <v>49.157995320000005</v>
          </cell>
        </row>
        <row r="396">
          <cell r="C396" t="str">
            <v>juillet</v>
          </cell>
          <cell r="D396" t="str">
            <v>2022</v>
          </cell>
          <cell r="F396">
            <v>1000</v>
          </cell>
          <cell r="N396">
            <v>516.47400000000005</v>
          </cell>
          <cell r="AC396">
            <v>49.157995320000005</v>
          </cell>
        </row>
        <row r="397">
          <cell r="C397" t="str">
            <v>juillet</v>
          </cell>
          <cell r="D397" t="str">
            <v>2022</v>
          </cell>
          <cell r="F397">
            <v>1000</v>
          </cell>
          <cell r="N397">
            <v>516.47400000000005</v>
          </cell>
          <cell r="AC397">
            <v>49.157995320000005</v>
          </cell>
        </row>
        <row r="398">
          <cell r="C398" t="str">
            <v>juillet</v>
          </cell>
          <cell r="D398" t="str">
            <v>2022</v>
          </cell>
          <cell r="F398">
            <v>750</v>
          </cell>
          <cell r="N398">
            <v>516.47400000000005</v>
          </cell>
          <cell r="AC398">
            <v>36.868496490000005</v>
          </cell>
        </row>
        <row r="399">
          <cell r="C399" t="str">
            <v>août</v>
          </cell>
          <cell r="D399" t="str">
            <v>2022</v>
          </cell>
          <cell r="F399">
            <v>1650</v>
          </cell>
          <cell r="N399">
            <v>516.47400000000005</v>
          </cell>
          <cell r="AC399">
            <v>81.110692278000002</v>
          </cell>
        </row>
        <row r="400">
          <cell r="C400" t="str">
            <v>août</v>
          </cell>
          <cell r="D400" t="str">
            <v>2022</v>
          </cell>
          <cell r="F400">
            <v>750</v>
          </cell>
          <cell r="N400">
            <v>516.47400000000005</v>
          </cell>
          <cell r="AC400">
            <v>36.868496490000005</v>
          </cell>
        </row>
        <row r="401">
          <cell r="C401" t="str">
            <v>août</v>
          </cell>
          <cell r="D401" t="str">
            <v>2022</v>
          </cell>
          <cell r="F401">
            <v>300</v>
          </cell>
          <cell r="N401">
            <v>516.47400000000005</v>
          </cell>
          <cell r="AC401">
            <v>14.747398596</v>
          </cell>
        </row>
        <row r="402">
          <cell r="C402" t="str">
            <v>août</v>
          </cell>
          <cell r="D402" t="str">
            <v>2022</v>
          </cell>
          <cell r="F402">
            <v>300</v>
          </cell>
          <cell r="N402">
            <v>516.47400000000005</v>
          </cell>
          <cell r="AC402">
            <v>14.747398596</v>
          </cell>
        </row>
        <row r="403">
          <cell r="C403" t="str">
            <v>août</v>
          </cell>
          <cell r="D403" t="str">
            <v>2022</v>
          </cell>
          <cell r="F403">
            <v>300</v>
          </cell>
          <cell r="N403">
            <v>516.47400000000005</v>
          </cell>
          <cell r="AC403">
            <v>14.747398596</v>
          </cell>
        </row>
        <row r="404">
          <cell r="C404" t="str">
            <v>septembre</v>
          </cell>
          <cell r="D404" t="str">
            <v>2022</v>
          </cell>
          <cell r="F404">
            <v>300</v>
          </cell>
          <cell r="N404">
            <v>516.47400000000005</v>
          </cell>
          <cell r="AC404">
            <v>14.747398596</v>
          </cell>
        </row>
        <row r="405">
          <cell r="C405" t="str">
            <v>septembre</v>
          </cell>
          <cell r="D405" t="str">
            <v>2022</v>
          </cell>
          <cell r="F405">
            <v>750</v>
          </cell>
          <cell r="N405">
            <v>516.47400000000005</v>
          </cell>
          <cell r="AC405">
            <v>36.868496490000005</v>
          </cell>
        </row>
        <row r="406">
          <cell r="C406" t="str">
            <v>septembre</v>
          </cell>
          <cell r="D406" t="str">
            <v>2022</v>
          </cell>
          <cell r="F406">
            <v>1500</v>
          </cell>
          <cell r="N406">
            <v>516.47400000000005</v>
          </cell>
          <cell r="AC406">
            <v>73.736992980000011</v>
          </cell>
        </row>
        <row r="407">
          <cell r="C407" t="str">
            <v>septembre</v>
          </cell>
          <cell r="D407" t="str">
            <v>2022</v>
          </cell>
          <cell r="F407">
            <v>450</v>
          </cell>
          <cell r="N407">
            <v>516.47400000000005</v>
          </cell>
          <cell r="AC407">
            <v>22.121097894000002</v>
          </cell>
        </row>
        <row r="408">
          <cell r="C408" t="str">
            <v>janvier</v>
          </cell>
          <cell r="D408" t="str">
            <v>2021</v>
          </cell>
          <cell r="F408">
            <v>40</v>
          </cell>
          <cell r="N408">
            <v>515.798</v>
          </cell>
          <cell r="AC408">
            <v>1.9637461456</v>
          </cell>
        </row>
        <row r="409">
          <cell r="C409" t="str">
            <v>février</v>
          </cell>
          <cell r="D409" t="str">
            <v>2021</v>
          </cell>
          <cell r="F409">
            <v>420</v>
          </cell>
          <cell r="N409">
            <v>515.798</v>
          </cell>
          <cell r="AC409">
            <v>20.6193345288</v>
          </cell>
        </row>
        <row r="410">
          <cell r="C410" t="str">
            <v>février</v>
          </cell>
          <cell r="D410" t="str">
            <v>2021</v>
          </cell>
          <cell r="F410">
            <v>40</v>
          </cell>
          <cell r="N410">
            <v>515.798</v>
          </cell>
          <cell r="AC410">
            <v>1.9637461456</v>
          </cell>
        </row>
        <row r="411">
          <cell r="C411" t="str">
            <v>février</v>
          </cell>
          <cell r="D411" t="str">
            <v>2021</v>
          </cell>
          <cell r="F411">
            <v>180</v>
          </cell>
          <cell r="N411">
            <v>515.798</v>
          </cell>
          <cell r="AC411">
            <v>8.8368576551999993</v>
          </cell>
        </row>
        <row r="412">
          <cell r="C412" t="str">
            <v>mars</v>
          </cell>
          <cell r="D412" t="str">
            <v>2021</v>
          </cell>
          <cell r="F412">
            <v>90</v>
          </cell>
          <cell r="N412">
            <v>515.798</v>
          </cell>
          <cell r="AC412">
            <v>4.4184288275999997</v>
          </cell>
        </row>
        <row r="413">
          <cell r="C413" t="str">
            <v>avril</v>
          </cell>
          <cell r="D413" t="str">
            <v>2021</v>
          </cell>
          <cell r="F413">
            <v>60</v>
          </cell>
          <cell r="N413">
            <v>515.798</v>
          </cell>
          <cell r="AC413">
            <v>2.9456192184000001</v>
          </cell>
        </row>
        <row r="414">
          <cell r="C414" t="str">
            <v>avril</v>
          </cell>
          <cell r="D414" t="str">
            <v>2021</v>
          </cell>
          <cell r="F414">
            <v>80</v>
          </cell>
          <cell r="N414">
            <v>515.798</v>
          </cell>
          <cell r="AC414">
            <v>3.9274922912000001</v>
          </cell>
        </row>
        <row r="415">
          <cell r="C415" t="str">
            <v>mai</v>
          </cell>
          <cell r="D415" t="str">
            <v>2021</v>
          </cell>
          <cell r="F415">
            <v>90</v>
          </cell>
          <cell r="N415">
            <v>515.798</v>
          </cell>
          <cell r="AC415">
            <v>4.4184288275999997</v>
          </cell>
        </row>
        <row r="416">
          <cell r="C416" t="str">
            <v>août</v>
          </cell>
          <cell r="D416" t="str">
            <v>2021</v>
          </cell>
          <cell r="F416">
            <v>200</v>
          </cell>
          <cell r="N416">
            <v>515.798</v>
          </cell>
          <cell r="AC416">
            <v>9.818730728000002</v>
          </cell>
        </row>
        <row r="417">
          <cell r="C417" t="str">
            <v>août</v>
          </cell>
          <cell r="D417" t="str">
            <v>2021</v>
          </cell>
          <cell r="F417">
            <v>1170</v>
          </cell>
          <cell r="N417">
            <v>515.798</v>
          </cell>
          <cell r="AC417">
            <v>57.439574758799992</v>
          </cell>
        </row>
        <row r="418">
          <cell r="C418" t="str">
            <v>décembre</v>
          </cell>
          <cell r="D418" t="str">
            <v>2021</v>
          </cell>
          <cell r="F418">
            <v>300</v>
          </cell>
          <cell r="N418">
            <v>515.798</v>
          </cell>
          <cell r="AC418">
            <v>14.728096091999999</v>
          </cell>
        </row>
        <row r="419">
          <cell r="C419" t="str">
            <v>janvier</v>
          </cell>
          <cell r="D419" t="str">
            <v>2022</v>
          </cell>
          <cell r="F419">
            <v>57</v>
          </cell>
          <cell r="N419">
            <v>515.798</v>
          </cell>
          <cell r="AC419">
            <v>2.7983382574800002</v>
          </cell>
        </row>
        <row r="420">
          <cell r="C420" t="str">
            <v>février</v>
          </cell>
          <cell r="D420" t="str">
            <v>2022</v>
          </cell>
          <cell r="F420">
            <v>80</v>
          </cell>
          <cell r="N420">
            <v>515.798</v>
          </cell>
          <cell r="AC420">
            <v>3.9274922912000001</v>
          </cell>
        </row>
        <row r="421">
          <cell r="C421" t="str">
            <v>février</v>
          </cell>
          <cell r="D421" t="str">
            <v>2022</v>
          </cell>
          <cell r="F421">
            <v>160</v>
          </cell>
          <cell r="N421">
            <v>515.798</v>
          </cell>
          <cell r="AC421">
            <v>7.8549845824000002</v>
          </cell>
        </row>
        <row r="422">
          <cell r="C422" t="str">
            <v>février</v>
          </cell>
          <cell r="D422" t="str">
            <v>2022</v>
          </cell>
          <cell r="F422">
            <v>90</v>
          </cell>
          <cell r="N422">
            <v>515.798</v>
          </cell>
          <cell r="AC422">
            <v>4.4184288275999997</v>
          </cell>
        </row>
        <row r="423">
          <cell r="C423" t="str">
            <v>février</v>
          </cell>
          <cell r="D423" t="str">
            <v>2022</v>
          </cell>
          <cell r="F423">
            <v>120</v>
          </cell>
          <cell r="N423">
            <v>515.798</v>
          </cell>
          <cell r="AC423">
            <v>5.8912384368000001</v>
          </cell>
        </row>
        <row r="424">
          <cell r="C424" t="str">
            <v>février</v>
          </cell>
          <cell r="D424" t="str">
            <v>2022</v>
          </cell>
          <cell r="F424">
            <v>180</v>
          </cell>
          <cell r="N424">
            <v>515.798</v>
          </cell>
          <cell r="AC424">
            <v>8.8368576551999993</v>
          </cell>
        </row>
        <row r="425">
          <cell r="C425" t="str">
            <v>février</v>
          </cell>
          <cell r="D425" t="str">
            <v>2022</v>
          </cell>
          <cell r="F425">
            <v>170</v>
          </cell>
          <cell r="N425">
            <v>515.798</v>
          </cell>
          <cell r="AC425">
            <v>8.3459211187999998</v>
          </cell>
        </row>
        <row r="426">
          <cell r="C426" t="str">
            <v>février</v>
          </cell>
          <cell r="D426" t="str">
            <v>2022</v>
          </cell>
          <cell r="F426">
            <v>180</v>
          </cell>
          <cell r="N426">
            <v>515.798</v>
          </cell>
          <cell r="AC426">
            <v>8.8368576551999993</v>
          </cell>
        </row>
        <row r="427">
          <cell r="C427" t="str">
            <v>mars</v>
          </cell>
          <cell r="D427" t="str">
            <v>2022</v>
          </cell>
          <cell r="F427">
            <v>100</v>
          </cell>
          <cell r="N427">
            <v>515.798</v>
          </cell>
          <cell r="AC427">
            <v>4.909365364000001</v>
          </cell>
        </row>
        <row r="428">
          <cell r="C428" t="str">
            <v>mars</v>
          </cell>
          <cell r="D428" t="str">
            <v>2022</v>
          </cell>
          <cell r="F428">
            <v>436</v>
          </cell>
          <cell r="N428">
            <v>515.798</v>
          </cell>
          <cell r="AC428">
            <v>21.404832987039999</v>
          </cell>
        </row>
        <row r="429">
          <cell r="C429" t="str">
            <v>mars</v>
          </cell>
          <cell r="D429" t="str">
            <v>2022</v>
          </cell>
          <cell r="F429">
            <v>100</v>
          </cell>
          <cell r="N429">
            <v>515.798</v>
          </cell>
          <cell r="AC429">
            <v>4.909365364000001</v>
          </cell>
        </row>
        <row r="430">
          <cell r="C430" t="str">
            <v>mars</v>
          </cell>
          <cell r="D430" t="str">
            <v>2022</v>
          </cell>
          <cell r="F430">
            <v>432</v>
          </cell>
          <cell r="N430">
            <v>515.798</v>
          </cell>
          <cell r="AC430">
            <v>21.208458372479999</v>
          </cell>
        </row>
        <row r="431">
          <cell r="C431" t="str">
            <v>mars</v>
          </cell>
          <cell r="D431" t="str">
            <v>2022</v>
          </cell>
          <cell r="F431">
            <v>204</v>
          </cell>
          <cell r="N431">
            <v>515.798</v>
          </cell>
          <cell r="AC431">
            <v>10.01510534256</v>
          </cell>
        </row>
        <row r="432">
          <cell r="C432" t="str">
            <v>avril</v>
          </cell>
          <cell r="D432" t="str">
            <v>2022</v>
          </cell>
          <cell r="F432">
            <v>519</v>
          </cell>
          <cell r="N432">
            <v>515.798</v>
          </cell>
          <cell r="AC432">
            <v>25.479606239159999</v>
          </cell>
        </row>
        <row r="433">
          <cell r="C433" t="str">
            <v>avril</v>
          </cell>
          <cell r="D433" t="str">
            <v>2022</v>
          </cell>
          <cell r="F433">
            <v>25</v>
          </cell>
          <cell r="N433">
            <v>515.798</v>
          </cell>
          <cell r="AC433">
            <v>1.2273413410000003</v>
          </cell>
        </row>
        <row r="434">
          <cell r="C434" t="str">
            <v>avril</v>
          </cell>
          <cell r="D434" t="str">
            <v>2022</v>
          </cell>
          <cell r="F434">
            <v>300</v>
          </cell>
          <cell r="N434">
            <v>515.798</v>
          </cell>
          <cell r="AC434">
            <v>14.728096091999999</v>
          </cell>
        </row>
        <row r="435">
          <cell r="C435" t="str">
            <v>mai</v>
          </cell>
          <cell r="D435" t="str">
            <v>2022</v>
          </cell>
          <cell r="F435">
            <v>450</v>
          </cell>
          <cell r="N435">
            <v>515.798</v>
          </cell>
          <cell r="AC435">
            <v>22.092144138000002</v>
          </cell>
        </row>
        <row r="436">
          <cell r="C436" t="str">
            <v>mai</v>
          </cell>
          <cell r="D436" t="str">
            <v>2022</v>
          </cell>
          <cell r="F436">
            <v>212</v>
          </cell>
          <cell r="N436">
            <v>515.798</v>
          </cell>
          <cell r="AC436">
            <v>10.40785457168</v>
          </cell>
        </row>
        <row r="437">
          <cell r="C437" t="str">
            <v>juin</v>
          </cell>
          <cell r="D437" t="str">
            <v>2022</v>
          </cell>
          <cell r="F437">
            <v>450</v>
          </cell>
          <cell r="N437">
            <v>515.798</v>
          </cell>
          <cell r="AC437">
            <v>22.092144138000002</v>
          </cell>
        </row>
        <row r="438">
          <cell r="C438" t="str">
            <v>juin</v>
          </cell>
          <cell r="D438" t="str">
            <v>2022</v>
          </cell>
          <cell r="F438">
            <v>550</v>
          </cell>
          <cell r="N438">
            <v>515.798</v>
          </cell>
          <cell r="AC438">
            <v>27.001509502000005</v>
          </cell>
        </row>
        <row r="439">
          <cell r="C439" t="str">
            <v>juillet</v>
          </cell>
          <cell r="D439" t="str">
            <v>2022</v>
          </cell>
          <cell r="F439">
            <v>439</v>
          </cell>
          <cell r="N439">
            <v>515.798</v>
          </cell>
          <cell r="AC439">
            <v>21.552113947960002</v>
          </cell>
        </row>
        <row r="440">
          <cell r="C440" t="str">
            <v>juillet</v>
          </cell>
          <cell r="D440" t="str">
            <v>2022</v>
          </cell>
          <cell r="F440">
            <v>100</v>
          </cell>
          <cell r="N440">
            <v>515.798</v>
          </cell>
          <cell r="AC440">
            <v>4.909365364000001</v>
          </cell>
        </row>
        <row r="441">
          <cell r="C441" t="str">
            <v>juillet</v>
          </cell>
          <cell r="D441" t="str">
            <v>2022</v>
          </cell>
          <cell r="F441">
            <v>482</v>
          </cell>
          <cell r="N441">
            <v>515.798</v>
          </cell>
          <cell r="AC441">
            <v>23.66314105448</v>
          </cell>
        </row>
        <row r="442">
          <cell r="C442" t="str">
            <v>juillet</v>
          </cell>
          <cell r="D442" t="str">
            <v>2022</v>
          </cell>
          <cell r="F442">
            <v>1055</v>
          </cell>
          <cell r="N442">
            <v>515.798</v>
          </cell>
          <cell r="AC442">
            <v>87.066702399999997</v>
          </cell>
        </row>
        <row r="443">
          <cell r="C443" t="str">
            <v>juillet</v>
          </cell>
          <cell r="D443" t="str">
            <v>2022</v>
          </cell>
          <cell r="F443">
            <v>78</v>
          </cell>
          <cell r="N443">
            <v>515.798</v>
          </cell>
          <cell r="AC443">
            <v>3.8293049839200002</v>
          </cell>
        </row>
        <row r="444">
          <cell r="C444" t="str">
            <v>juin</v>
          </cell>
          <cell r="D444" t="str">
            <v>2022</v>
          </cell>
          <cell r="F444">
            <v>150</v>
          </cell>
          <cell r="N444">
            <v>514.08299999999997</v>
          </cell>
          <cell r="AC444">
            <v>7.3395629909999993</v>
          </cell>
        </row>
        <row r="445">
          <cell r="C445" t="str">
            <v>juillet</v>
          </cell>
          <cell r="D445" t="str">
            <v>2022</v>
          </cell>
          <cell r="F445">
            <v>300</v>
          </cell>
          <cell r="N445">
            <v>514.08299999999997</v>
          </cell>
          <cell r="AC445">
            <v>14.679125981999999</v>
          </cell>
        </row>
        <row r="446">
          <cell r="C446" t="str">
            <v>juillet</v>
          </cell>
          <cell r="D446" t="str">
            <v>2022</v>
          </cell>
          <cell r="F446">
            <v>150</v>
          </cell>
          <cell r="N446">
            <v>514.08299999999997</v>
          </cell>
          <cell r="AC446">
            <v>7.3395629909999993</v>
          </cell>
        </row>
        <row r="447">
          <cell r="C447" t="str">
            <v>août</v>
          </cell>
          <cell r="D447" t="str">
            <v>2022</v>
          </cell>
          <cell r="F447">
            <v>150</v>
          </cell>
          <cell r="N447">
            <v>514.08299999999997</v>
          </cell>
          <cell r="AC447">
            <v>7.3395629909999993</v>
          </cell>
        </row>
        <row r="448">
          <cell r="C448" t="str">
            <v>septembre</v>
          </cell>
          <cell r="D448" t="str">
            <v>2022</v>
          </cell>
          <cell r="F448">
            <v>140</v>
          </cell>
          <cell r="N448">
            <v>514.08299999999997</v>
          </cell>
          <cell r="AC448">
            <v>6.8502587916</v>
          </cell>
        </row>
        <row r="449">
          <cell r="C449" t="str">
            <v>septembre</v>
          </cell>
          <cell r="D449" t="str">
            <v>2022</v>
          </cell>
          <cell r="F449">
            <v>130</v>
          </cell>
          <cell r="N449">
            <v>514.08299999999997</v>
          </cell>
          <cell r="AC449">
            <v>6.3609545921999997</v>
          </cell>
        </row>
        <row r="450">
          <cell r="C450" t="str">
            <v>janvier</v>
          </cell>
          <cell r="D450" t="str">
            <v>2021</v>
          </cell>
          <cell r="F450">
            <v>452</v>
          </cell>
          <cell r="N450">
            <v>508.178</v>
          </cell>
          <cell r="AC450">
            <v>21.862508682079998</v>
          </cell>
        </row>
        <row r="451">
          <cell r="C451" t="str">
            <v>janvier</v>
          </cell>
          <cell r="D451" t="str">
            <v>2021</v>
          </cell>
          <cell r="F451">
            <v>200</v>
          </cell>
          <cell r="N451">
            <v>508.178</v>
          </cell>
          <cell r="AC451">
            <v>9.6736764080000004</v>
          </cell>
        </row>
        <row r="452">
          <cell r="C452" t="str">
            <v>novembre</v>
          </cell>
          <cell r="D452" t="str">
            <v>2021</v>
          </cell>
          <cell r="F452">
            <v>150</v>
          </cell>
          <cell r="N452">
            <v>503.79700000000003</v>
          </cell>
          <cell r="AC452">
            <v>7.1927097690000004</v>
          </cell>
        </row>
        <row r="453">
          <cell r="C453" t="str">
            <v>février</v>
          </cell>
          <cell r="D453" t="str">
            <v>2021</v>
          </cell>
          <cell r="F453">
            <v>100</v>
          </cell>
          <cell r="N453">
            <v>503.44299999999998</v>
          </cell>
          <cell r="AC453">
            <v>4.7917704739999998</v>
          </cell>
        </row>
        <row r="454">
          <cell r="C454" t="str">
            <v>février</v>
          </cell>
          <cell r="D454" t="str">
            <v>2021</v>
          </cell>
          <cell r="F454">
            <v>40</v>
          </cell>
          <cell r="N454">
            <v>503.44299999999998</v>
          </cell>
          <cell r="AC454">
            <v>1.9167081896</v>
          </cell>
        </row>
        <row r="455">
          <cell r="C455" t="str">
            <v>février</v>
          </cell>
          <cell r="D455" t="str">
            <v>2021</v>
          </cell>
          <cell r="F455">
            <v>50</v>
          </cell>
          <cell r="N455">
            <v>503.44299999999998</v>
          </cell>
          <cell r="AC455">
            <v>2.3958852369999999</v>
          </cell>
        </row>
        <row r="456">
          <cell r="C456" t="str">
            <v>janvier</v>
          </cell>
          <cell r="D456" t="str">
            <v>2021</v>
          </cell>
          <cell r="F456">
            <v>249</v>
          </cell>
          <cell r="N456">
            <v>501.91300000000001</v>
          </cell>
          <cell r="AC456">
            <v>11.89524775566</v>
          </cell>
        </row>
        <row r="457">
          <cell r="C457" t="str">
            <v>janvier</v>
          </cell>
          <cell r="D457" t="str">
            <v>2021</v>
          </cell>
          <cell r="F457">
            <v>250</v>
          </cell>
          <cell r="N457">
            <v>501.91300000000001</v>
          </cell>
          <cell r="AC457">
            <v>11.943019835000001</v>
          </cell>
        </row>
        <row r="458">
          <cell r="C458" t="str">
            <v>février</v>
          </cell>
          <cell r="D458" t="str">
            <v>2021</v>
          </cell>
          <cell r="F458">
            <v>250</v>
          </cell>
          <cell r="N458">
            <v>501.91300000000001</v>
          </cell>
          <cell r="AC458">
            <v>11.943019835000001</v>
          </cell>
        </row>
        <row r="459">
          <cell r="C459" t="str">
            <v>février</v>
          </cell>
          <cell r="D459" t="str">
            <v>2022</v>
          </cell>
          <cell r="F459">
            <v>800</v>
          </cell>
          <cell r="N459">
            <v>501.91300000000001</v>
          </cell>
          <cell r="AC459">
            <v>38.217663471999998</v>
          </cell>
        </row>
        <row r="460">
          <cell r="C460" t="str">
            <v>mai</v>
          </cell>
          <cell r="D460" t="str">
            <v>2021</v>
          </cell>
          <cell r="F460">
            <v>600</v>
          </cell>
          <cell r="N460">
            <v>500.93</v>
          </cell>
          <cell r="AC460">
            <v>28.60711044</v>
          </cell>
        </row>
        <row r="461">
          <cell r="C461" t="str">
            <v>avril</v>
          </cell>
          <cell r="D461" t="str">
            <v>2021</v>
          </cell>
          <cell r="F461">
            <v>750</v>
          </cell>
          <cell r="N461">
            <v>497.73500000000001</v>
          </cell>
          <cell r="AC461">
            <v>35.530812975000003</v>
          </cell>
        </row>
        <row r="462">
          <cell r="C462" t="str">
            <v>septembre</v>
          </cell>
          <cell r="D462" t="str">
            <v>2021</v>
          </cell>
          <cell r="F462">
            <v>500</v>
          </cell>
          <cell r="N462">
            <v>497.73500000000001</v>
          </cell>
          <cell r="AC462">
            <v>23.687208650000002</v>
          </cell>
        </row>
        <row r="463">
          <cell r="C463" t="str">
            <v>octobre</v>
          </cell>
          <cell r="D463" t="str">
            <v>2021</v>
          </cell>
          <cell r="F463">
            <v>400</v>
          </cell>
          <cell r="N463">
            <v>497.73500000000001</v>
          </cell>
          <cell r="AC463">
            <v>18.949766920000002</v>
          </cell>
        </row>
        <row r="464">
          <cell r="C464" t="str">
            <v>août</v>
          </cell>
          <cell r="D464" t="str">
            <v>2022</v>
          </cell>
          <cell r="F464">
            <v>150</v>
          </cell>
          <cell r="N464">
            <v>493.28</v>
          </cell>
          <cell r="AC464">
            <v>7.0425585599999998</v>
          </cell>
        </row>
        <row r="465">
          <cell r="C465" t="str">
            <v>août</v>
          </cell>
          <cell r="D465" t="str">
            <v>2022</v>
          </cell>
          <cell r="F465">
            <v>150</v>
          </cell>
          <cell r="N465">
            <v>493.04899999999998</v>
          </cell>
          <cell r="AC465">
            <v>7.039260573</v>
          </cell>
        </row>
        <row r="466">
          <cell r="C466" t="str">
            <v>mars</v>
          </cell>
          <cell r="D466" t="str">
            <v>2022</v>
          </cell>
          <cell r="F466">
            <v>270</v>
          </cell>
          <cell r="N466">
            <v>489.07600000000002</v>
          </cell>
          <cell r="AC466">
            <v>12.568568493600001</v>
          </cell>
        </row>
        <row r="467">
          <cell r="C467" t="str">
            <v>avril</v>
          </cell>
          <cell r="D467" t="str">
            <v>2022</v>
          </cell>
          <cell r="F467">
            <v>174</v>
          </cell>
          <cell r="N467">
            <v>480.48200000000003</v>
          </cell>
          <cell r="AC467">
            <v>7.9574161562400008</v>
          </cell>
        </row>
        <row r="468">
          <cell r="C468" t="str">
            <v>avril</v>
          </cell>
          <cell r="D468" t="str">
            <v>2022</v>
          </cell>
          <cell r="F468">
            <v>94</v>
          </cell>
          <cell r="N468">
            <v>475.202</v>
          </cell>
          <cell r="AC468">
            <v>4.2515942778400007</v>
          </cell>
        </row>
        <row r="469">
          <cell r="C469" t="str">
            <v>octobre</v>
          </cell>
          <cell r="D469" t="str">
            <v>2021</v>
          </cell>
          <cell r="F469">
            <v>110</v>
          </cell>
          <cell r="N469">
            <v>469.303</v>
          </cell>
          <cell r="AC469">
            <v>4.9135085493999995</v>
          </cell>
        </row>
        <row r="470">
          <cell r="C470" t="str">
            <v>février</v>
          </cell>
          <cell r="D470" t="str">
            <v>2022</v>
          </cell>
          <cell r="F470">
            <v>80</v>
          </cell>
          <cell r="N470">
            <v>458.50700000000001</v>
          </cell>
          <cell r="AC470">
            <v>3.4912557008</v>
          </cell>
        </row>
        <row r="471">
          <cell r="C471" t="str">
            <v>mars</v>
          </cell>
          <cell r="D471" t="str">
            <v>2022</v>
          </cell>
          <cell r="F471">
            <v>45</v>
          </cell>
          <cell r="N471">
            <v>458.50700000000001</v>
          </cell>
          <cell r="AC471">
            <v>1.9638313316999998</v>
          </cell>
        </row>
        <row r="472">
          <cell r="C472" t="str">
            <v>mars</v>
          </cell>
          <cell r="D472" t="str">
            <v>2022</v>
          </cell>
          <cell r="F472">
            <v>100</v>
          </cell>
          <cell r="N472">
            <v>458.50700000000001</v>
          </cell>
          <cell r="AC472">
            <v>4.364069626</v>
          </cell>
        </row>
        <row r="473">
          <cell r="C473" t="str">
            <v>mars</v>
          </cell>
          <cell r="D473" t="str">
            <v>2022</v>
          </cell>
          <cell r="F473">
            <v>174</v>
          </cell>
          <cell r="N473">
            <v>458.50700000000001</v>
          </cell>
          <cell r="AC473">
            <v>7.5934811492400005</v>
          </cell>
        </row>
        <row r="474">
          <cell r="C474" t="str">
            <v>avril</v>
          </cell>
          <cell r="D474" t="str">
            <v>2022</v>
          </cell>
          <cell r="F474">
            <v>300</v>
          </cell>
          <cell r="N474">
            <v>458.50700000000001</v>
          </cell>
          <cell r="AC474">
            <v>13.092208877999999</v>
          </cell>
        </row>
        <row r="475">
          <cell r="C475" t="str">
            <v>avril</v>
          </cell>
          <cell r="D475" t="str">
            <v>2022</v>
          </cell>
          <cell r="F475">
            <v>364</v>
          </cell>
          <cell r="N475">
            <v>458.50700000000001</v>
          </cell>
          <cell r="AC475">
            <v>15.885213438640001</v>
          </cell>
        </row>
        <row r="476">
          <cell r="C476" t="str">
            <v>avril</v>
          </cell>
          <cell r="D476" t="str">
            <v>2022</v>
          </cell>
          <cell r="F476">
            <v>200</v>
          </cell>
          <cell r="N476">
            <v>458.50700000000001</v>
          </cell>
          <cell r="AC476">
            <v>8.7281392520000001</v>
          </cell>
        </row>
        <row r="477">
          <cell r="C477" t="str">
            <v>mai</v>
          </cell>
          <cell r="D477" t="str">
            <v>2022</v>
          </cell>
          <cell r="F477">
            <v>450</v>
          </cell>
          <cell r="N477">
            <v>458.50700000000001</v>
          </cell>
          <cell r="AC477">
            <v>19.638313316999998</v>
          </cell>
        </row>
        <row r="478">
          <cell r="C478" t="str">
            <v>mai</v>
          </cell>
          <cell r="D478" t="str">
            <v>2022</v>
          </cell>
          <cell r="F478">
            <v>450</v>
          </cell>
          <cell r="N478">
            <v>458.50700000000001</v>
          </cell>
          <cell r="AC478">
            <v>19.638313316999998</v>
          </cell>
        </row>
        <row r="479">
          <cell r="C479" t="str">
            <v>mai</v>
          </cell>
          <cell r="D479" t="str">
            <v>2022</v>
          </cell>
          <cell r="F479">
            <v>450</v>
          </cell>
          <cell r="N479">
            <v>458.50700000000001</v>
          </cell>
          <cell r="AC479">
            <v>19.638313316999998</v>
          </cell>
        </row>
        <row r="480">
          <cell r="C480" t="str">
            <v>juin</v>
          </cell>
          <cell r="D480" t="str">
            <v>2022</v>
          </cell>
          <cell r="F480">
            <v>900</v>
          </cell>
          <cell r="N480">
            <v>458.50700000000001</v>
          </cell>
          <cell r="AC480">
            <v>39.276626633999996</v>
          </cell>
        </row>
        <row r="481">
          <cell r="C481" t="str">
            <v>juin</v>
          </cell>
          <cell r="D481" t="str">
            <v>2022</v>
          </cell>
          <cell r="F481">
            <v>401</v>
          </cell>
          <cell r="N481">
            <v>458.50700000000001</v>
          </cell>
          <cell r="AC481">
            <v>17.499919200260003</v>
          </cell>
        </row>
        <row r="482">
          <cell r="C482" t="str">
            <v>juillet</v>
          </cell>
          <cell r="D482" t="str">
            <v>2022</v>
          </cell>
          <cell r="F482">
            <v>881</v>
          </cell>
          <cell r="N482">
            <v>458.50700000000001</v>
          </cell>
          <cell r="AC482">
            <v>38.447453405060003</v>
          </cell>
        </row>
        <row r="483">
          <cell r="C483" t="str">
            <v>juillet</v>
          </cell>
          <cell r="D483" t="str">
            <v>2022</v>
          </cell>
          <cell r="F483">
            <v>440</v>
          </cell>
          <cell r="N483">
            <v>458.50700000000001</v>
          </cell>
          <cell r="AC483">
            <v>19.201906354400002</v>
          </cell>
        </row>
        <row r="484">
          <cell r="C484" t="str">
            <v>août</v>
          </cell>
          <cell r="D484" t="str">
            <v>2022</v>
          </cell>
          <cell r="F484">
            <v>438</v>
          </cell>
          <cell r="N484">
            <v>458.50700000000001</v>
          </cell>
          <cell r="AC484">
            <v>19.114624961880001</v>
          </cell>
        </row>
        <row r="485">
          <cell r="C485" t="str">
            <v>septembre</v>
          </cell>
          <cell r="D485" t="str">
            <v>2022</v>
          </cell>
          <cell r="F485">
            <v>581</v>
          </cell>
          <cell r="N485">
            <v>458.50700000000001</v>
          </cell>
          <cell r="AC485">
            <v>25.355244527059998</v>
          </cell>
        </row>
        <row r="486">
          <cell r="C486" t="str">
            <v>mars</v>
          </cell>
          <cell r="D486" t="str">
            <v>2022</v>
          </cell>
          <cell r="F486">
            <v>100</v>
          </cell>
          <cell r="N486">
            <v>456.06700000000001</v>
          </cell>
          <cell r="AC486">
            <v>4.3408457060000005</v>
          </cell>
        </row>
        <row r="487">
          <cell r="C487" t="str">
            <v>mars</v>
          </cell>
          <cell r="D487" t="str">
            <v>2022</v>
          </cell>
          <cell r="F487">
            <v>100</v>
          </cell>
          <cell r="N487">
            <v>456.06700000000001</v>
          </cell>
          <cell r="AC487">
            <v>4.3408457060000005</v>
          </cell>
        </row>
        <row r="488">
          <cell r="C488" t="str">
            <v>mai</v>
          </cell>
          <cell r="D488" t="str">
            <v>2022</v>
          </cell>
          <cell r="F488">
            <v>100</v>
          </cell>
          <cell r="N488">
            <v>456.06700000000001</v>
          </cell>
          <cell r="AC488">
            <v>4.3408457060000005</v>
          </cell>
        </row>
        <row r="489">
          <cell r="C489" t="str">
            <v>juin</v>
          </cell>
          <cell r="D489" t="str">
            <v>2022</v>
          </cell>
          <cell r="F489">
            <v>450</v>
          </cell>
          <cell r="N489">
            <v>456.06700000000001</v>
          </cell>
          <cell r="AC489">
            <v>19.533805677</v>
          </cell>
        </row>
        <row r="490">
          <cell r="C490" t="str">
            <v>juin</v>
          </cell>
          <cell r="D490" t="str">
            <v>2022</v>
          </cell>
          <cell r="F490">
            <v>450</v>
          </cell>
          <cell r="N490">
            <v>456.06700000000001</v>
          </cell>
          <cell r="AC490">
            <v>19.533805677</v>
          </cell>
        </row>
        <row r="491">
          <cell r="C491" t="str">
            <v>juin</v>
          </cell>
          <cell r="D491" t="str">
            <v>2022</v>
          </cell>
          <cell r="F491">
            <v>300</v>
          </cell>
          <cell r="N491">
            <v>456.06700000000001</v>
          </cell>
          <cell r="AC491">
            <v>13.022537117999999</v>
          </cell>
        </row>
        <row r="492">
          <cell r="C492" t="str">
            <v>juin</v>
          </cell>
          <cell r="D492" t="str">
            <v>2022</v>
          </cell>
          <cell r="F492">
            <v>450</v>
          </cell>
          <cell r="N492">
            <v>456.06700000000001</v>
          </cell>
          <cell r="AC492">
            <v>19.533805677</v>
          </cell>
        </row>
        <row r="493">
          <cell r="C493" t="str">
            <v>juin</v>
          </cell>
          <cell r="D493" t="str">
            <v>2022</v>
          </cell>
          <cell r="F493">
            <v>450</v>
          </cell>
          <cell r="N493">
            <v>456.06700000000001</v>
          </cell>
          <cell r="AC493">
            <v>19.533805677</v>
          </cell>
        </row>
        <row r="494">
          <cell r="C494" t="str">
            <v>juillet</v>
          </cell>
          <cell r="D494" t="str">
            <v>2022</v>
          </cell>
          <cell r="F494">
            <v>150</v>
          </cell>
          <cell r="N494">
            <v>456.06700000000001</v>
          </cell>
          <cell r="AC494">
            <v>6.5112685589999995</v>
          </cell>
        </row>
        <row r="495">
          <cell r="C495" t="str">
            <v>juillet</v>
          </cell>
          <cell r="D495" t="str">
            <v>2022</v>
          </cell>
          <cell r="F495">
            <v>450</v>
          </cell>
          <cell r="N495">
            <v>456.06700000000001</v>
          </cell>
          <cell r="AC495">
            <v>19.533805677</v>
          </cell>
        </row>
        <row r="496">
          <cell r="C496" t="str">
            <v>août</v>
          </cell>
          <cell r="D496" t="str">
            <v>2022</v>
          </cell>
          <cell r="F496">
            <v>900</v>
          </cell>
          <cell r="N496">
            <v>456.06700000000001</v>
          </cell>
          <cell r="AC496">
            <v>39.067611354</v>
          </cell>
        </row>
        <row r="497">
          <cell r="C497" t="str">
            <v>avril</v>
          </cell>
          <cell r="D497" t="str">
            <v>2022</v>
          </cell>
          <cell r="F497">
            <v>56</v>
          </cell>
          <cell r="N497">
            <v>449.34</v>
          </cell>
          <cell r="AC497">
            <v>2.3950181472000001</v>
          </cell>
        </row>
        <row r="498">
          <cell r="C498" t="str">
            <v>juillet</v>
          </cell>
          <cell r="D498" t="str">
            <v>2022</v>
          </cell>
          <cell r="F498">
            <v>150</v>
          </cell>
          <cell r="N498">
            <v>446.36</v>
          </cell>
          <cell r="AC498">
            <v>6.3726817200000001</v>
          </cell>
        </row>
        <row r="499">
          <cell r="C499" t="str">
            <v>mars</v>
          </cell>
          <cell r="D499" t="str">
            <v>2022</v>
          </cell>
          <cell r="F499">
            <v>70</v>
          </cell>
          <cell r="N499">
            <v>446.19099999999997</v>
          </cell>
          <cell r="AC499">
            <v>2.9727921566000002</v>
          </cell>
        </row>
        <row r="500">
          <cell r="C500" t="str">
            <v>avril</v>
          </cell>
          <cell r="D500" t="str">
            <v>2022</v>
          </cell>
          <cell r="F500">
            <v>160</v>
          </cell>
          <cell r="N500">
            <v>446.19099999999997</v>
          </cell>
          <cell r="AC500">
            <v>6.7949535008000002</v>
          </cell>
        </row>
        <row r="501">
          <cell r="C501" t="str">
            <v>avril</v>
          </cell>
          <cell r="D501" t="str">
            <v>2022</v>
          </cell>
          <cell r="F501">
            <v>200</v>
          </cell>
          <cell r="N501">
            <v>446.19099999999997</v>
          </cell>
          <cell r="AC501">
            <v>8.4936918759999998</v>
          </cell>
        </row>
        <row r="502">
          <cell r="C502" t="str">
            <v>mai</v>
          </cell>
          <cell r="D502" t="str">
            <v>2022</v>
          </cell>
          <cell r="F502">
            <v>106</v>
          </cell>
          <cell r="N502">
            <v>446.19099999999997</v>
          </cell>
          <cell r="AC502">
            <v>4.5016566942799994</v>
          </cell>
        </row>
        <row r="503">
          <cell r="C503" t="str">
            <v>juin</v>
          </cell>
          <cell r="D503" t="str">
            <v>2022</v>
          </cell>
          <cell r="F503">
            <v>106</v>
          </cell>
          <cell r="N503">
            <v>446.19099999999997</v>
          </cell>
          <cell r="AC503">
            <v>4.5016566942799994</v>
          </cell>
        </row>
        <row r="504">
          <cell r="C504" t="str">
            <v>juin</v>
          </cell>
          <cell r="D504" t="str">
            <v>2022</v>
          </cell>
          <cell r="F504">
            <v>203</v>
          </cell>
          <cell r="N504">
            <v>446.19099999999997</v>
          </cell>
          <cell r="AC504">
            <v>8.6210972541400004</v>
          </cell>
        </row>
        <row r="505">
          <cell r="C505" t="str">
            <v>mars</v>
          </cell>
          <cell r="D505" t="str">
            <v>2022</v>
          </cell>
          <cell r="F505">
            <v>51</v>
          </cell>
          <cell r="N505">
            <v>445.25200000000001</v>
          </cell>
          <cell r="AC505">
            <v>2.1613333533599999</v>
          </cell>
        </row>
        <row r="506">
          <cell r="C506" t="str">
            <v>avril</v>
          </cell>
          <cell r="D506" t="str">
            <v>2022</v>
          </cell>
          <cell r="F506">
            <v>52</v>
          </cell>
          <cell r="N506">
            <v>445.25200000000001</v>
          </cell>
          <cell r="AC506">
            <v>2.2037124387200002</v>
          </cell>
        </row>
        <row r="507">
          <cell r="C507" t="str">
            <v>avril</v>
          </cell>
          <cell r="D507" t="str">
            <v>2022</v>
          </cell>
          <cell r="F507">
            <v>140</v>
          </cell>
          <cell r="N507">
            <v>445.25200000000001</v>
          </cell>
          <cell r="AC507">
            <v>5.9330719504000005</v>
          </cell>
        </row>
        <row r="508">
          <cell r="C508" t="str">
            <v>mai</v>
          </cell>
          <cell r="D508" t="str">
            <v>2022</v>
          </cell>
          <cell r="F508">
            <v>140</v>
          </cell>
          <cell r="N508">
            <v>445.25200000000001</v>
          </cell>
          <cell r="AC508">
            <v>5.9330719504000005</v>
          </cell>
        </row>
        <row r="509">
          <cell r="C509" t="str">
            <v>mai</v>
          </cell>
          <cell r="D509" t="str">
            <v>2022</v>
          </cell>
          <cell r="F509">
            <v>139</v>
          </cell>
          <cell r="N509">
            <v>445.25200000000001</v>
          </cell>
          <cell r="AC509">
            <v>5.890692865040001</v>
          </cell>
        </row>
        <row r="510">
          <cell r="C510" t="str">
            <v>juillet</v>
          </cell>
          <cell r="D510" t="str">
            <v>2022</v>
          </cell>
          <cell r="F510">
            <v>121</v>
          </cell>
          <cell r="N510">
            <v>445.25200000000001</v>
          </cell>
          <cell r="AC510">
            <v>5.1278693285600001</v>
          </cell>
        </row>
        <row r="511">
          <cell r="C511" t="str">
            <v>juin</v>
          </cell>
          <cell r="D511" t="str">
            <v>2022</v>
          </cell>
          <cell r="F511">
            <v>150</v>
          </cell>
          <cell r="N511">
            <v>444.48399999999998</v>
          </cell>
          <cell r="AC511">
            <v>6.3458980680000003</v>
          </cell>
        </row>
        <row r="512">
          <cell r="C512" t="str">
            <v>juin</v>
          </cell>
          <cell r="D512" t="str">
            <v>2022</v>
          </cell>
          <cell r="F512">
            <v>150</v>
          </cell>
          <cell r="N512">
            <v>444.48399999999998</v>
          </cell>
          <cell r="AC512">
            <v>6.3458980680000003</v>
          </cell>
        </row>
        <row r="513">
          <cell r="C513" t="str">
            <v>juillet</v>
          </cell>
          <cell r="D513" t="str">
            <v>2022</v>
          </cell>
          <cell r="F513">
            <v>150</v>
          </cell>
          <cell r="N513">
            <v>444.48399999999998</v>
          </cell>
          <cell r="AC513">
            <v>6.3458980680000003</v>
          </cell>
        </row>
        <row r="514">
          <cell r="C514" t="str">
            <v>mars</v>
          </cell>
          <cell r="D514" t="str">
            <v>2022</v>
          </cell>
          <cell r="F514">
            <v>60</v>
          </cell>
          <cell r="N514">
            <v>432.71899999999999</v>
          </cell>
          <cell r="AC514">
            <v>2.4711716652</v>
          </cell>
        </row>
        <row r="515">
          <cell r="C515" t="str">
            <v>juin</v>
          </cell>
          <cell r="D515" t="str">
            <v>2022</v>
          </cell>
          <cell r="F515">
            <v>106</v>
          </cell>
          <cell r="N515">
            <v>432.71899999999999</v>
          </cell>
          <cell r="AC515">
            <v>4.3657366085199998</v>
          </cell>
        </row>
        <row r="516">
          <cell r="C516" t="str">
            <v>février</v>
          </cell>
          <cell r="D516" t="str">
            <v>2021</v>
          </cell>
          <cell r="F516">
            <v>50</v>
          </cell>
          <cell r="N516">
            <v>413.68799999999999</v>
          </cell>
          <cell r="AC516">
            <v>1.968741192</v>
          </cell>
        </row>
        <row r="517">
          <cell r="C517" t="str">
            <v>mars</v>
          </cell>
          <cell r="D517" t="str">
            <v>2022</v>
          </cell>
          <cell r="F517">
            <v>130</v>
          </cell>
          <cell r="N517">
            <v>413.68799999999999</v>
          </cell>
          <cell r="AC517">
            <v>5.1187270992</v>
          </cell>
        </row>
        <row r="518">
          <cell r="C518" t="str">
            <v>avril</v>
          </cell>
          <cell r="D518" t="str">
            <v>2022</v>
          </cell>
          <cell r="F518">
            <v>102</v>
          </cell>
          <cell r="N518">
            <v>413.68799999999999</v>
          </cell>
          <cell r="AC518">
            <v>4.0162320316799995</v>
          </cell>
        </row>
        <row r="519">
          <cell r="C519" t="str">
            <v>mai</v>
          </cell>
          <cell r="D519" t="str">
            <v>2022</v>
          </cell>
          <cell r="F519">
            <v>106</v>
          </cell>
          <cell r="N519">
            <v>413.68799999999999</v>
          </cell>
          <cell r="AC519">
            <v>4.1737313270399996</v>
          </cell>
        </row>
        <row r="520">
          <cell r="C520" t="str">
            <v>juin</v>
          </cell>
          <cell r="D520" t="str">
            <v>2022</v>
          </cell>
          <cell r="F520">
            <v>102</v>
          </cell>
          <cell r="N520">
            <v>413.68799999999999</v>
          </cell>
          <cell r="AC520">
            <v>4.0162320316799995</v>
          </cell>
        </row>
        <row r="521">
          <cell r="C521" t="str">
            <v>juillet</v>
          </cell>
          <cell r="D521" t="str">
            <v>2022</v>
          </cell>
          <cell r="F521">
            <v>52</v>
          </cell>
          <cell r="N521">
            <v>413.68799999999999</v>
          </cell>
          <cell r="AC521">
            <v>2.04749083968</v>
          </cell>
        </row>
        <row r="522">
          <cell r="C522" t="str">
            <v>juin</v>
          </cell>
          <cell r="D522" t="str">
            <v>2022</v>
          </cell>
          <cell r="F522">
            <v>150</v>
          </cell>
          <cell r="N522">
            <v>408.88900000000001</v>
          </cell>
          <cell r="AC522">
            <v>5.8377082530000006</v>
          </cell>
        </row>
        <row r="523">
          <cell r="C523" t="str">
            <v>juillet</v>
          </cell>
          <cell r="D523" t="str">
            <v>2022</v>
          </cell>
          <cell r="F523">
            <v>150</v>
          </cell>
          <cell r="N523">
            <v>408.88900000000001</v>
          </cell>
          <cell r="AC523">
            <v>5.8377082530000006</v>
          </cell>
        </row>
        <row r="524">
          <cell r="C524" t="str">
            <v>mars</v>
          </cell>
          <cell r="D524" t="str">
            <v>2022</v>
          </cell>
          <cell r="F524">
            <v>47</v>
          </cell>
          <cell r="N524">
            <v>390.036</v>
          </cell>
          <cell r="AC524">
            <v>1.7448104445600001</v>
          </cell>
        </row>
        <row r="525">
          <cell r="C525" t="str">
            <v>avril</v>
          </cell>
          <cell r="D525" t="str">
            <v>2022</v>
          </cell>
          <cell r="F525">
            <v>55</v>
          </cell>
          <cell r="N525">
            <v>390.036</v>
          </cell>
          <cell r="AC525">
            <v>2.0417994563999997</v>
          </cell>
        </row>
        <row r="526">
          <cell r="C526" t="str">
            <v>juin</v>
          </cell>
          <cell r="D526" t="str">
            <v>2022</v>
          </cell>
          <cell r="F526">
            <v>278</v>
          </cell>
          <cell r="N526">
            <v>390.036</v>
          </cell>
          <cell r="AC526">
            <v>10.320368161440001</v>
          </cell>
        </row>
        <row r="527">
          <cell r="C527" t="str">
            <v>juillet</v>
          </cell>
          <cell r="D527" t="str">
            <v>2022</v>
          </cell>
          <cell r="F527">
            <v>158</v>
          </cell>
          <cell r="N527">
            <v>390.036</v>
          </cell>
          <cell r="AC527">
            <v>5.8655329838399997</v>
          </cell>
        </row>
        <row r="528">
          <cell r="C528" t="str">
            <v>mai</v>
          </cell>
          <cell r="D528" t="str">
            <v>2022</v>
          </cell>
          <cell r="F528">
            <v>150</v>
          </cell>
          <cell r="N528">
            <v>389.06299999999999</v>
          </cell>
          <cell r="AC528">
            <v>5.5546524509999999</v>
          </cell>
        </row>
        <row r="529">
          <cell r="C529" t="str">
            <v>juin</v>
          </cell>
          <cell r="D529" t="str">
            <v>2022</v>
          </cell>
          <cell r="F529">
            <v>150</v>
          </cell>
          <cell r="N529">
            <v>389.06299999999999</v>
          </cell>
          <cell r="AC529">
            <v>5.5546524509999999</v>
          </cell>
        </row>
        <row r="530">
          <cell r="C530" t="str">
            <v>juin</v>
          </cell>
          <cell r="D530" t="str">
            <v>2022</v>
          </cell>
          <cell r="F530">
            <v>150</v>
          </cell>
          <cell r="N530">
            <v>389.06299999999999</v>
          </cell>
          <cell r="AC530">
            <v>5.5546524509999999</v>
          </cell>
        </row>
        <row r="531">
          <cell r="C531" t="str">
            <v>juin</v>
          </cell>
          <cell r="D531" t="str">
            <v>2022</v>
          </cell>
          <cell r="F531">
            <v>150</v>
          </cell>
          <cell r="N531">
            <v>389.06299999999999</v>
          </cell>
          <cell r="AC531">
            <v>5.5546524509999999</v>
          </cell>
        </row>
        <row r="532">
          <cell r="C532" t="str">
            <v>juillet</v>
          </cell>
          <cell r="D532" t="str">
            <v>2022</v>
          </cell>
          <cell r="F532">
            <v>150</v>
          </cell>
          <cell r="N532">
            <v>389.06299999999999</v>
          </cell>
          <cell r="AC532">
            <v>5.5546524509999999</v>
          </cell>
        </row>
        <row r="533">
          <cell r="C533" t="str">
            <v>juillet</v>
          </cell>
          <cell r="D533" t="str">
            <v>2022</v>
          </cell>
          <cell r="F533">
            <v>150</v>
          </cell>
          <cell r="N533">
            <v>389.06299999999999</v>
          </cell>
          <cell r="AC533">
            <v>5.5546524509999999</v>
          </cell>
        </row>
        <row r="534">
          <cell r="C534" t="str">
            <v>juillet</v>
          </cell>
          <cell r="D534" t="str">
            <v>2022</v>
          </cell>
          <cell r="F534">
            <v>150</v>
          </cell>
          <cell r="N534">
            <v>389.06299999999999</v>
          </cell>
          <cell r="AC534">
            <v>5.5546524509999999</v>
          </cell>
        </row>
        <row r="535">
          <cell r="C535" t="str">
            <v>août</v>
          </cell>
          <cell r="D535" t="str">
            <v>2022</v>
          </cell>
          <cell r="F535">
            <v>150</v>
          </cell>
          <cell r="N535">
            <v>389.06299999999999</v>
          </cell>
          <cell r="AC535">
            <v>5.5546524509999999</v>
          </cell>
        </row>
        <row r="536">
          <cell r="C536" t="str">
            <v>août</v>
          </cell>
          <cell r="D536" t="str">
            <v>2022</v>
          </cell>
          <cell r="F536">
            <v>300</v>
          </cell>
          <cell r="N536">
            <v>389.06299999999999</v>
          </cell>
          <cell r="AC536">
            <v>11.109304902</v>
          </cell>
        </row>
        <row r="537">
          <cell r="C537" t="str">
            <v>août</v>
          </cell>
          <cell r="D537" t="str">
            <v>2022</v>
          </cell>
          <cell r="F537">
            <v>215</v>
          </cell>
          <cell r="N537">
            <v>389.06299999999999</v>
          </cell>
          <cell r="AC537">
            <v>7.9616685130999993</v>
          </cell>
        </row>
        <row r="538">
          <cell r="C538" t="str">
            <v>août</v>
          </cell>
          <cell r="D538" t="str">
            <v>2022</v>
          </cell>
          <cell r="F538">
            <v>215</v>
          </cell>
          <cell r="N538">
            <v>389.06299999999999</v>
          </cell>
          <cell r="AC538">
            <v>7.9616685130999993</v>
          </cell>
        </row>
        <row r="539">
          <cell r="C539" t="str">
            <v>septembre</v>
          </cell>
          <cell r="D539" t="str">
            <v>2022</v>
          </cell>
          <cell r="F539">
            <v>220</v>
          </cell>
          <cell r="N539">
            <v>389.06299999999999</v>
          </cell>
          <cell r="AC539">
            <v>8.1468235948000007</v>
          </cell>
        </row>
        <row r="540">
          <cell r="C540" t="str">
            <v>septembre</v>
          </cell>
          <cell r="D540" t="str">
            <v>2022</v>
          </cell>
          <cell r="F540">
            <v>180</v>
          </cell>
          <cell r="N540">
            <v>389.06299999999999</v>
          </cell>
          <cell r="AC540">
            <v>6.6655829411999994</v>
          </cell>
        </row>
        <row r="541">
          <cell r="C541" t="str">
            <v>septembre</v>
          </cell>
          <cell r="D541" t="str">
            <v>2022</v>
          </cell>
          <cell r="F541">
            <v>130</v>
          </cell>
          <cell r="N541">
            <v>389.06299999999999</v>
          </cell>
          <cell r="AC541">
            <v>4.8140321242000006</v>
          </cell>
        </row>
        <row r="542">
          <cell r="C542" t="str">
            <v>juillet</v>
          </cell>
          <cell r="D542" t="str">
            <v>2022</v>
          </cell>
          <cell r="F542">
            <v>150</v>
          </cell>
          <cell r="N542">
            <v>381.86700000000002</v>
          </cell>
          <cell r="AC542">
            <v>5.4519151590000003</v>
          </cell>
        </row>
        <row r="543">
          <cell r="C543" t="str">
            <v>mars</v>
          </cell>
          <cell r="D543" t="str">
            <v>2021</v>
          </cell>
          <cell r="F543">
            <v>200</v>
          </cell>
          <cell r="N543">
            <v>380.58600000000001</v>
          </cell>
          <cell r="AC543">
            <v>7.244835096000001</v>
          </cell>
        </row>
        <row r="544">
          <cell r="C544" t="str">
            <v>mars</v>
          </cell>
          <cell r="D544" t="str">
            <v>2021</v>
          </cell>
          <cell r="F544">
            <v>200</v>
          </cell>
          <cell r="N544">
            <v>380.58600000000001</v>
          </cell>
          <cell r="AC544">
            <v>7.244835096000001</v>
          </cell>
        </row>
        <row r="545">
          <cell r="C545" t="str">
            <v>mars</v>
          </cell>
          <cell r="D545" t="str">
            <v>2021</v>
          </cell>
          <cell r="F545">
            <v>200</v>
          </cell>
          <cell r="N545">
            <v>380.58600000000001</v>
          </cell>
          <cell r="AC545">
            <v>7.244835096000001</v>
          </cell>
        </row>
        <row r="546">
          <cell r="C546" t="str">
            <v>avril</v>
          </cell>
          <cell r="D546" t="str">
            <v>2021</v>
          </cell>
          <cell r="F546">
            <v>200</v>
          </cell>
          <cell r="N546">
            <v>380.58600000000001</v>
          </cell>
          <cell r="AC546">
            <v>7.244835096000001</v>
          </cell>
        </row>
        <row r="547">
          <cell r="C547" t="str">
            <v>avril</v>
          </cell>
          <cell r="D547" t="str">
            <v>2021</v>
          </cell>
          <cell r="F547">
            <v>200</v>
          </cell>
          <cell r="N547">
            <v>380.58600000000001</v>
          </cell>
          <cell r="AC547">
            <v>7.244835096000001</v>
          </cell>
        </row>
        <row r="548">
          <cell r="C548" t="str">
            <v>avril</v>
          </cell>
          <cell r="D548" t="str">
            <v>2021</v>
          </cell>
          <cell r="F548">
            <v>285</v>
          </cell>
          <cell r="N548">
            <v>380.58600000000001</v>
          </cell>
          <cell r="AC548">
            <v>10.3238900118</v>
          </cell>
        </row>
        <row r="549">
          <cell r="C549" t="str">
            <v>mai</v>
          </cell>
          <cell r="D549" t="str">
            <v>2021</v>
          </cell>
          <cell r="F549">
            <v>200</v>
          </cell>
          <cell r="N549">
            <v>380.58600000000001</v>
          </cell>
          <cell r="AC549">
            <v>7.244835096000001</v>
          </cell>
        </row>
        <row r="550">
          <cell r="C550" t="str">
            <v>mai</v>
          </cell>
          <cell r="D550" t="str">
            <v>2021</v>
          </cell>
          <cell r="F550">
            <v>200</v>
          </cell>
          <cell r="N550">
            <v>380.58600000000001</v>
          </cell>
          <cell r="AC550">
            <v>7.244835096000001</v>
          </cell>
        </row>
        <row r="551">
          <cell r="C551" t="str">
            <v>mai</v>
          </cell>
          <cell r="D551" t="str">
            <v>2021</v>
          </cell>
          <cell r="F551">
            <v>400</v>
          </cell>
          <cell r="N551">
            <v>380.58600000000001</v>
          </cell>
          <cell r="AC551">
            <v>14.489670192000002</v>
          </cell>
        </row>
        <row r="552">
          <cell r="C552" t="str">
            <v>juin</v>
          </cell>
          <cell r="D552" t="str">
            <v>2021</v>
          </cell>
          <cell r="F552">
            <v>300</v>
          </cell>
          <cell r="N552">
            <v>380.58600000000001</v>
          </cell>
          <cell r="AC552">
            <v>10.867252644000001</v>
          </cell>
        </row>
        <row r="553">
          <cell r="C553" t="str">
            <v>juin</v>
          </cell>
          <cell r="D553" t="str">
            <v>2021</v>
          </cell>
          <cell r="F553">
            <v>200</v>
          </cell>
          <cell r="N553">
            <v>380.58600000000001</v>
          </cell>
          <cell r="AC553">
            <v>7.244835096000001</v>
          </cell>
        </row>
        <row r="554">
          <cell r="C554" t="str">
            <v>juin</v>
          </cell>
          <cell r="D554" t="str">
            <v>2021</v>
          </cell>
          <cell r="F554">
            <v>200</v>
          </cell>
          <cell r="N554">
            <v>380.58600000000001</v>
          </cell>
          <cell r="AC554">
            <v>7.244835096000001</v>
          </cell>
        </row>
        <row r="555">
          <cell r="C555" t="str">
            <v>juin</v>
          </cell>
          <cell r="D555" t="str">
            <v>2021</v>
          </cell>
          <cell r="F555">
            <v>300</v>
          </cell>
          <cell r="N555">
            <v>380.58600000000001</v>
          </cell>
          <cell r="AC555">
            <v>10.867252644000001</v>
          </cell>
        </row>
        <row r="556">
          <cell r="C556" t="str">
            <v>juin</v>
          </cell>
          <cell r="D556" t="str">
            <v>2021</v>
          </cell>
          <cell r="F556">
            <v>300</v>
          </cell>
          <cell r="N556">
            <v>380.58600000000001</v>
          </cell>
          <cell r="AC556">
            <v>10.867252644000001</v>
          </cell>
        </row>
        <row r="557">
          <cell r="C557" t="str">
            <v>juillet</v>
          </cell>
          <cell r="D557" t="str">
            <v>2021</v>
          </cell>
          <cell r="F557">
            <v>300</v>
          </cell>
          <cell r="N557">
            <v>380.58600000000001</v>
          </cell>
          <cell r="AC557">
            <v>10.867252644000001</v>
          </cell>
        </row>
        <row r="558">
          <cell r="C558" t="str">
            <v>juillet</v>
          </cell>
          <cell r="D558" t="str">
            <v>2021</v>
          </cell>
          <cell r="F558">
            <v>300</v>
          </cell>
          <cell r="N558">
            <v>380.58600000000001</v>
          </cell>
          <cell r="AC558">
            <v>10.867252644000001</v>
          </cell>
        </row>
        <row r="559">
          <cell r="C559" t="str">
            <v>juillet</v>
          </cell>
          <cell r="D559" t="str">
            <v>2021</v>
          </cell>
          <cell r="F559">
            <v>300</v>
          </cell>
          <cell r="N559">
            <v>380.58600000000001</v>
          </cell>
          <cell r="AC559">
            <v>10.867252644000001</v>
          </cell>
        </row>
        <row r="560">
          <cell r="C560" t="str">
            <v>juillet</v>
          </cell>
          <cell r="D560" t="str">
            <v>2021</v>
          </cell>
          <cell r="F560">
            <v>300</v>
          </cell>
          <cell r="N560">
            <v>380.58600000000001</v>
          </cell>
          <cell r="AC560">
            <v>10.867252644000001</v>
          </cell>
        </row>
        <row r="561">
          <cell r="C561" t="str">
            <v>juillet</v>
          </cell>
          <cell r="D561" t="str">
            <v>2021</v>
          </cell>
          <cell r="F561">
            <v>300</v>
          </cell>
          <cell r="N561">
            <v>380.58600000000001</v>
          </cell>
          <cell r="AC561">
            <v>10.867252644000001</v>
          </cell>
        </row>
        <row r="562">
          <cell r="C562" t="str">
            <v>août</v>
          </cell>
          <cell r="D562" t="str">
            <v>2021</v>
          </cell>
          <cell r="F562">
            <v>300</v>
          </cell>
          <cell r="N562">
            <v>380.58600000000001</v>
          </cell>
          <cell r="AC562">
            <v>10.867252644000001</v>
          </cell>
        </row>
        <row r="563">
          <cell r="C563" t="str">
            <v>août</v>
          </cell>
          <cell r="D563" t="str">
            <v>2021</v>
          </cell>
          <cell r="F563">
            <v>300</v>
          </cell>
          <cell r="N563">
            <v>380.58600000000001</v>
          </cell>
          <cell r="AC563">
            <v>10.867252644000001</v>
          </cell>
        </row>
        <row r="564">
          <cell r="C564" t="str">
            <v>août</v>
          </cell>
          <cell r="D564" t="str">
            <v>2021</v>
          </cell>
          <cell r="F564">
            <v>300</v>
          </cell>
          <cell r="N564">
            <v>380.58600000000001</v>
          </cell>
          <cell r="AC564">
            <v>10.867252644000001</v>
          </cell>
        </row>
        <row r="565">
          <cell r="C565" t="str">
            <v>août</v>
          </cell>
          <cell r="D565" t="str">
            <v>2021</v>
          </cell>
          <cell r="F565">
            <v>300</v>
          </cell>
          <cell r="N565">
            <v>380.58600000000001</v>
          </cell>
          <cell r="AC565">
            <v>10.867252644000001</v>
          </cell>
        </row>
        <row r="566">
          <cell r="C566" t="str">
            <v>septembre</v>
          </cell>
          <cell r="D566" t="str">
            <v>2021</v>
          </cell>
          <cell r="F566">
            <v>300</v>
          </cell>
          <cell r="N566">
            <v>380.58600000000001</v>
          </cell>
          <cell r="AC566">
            <v>10.867252644000001</v>
          </cell>
        </row>
        <row r="567">
          <cell r="C567" t="str">
            <v>septembre</v>
          </cell>
          <cell r="D567" t="str">
            <v>2021</v>
          </cell>
          <cell r="F567">
            <v>600</v>
          </cell>
          <cell r="N567">
            <v>380.58600000000001</v>
          </cell>
          <cell r="AC567">
            <v>21.734505288000001</v>
          </cell>
        </row>
        <row r="568">
          <cell r="C568" t="str">
            <v>octobre</v>
          </cell>
          <cell r="D568" t="str">
            <v>2021</v>
          </cell>
          <cell r="F568">
            <v>300</v>
          </cell>
          <cell r="N568">
            <v>380.58600000000001</v>
          </cell>
          <cell r="AC568">
            <v>10.867252644000001</v>
          </cell>
        </row>
        <row r="569">
          <cell r="C569" t="str">
            <v>octobre</v>
          </cell>
          <cell r="D569" t="str">
            <v>2021</v>
          </cell>
          <cell r="F569">
            <v>300</v>
          </cell>
          <cell r="N569">
            <v>380.58600000000001</v>
          </cell>
          <cell r="AC569">
            <v>10.867252644000001</v>
          </cell>
        </row>
        <row r="570">
          <cell r="C570" t="str">
            <v>octobre</v>
          </cell>
          <cell r="D570" t="str">
            <v>2021</v>
          </cell>
          <cell r="F570">
            <v>300</v>
          </cell>
          <cell r="N570">
            <v>380.58600000000001</v>
          </cell>
          <cell r="AC570">
            <v>10.867252644000001</v>
          </cell>
        </row>
        <row r="571">
          <cell r="C571" t="str">
            <v>octobre</v>
          </cell>
          <cell r="D571" t="str">
            <v>2021</v>
          </cell>
          <cell r="F571">
            <v>300</v>
          </cell>
          <cell r="N571">
            <v>380.58600000000001</v>
          </cell>
          <cell r="AC571">
            <v>10.867252644000001</v>
          </cell>
        </row>
        <row r="572">
          <cell r="C572" t="str">
            <v>novembre</v>
          </cell>
          <cell r="D572" t="str">
            <v>2021</v>
          </cell>
          <cell r="F572">
            <v>150</v>
          </cell>
          <cell r="N572">
            <v>380.58600000000001</v>
          </cell>
          <cell r="AC572">
            <v>5.4336263220000003</v>
          </cell>
        </row>
        <row r="573">
          <cell r="C573" t="str">
            <v>novembre</v>
          </cell>
          <cell r="D573" t="str">
            <v>2021</v>
          </cell>
          <cell r="F573">
            <v>150</v>
          </cell>
          <cell r="N573">
            <v>380.58600000000001</v>
          </cell>
          <cell r="AC573">
            <v>5.4336263220000003</v>
          </cell>
        </row>
        <row r="574">
          <cell r="C574" t="str">
            <v>novembre</v>
          </cell>
          <cell r="D574" t="str">
            <v>2021</v>
          </cell>
          <cell r="F574">
            <v>150</v>
          </cell>
          <cell r="N574">
            <v>380.58600000000001</v>
          </cell>
          <cell r="AC574">
            <v>5.4336263220000003</v>
          </cell>
        </row>
        <row r="575">
          <cell r="C575" t="str">
            <v>novembre</v>
          </cell>
          <cell r="D575" t="str">
            <v>2021</v>
          </cell>
          <cell r="F575">
            <v>150</v>
          </cell>
          <cell r="N575">
            <v>380.58600000000001</v>
          </cell>
          <cell r="AC575">
            <v>5.4336263220000003</v>
          </cell>
        </row>
        <row r="576">
          <cell r="C576" t="str">
            <v>février</v>
          </cell>
          <cell r="D576" t="str">
            <v>2022</v>
          </cell>
          <cell r="F576">
            <v>200</v>
          </cell>
          <cell r="N576">
            <v>380.58600000000001</v>
          </cell>
          <cell r="AC576">
            <v>7.244835096000001</v>
          </cell>
        </row>
        <row r="577">
          <cell r="C577" t="str">
            <v>février</v>
          </cell>
          <cell r="D577" t="str">
            <v>2022</v>
          </cell>
          <cell r="F577">
            <v>300</v>
          </cell>
          <cell r="N577">
            <v>380.58600000000001</v>
          </cell>
          <cell r="AC577">
            <v>10.867252644000001</v>
          </cell>
        </row>
        <row r="578">
          <cell r="C578" t="str">
            <v>mars</v>
          </cell>
          <cell r="D578" t="str">
            <v>2022</v>
          </cell>
          <cell r="F578">
            <v>200</v>
          </cell>
          <cell r="N578">
            <v>380.58600000000001</v>
          </cell>
          <cell r="AC578">
            <v>7.244835096000001</v>
          </cell>
        </row>
        <row r="579">
          <cell r="C579" t="str">
            <v>mars</v>
          </cell>
          <cell r="D579" t="str">
            <v>2022</v>
          </cell>
          <cell r="F579">
            <v>200</v>
          </cell>
          <cell r="N579">
            <v>380.58600000000001</v>
          </cell>
          <cell r="AC579">
            <v>7.244835096000001</v>
          </cell>
        </row>
        <row r="580">
          <cell r="C580" t="str">
            <v>mars</v>
          </cell>
          <cell r="D580" t="str">
            <v>2022</v>
          </cell>
          <cell r="F580">
            <v>150</v>
          </cell>
          <cell r="N580">
            <v>380.58600000000001</v>
          </cell>
          <cell r="AC580">
            <v>5.4336263220000003</v>
          </cell>
        </row>
        <row r="581">
          <cell r="C581" t="str">
            <v>mars</v>
          </cell>
          <cell r="D581" t="str">
            <v>2022</v>
          </cell>
          <cell r="F581">
            <v>150</v>
          </cell>
          <cell r="N581">
            <v>380.58600000000001</v>
          </cell>
          <cell r="AC581">
            <v>5.4336263220000003</v>
          </cell>
        </row>
        <row r="582">
          <cell r="C582" t="str">
            <v>mars</v>
          </cell>
          <cell r="D582" t="str">
            <v>2022</v>
          </cell>
          <cell r="F582">
            <v>150</v>
          </cell>
          <cell r="N582">
            <v>380.58600000000001</v>
          </cell>
          <cell r="AC582">
            <v>5.4336263220000003</v>
          </cell>
        </row>
        <row r="583">
          <cell r="C583" t="str">
            <v>avril</v>
          </cell>
          <cell r="D583" t="str">
            <v>2022</v>
          </cell>
          <cell r="F583">
            <v>150</v>
          </cell>
          <cell r="N583">
            <v>380.58600000000001</v>
          </cell>
          <cell r="AC583">
            <v>5.4336263220000003</v>
          </cell>
        </row>
        <row r="584">
          <cell r="C584" t="str">
            <v>avril</v>
          </cell>
          <cell r="D584" t="str">
            <v>2022</v>
          </cell>
          <cell r="F584">
            <v>150</v>
          </cell>
          <cell r="N584">
            <v>380.58600000000001</v>
          </cell>
          <cell r="AC584">
            <v>5.4336263220000003</v>
          </cell>
        </row>
        <row r="585">
          <cell r="C585" t="str">
            <v>avril</v>
          </cell>
          <cell r="D585" t="str">
            <v>2022</v>
          </cell>
          <cell r="F585">
            <v>150</v>
          </cell>
          <cell r="N585">
            <v>380.58600000000001</v>
          </cell>
          <cell r="AC585">
            <v>5.4336263220000003</v>
          </cell>
        </row>
        <row r="586">
          <cell r="C586" t="str">
            <v>avril</v>
          </cell>
          <cell r="D586" t="str">
            <v>2022</v>
          </cell>
          <cell r="F586">
            <v>150</v>
          </cell>
          <cell r="N586">
            <v>380.58600000000001</v>
          </cell>
          <cell r="AC586">
            <v>5.4336263220000003</v>
          </cell>
        </row>
        <row r="587">
          <cell r="C587" t="str">
            <v>mai</v>
          </cell>
          <cell r="D587" t="str">
            <v>2022</v>
          </cell>
          <cell r="F587">
            <v>1000</v>
          </cell>
          <cell r="N587">
            <v>380.58600000000001</v>
          </cell>
          <cell r="AC587">
            <v>36.22417548</v>
          </cell>
        </row>
        <row r="588">
          <cell r="C588" t="str">
            <v>mai</v>
          </cell>
          <cell r="D588" t="str">
            <v>2022</v>
          </cell>
          <cell r="F588">
            <v>300</v>
          </cell>
          <cell r="N588">
            <v>380.58600000000001</v>
          </cell>
          <cell r="AC588">
            <v>10.867252644000001</v>
          </cell>
        </row>
        <row r="589">
          <cell r="C589" t="str">
            <v>mai</v>
          </cell>
          <cell r="D589" t="str">
            <v>2022</v>
          </cell>
          <cell r="F589">
            <v>300</v>
          </cell>
          <cell r="N589">
            <v>380.58600000000001</v>
          </cell>
          <cell r="AC589">
            <v>10.867252644000001</v>
          </cell>
        </row>
        <row r="590">
          <cell r="C590" t="str">
            <v>mai</v>
          </cell>
          <cell r="D590" t="str">
            <v>2022</v>
          </cell>
          <cell r="F590">
            <v>150</v>
          </cell>
          <cell r="N590">
            <v>380.58600000000001</v>
          </cell>
          <cell r="AC590">
            <v>5.4336263220000003</v>
          </cell>
        </row>
        <row r="591">
          <cell r="C591" t="str">
            <v>mai</v>
          </cell>
          <cell r="D591" t="str">
            <v>2022</v>
          </cell>
          <cell r="F591">
            <v>300</v>
          </cell>
          <cell r="N591">
            <v>380.58600000000001</v>
          </cell>
          <cell r="AC591">
            <v>10.867252644000001</v>
          </cell>
        </row>
        <row r="592">
          <cell r="C592" t="str">
            <v>juin</v>
          </cell>
          <cell r="D592" t="str">
            <v>2022</v>
          </cell>
          <cell r="F592">
            <v>300</v>
          </cell>
          <cell r="N592">
            <v>380.58600000000001</v>
          </cell>
          <cell r="AC592">
            <v>10.867252644000001</v>
          </cell>
        </row>
        <row r="593">
          <cell r="C593" t="str">
            <v>juin</v>
          </cell>
          <cell r="D593" t="str">
            <v>2022</v>
          </cell>
          <cell r="F593">
            <v>450</v>
          </cell>
          <cell r="N593">
            <v>380.58600000000001</v>
          </cell>
          <cell r="AC593">
            <v>16.300878965999999</v>
          </cell>
        </row>
        <row r="594">
          <cell r="C594" t="str">
            <v>juin</v>
          </cell>
          <cell r="D594" t="str">
            <v>2022</v>
          </cell>
          <cell r="F594">
            <v>450</v>
          </cell>
          <cell r="N594">
            <v>380.58600000000001</v>
          </cell>
          <cell r="AC594">
            <v>16.300878965999999</v>
          </cell>
        </row>
        <row r="595">
          <cell r="C595" t="str">
            <v>juin</v>
          </cell>
          <cell r="D595" t="str">
            <v>2022</v>
          </cell>
          <cell r="F595">
            <v>450</v>
          </cell>
          <cell r="N595">
            <v>380.58600000000001</v>
          </cell>
          <cell r="AC595">
            <v>16.300878965999999</v>
          </cell>
        </row>
        <row r="596">
          <cell r="C596" t="str">
            <v>juillet</v>
          </cell>
          <cell r="D596" t="str">
            <v>2022</v>
          </cell>
          <cell r="F596">
            <v>450</v>
          </cell>
          <cell r="N596">
            <v>380.58600000000001</v>
          </cell>
          <cell r="AC596">
            <v>16.300878965999999</v>
          </cell>
        </row>
        <row r="597">
          <cell r="C597" t="str">
            <v>juillet</v>
          </cell>
          <cell r="D597" t="str">
            <v>2022</v>
          </cell>
          <cell r="F597">
            <v>450</v>
          </cell>
          <cell r="N597">
            <v>380.58600000000001</v>
          </cell>
          <cell r="AC597">
            <v>16.300878965999999</v>
          </cell>
        </row>
        <row r="598">
          <cell r="C598" t="str">
            <v>juillet</v>
          </cell>
          <cell r="D598" t="str">
            <v>2022</v>
          </cell>
          <cell r="F598">
            <v>150</v>
          </cell>
          <cell r="N598">
            <v>380.58600000000001</v>
          </cell>
          <cell r="AC598">
            <v>5.4336263220000003</v>
          </cell>
        </row>
        <row r="599">
          <cell r="C599" t="str">
            <v>août</v>
          </cell>
          <cell r="D599" t="str">
            <v>2022</v>
          </cell>
          <cell r="F599">
            <v>450</v>
          </cell>
          <cell r="N599">
            <v>380.58600000000001</v>
          </cell>
          <cell r="AC599">
            <v>16.300878965999999</v>
          </cell>
        </row>
        <row r="600">
          <cell r="C600" t="str">
            <v>août</v>
          </cell>
          <cell r="D600" t="str">
            <v>2022</v>
          </cell>
          <cell r="F600">
            <v>450</v>
          </cell>
          <cell r="N600">
            <v>380.58600000000001</v>
          </cell>
          <cell r="AC600">
            <v>16.300878965999999</v>
          </cell>
        </row>
        <row r="601">
          <cell r="C601" t="str">
            <v>août</v>
          </cell>
          <cell r="D601" t="str">
            <v>2022</v>
          </cell>
          <cell r="F601">
            <v>150</v>
          </cell>
          <cell r="N601">
            <v>380.58600000000001</v>
          </cell>
          <cell r="AC601">
            <v>5.4336263220000003</v>
          </cell>
        </row>
        <row r="602">
          <cell r="C602" t="str">
            <v>août</v>
          </cell>
          <cell r="D602" t="str">
            <v>2022</v>
          </cell>
          <cell r="F602">
            <v>150</v>
          </cell>
          <cell r="N602">
            <v>380.58600000000001</v>
          </cell>
          <cell r="AC602">
            <v>5.4336263220000003</v>
          </cell>
        </row>
        <row r="603">
          <cell r="C603" t="str">
            <v>septembre</v>
          </cell>
          <cell r="D603" t="str">
            <v>2022</v>
          </cell>
          <cell r="F603">
            <v>750</v>
          </cell>
          <cell r="N603">
            <v>380.58600000000001</v>
          </cell>
          <cell r="AC603">
            <v>27.168131610000003</v>
          </cell>
        </row>
        <row r="604">
          <cell r="C604" t="str">
            <v>septembre</v>
          </cell>
          <cell r="D604" t="str">
            <v>2022</v>
          </cell>
          <cell r="F604">
            <v>750</v>
          </cell>
          <cell r="N604">
            <v>380.58600000000001</v>
          </cell>
          <cell r="AC604">
            <v>27.168131610000003</v>
          </cell>
        </row>
        <row r="605">
          <cell r="C605" t="str">
            <v>septembre</v>
          </cell>
          <cell r="D605" t="str">
            <v>2022</v>
          </cell>
          <cell r="F605">
            <v>150</v>
          </cell>
          <cell r="N605">
            <v>380.58600000000001</v>
          </cell>
          <cell r="AC605">
            <v>5.4336263220000003</v>
          </cell>
        </row>
        <row r="606">
          <cell r="C606" t="str">
            <v>septembre</v>
          </cell>
          <cell r="D606" t="str">
            <v>2022</v>
          </cell>
          <cell r="F606">
            <v>150</v>
          </cell>
          <cell r="N606">
            <v>380.58600000000001</v>
          </cell>
          <cell r="AC606">
            <v>5.4336263220000003</v>
          </cell>
        </row>
        <row r="607">
          <cell r="C607" t="str">
            <v>février</v>
          </cell>
          <cell r="D607" t="str">
            <v>2021</v>
          </cell>
          <cell r="F607">
            <v>380</v>
          </cell>
          <cell r="N607">
            <v>380.45499999999998</v>
          </cell>
          <cell r="AC607">
            <v>13.760448621999998</v>
          </cell>
        </row>
        <row r="608">
          <cell r="C608" t="str">
            <v>février</v>
          </cell>
          <cell r="D608" t="str">
            <v>2021</v>
          </cell>
          <cell r="F608">
            <v>140</v>
          </cell>
          <cell r="N608">
            <v>380.45499999999998</v>
          </cell>
          <cell r="AC608">
            <v>5.0696389660000003</v>
          </cell>
        </row>
        <row r="609">
          <cell r="C609" t="str">
            <v>avril</v>
          </cell>
          <cell r="D609" t="str">
            <v>2021</v>
          </cell>
          <cell r="F609">
            <v>30</v>
          </cell>
          <cell r="N609">
            <v>380.45499999999998</v>
          </cell>
          <cell r="AC609">
            <v>1.0863512069999999</v>
          </cell>
        </row>
        <row r="610">
          <cell r="C610" t="str">
            <v>mai</v>
          </cell>
          <cell r="D610" t="str">
            <v>2021</v>
          </cell>
          <cell r="F610">
            <v>70</v>
          </cell>
          <cell r="N610">
            <v>380.45499999999998</v>
          </cell>
          <cell r="AC610">
            <v>2.5348194830000002</v>
          </cell>
        </row>
        <row r="611">
          <cell r="C611" t="str">
            <v>juillet</v>
          </cell>
          <cell r="D611" t="str">
            <v>2021</v>
          </cell>
          <cell r="F611">
            <v>210</v>
          </cell>
          <cell r="N611">
            <v>380.45499999999998</v>
          </cell>
          <cell r="AC611">
            <v>7.6044584489999991</v>
          </cell>
        </row>
        <row r="612">
          <cell r="C612" t="str">
            <v>juillet</v>
          </cell>
          <cell r="D612" t="str">
            <v>2021</v>
          </cell>
          <cell r="F612">
            <v>210</v>
          </cell>
          <cell r="N612">
            <v>380.45499999999998</v>
          </cell>
          <cell r="AC612">
            <v>7.6044584489999991</v>
          </cell>
        </row>
        <row r="613">
          <cell r="C613" t="str">
            <v>août</v>
          </cell>
          <cell r="D613" t="str">
            <v>2021</v>
          </cell>
          <cell r="F613">
            <v>200</v>
          </cell>
          <cell r="N613">
            <v>380.45499999999998</v>
          </cell>
          <cell r="AC613">
            <v>7.2423413800000001</v>
          </cell>
        </row>
        <row r="614">
          <cell r="C614" t="str">
            <v>août</v>
          </cell>
          <cell r="D614" t="str">
            <v>2021</v>
          </cell>
          <cell r="F614">
            <v>270</v>
          </cell>
          <cell r="N614">
            <v>380.45499999999998</v>
          </cell>
          <cell r="AC614">
            <v>9.7771608629999989</v>
          </cell>
        </row>
        <row r="615">
          <cell r="C615" t="str">
            <v>août</v>
          </cell>
          <cell r="D615" t="str">
            <v>2021</v>
          </cell>
          <cell r="F615">
            <v>305</v>
          </cell>
          <cell r="N615">
            <v>380.45499999999998</v>
          </cell>
          <cell r="AC615">
            <v>11.044570604499999</v>
          </cell>
        </row>
        <row r="616">
          <cell r="C616" t="str">
            <v>janvier</v>
          </cell>
          <cell r="D616" t="str">
            <v>2022</v>
          </cell>
          <cell r="F616">
            <v>148</v>
          </cell>
          <cell r="N616">
            <v>380.45499999999998</v>
          </cell>
          <cell r="AC616">
            <v>5.3593326212000001</v>
          </cell>
        </row>
        <row r="617">
          <cell r="C617" t="str">
            <v>janvier</v>
          </cell>
          <cell r="D617" t="str">
            <v>2022</v>
          </cell>
          <cell r="F617">
            <v>147</v>
          </cell>
          <cell r="N617">
            <v>380.45499999999998</v>
          </cell>
          <cell r="AC617">
            <v>5.3231209142999996</v>
          </cell>
        </row>
        <row r="618">
          <cell r="C618" t="str">
            <v>mars</v>
          </cell>
          <cell r="D618" t="str">
            <v>2022</v>
          </cell>
          <cell r="F618">
            <v>150</v>
          </cell>
          <cell r="N618">
            <v>380.45499999999998</v>
          </cell>
          <cell r="AC618">
            <v>5.4317560349999994</v>
          </cell>
        </row>
        <row r="619">
          <cell r="C619" t="str">
            <v>mars</v>
          </cell>
          <cell r="D619" t="str">
            <v>2022</v>
          </cell>
          <cell r="F619">
            <v>100</v>
          </cell>
          <cell r="N619">
            <v>380.45499999999998</v>
          </cell>
          <cell r="AC619">
            <v>3.62117069</v>
          </cell>
        </row>
        <row r="620">
          <cell r="C620" t="str">
            <v>mars</v>
          </cell>
          <cell r="D620" t="str">
            <v>2022</v>
          </cell>
          <cell r="F620">
            <v>436</v>
          </cell>
          <cell r="N620">
            <v>380.45499999999998</v>
          </cell>
          <cell r="AC620">
            <v>15.788304208399998</v>
          </cell>
        </row>
        <row r="621">
          <cell r="C621" t="str">
            <v>mars</v>
          </cell>
          <cell r="D621" t="str">
            <v>2022</v>
          </cell>
          <cell r="F621">
            <v>103</v>
          </cell>
          <cell r="N621">
            <v>380.45499999999998</v>
          </cell>
          <cell r="AC621">
            <v>3.7298058106999994</v>
          </cell>
        </row>
        <row r="622">
          <cell r="C622" t="str">
            <v>avril</v>
          </cell>
          <cell r="D622" t="str">
            <v>2022</v>
          </cell>
          <cell r="F622">
            <v>106</v>
          </cell>
          <cell r="N622">
            <v>380.45499999999998</v>
          </cell>
          <cell r="AC622">
            <v>3.8384409313999996</v>
          </cell>
        </row>
        <row r="623">
          <cell r="C623" t="str">
            <v>avril</v>
          </cell>
          <cell r="D623" t="str">
            <v>2022</v>
          </cell>
          <cell r="F623">
            <v>212</v>
          </cell>
          <cell r="N623">
            <v>380.45499999999998</v>
          </cell>
          <cell r="AC623">
            <v>7.6768818627999993</v>
          </cell>
        </row>
        <row r="624">
          <cell r="C624" t="str">
            <v>mai</v>
          </cell>
          <cell r="D624" t="str">
            <v>2022</v>
          </cell>
          <cell r="F624">
            <v>132</v>
          </cell>
          <cell r="N624">
            <v>380.45499999999998</v>
          </cell>
          <cell r="AC624">
            <v>4.7799453108000005</v>
          </cell>
        </row>
        <row r="625">
          <cell r="C625" t="str">
            <v>mai</v>
          </cell>
          <cell r="D625" t="str">
            <v>2022</v>
          </cell>
          <cell r="F625">
            <v>106</v>
          </cell>
          <cell r="N625">
            <v>380.45499999999998</v>
          </cell>
          <cell r="AC625">
            <v>3.8384409313999996</v>
          </cell>
        </row>
        <row r="626">
          <cell r="C626" t="str">
            <v>mai</v>
          </cell>
          <cell r="D626" t="str">
            <v>2022</v>
          </cell>
          <cell r="F626">
            <v>56</v>
          </cell>
          <cell r="N626">
            <v>380.45499999999998</v>
          </cell>
          <cell r="AC626">
            <v>2.0278555864000003</v>
          </cell>
        </row>
        <row r="627">
          <cell r="C627" t="str">
            <v>mai</v>
          </cell>
          <cell r="D627" t="str">
            <v>2022</v>
          </cell>
          <cell r="F627">
            <v>56</v>
          </cell>
          <cell r="N627">
            <v>380.45499999999998</v>
          </cell>
          <cell r="AC627">
            <v>2.0278555864000003</v>
          </cell>
        </row>
        <row r="628">
          <cell r="C628" t="str">
            <v>mai</v>
          </cell>
          <cell r="D628" t="str">
            <v>2022</v>
          </cell>
          <cell r="F628">
            <v>556</v>
          </cell>
          <cell r="N628">
            <v>380.45499999999998</v>
          </cell>
          <cell r="AC628">
            <v>20.133709036399999</v>
          </cell>
        </row>
        <row r="629">
          <cell r="C629" t="str">
            <v>juin</v>
          </cell>
          <cell r="D629" t="str">
            <v>2022</v>
          </cell>
          <cell r="F629">
            <v>644</v>
          </cell>
          <cell r="N629">
            <v>380.45499999999998</v>
          </cell>
          <cell r="AC629">
            <v>23.320339243599999</v>
          </cell>
        </row>
        <row r="630">
          <cell r="C630" t="str">
            <v>juin</v>
          </cell>
          <cell r="D630" t="str">
            <v>2022</v>
          </cell>
          <cell r="F630">
            <v>201</v>
          </cell>
          <cell r="N630">
            <v>380.45499999999998</v>
          </cell>
          <cell r="AC630">
            <v>7.2785530869000006</v>
          </cell>
        </row>
        <row r="631">
          <cell r="C631" t="str">
            <v>juillet</v>
          </cell>
          <cell r="D631" t="str">
            <v>2022</v>
          </cell>
          <cell r="F631">
            <v>440</v>
          </cell>
          <cell r="N631">
            <v>380.45499999999998</v>
          </cell>
          <cell r="AC631">
            <v>15.933151035999998</v>
          </cell>
        </row>
        <row r="632">
          <cell r="C632" t="str">
            <v>août</v>
          </cell>
          <cell r="D632" t="str">
            <v>2022</v>
          </cell>
          <cell r="F632">
            <v>257</v>
          </cell>
          <cell r="N632">
            <v>380.45499999999998</v>
          </cell>
          <cell r="AC632">
            <v>9.3064086733</v>
          </cell>
        </row>
        <row r="633">
          <cell r="C633" t="str">
            <v>août</v>
          </cell>
          <cell r="D633" t="str">
            <v>2022</v>
          </cell>
          <cell r="F633">
            <v>105</v>
          </cell>
          <cell r="N633">
            <v>380.45499999999998</v>
          </cell>
          <cell r="AC633">
            <v>3.8022292244999996</v>
          </cell>
        </row>
        <row r="634">
          <cell r="C634" t="str">
            <v>août</v>
          </cell>
          <cell r="D634" t="str">
            <v>2022</v>
          </cell>
          <cell r="F634">
            <v>514</v>
          </cell>
          <cell r="N634">
            <v>380.45499999999998</v>
          </cell>
          <cell r="AC634">
            <v>18.6128173466</v>
          </cell>
        </row>
        <row r="635">
          <cell r="C635" t="str">
            <v>septembre</v>
          </cell>
          <cell r="D635" t="str">
            <v>2022</v>
          </cell>
          <cell r="F635">
            <v>344</v>
          </cell>
          <cell r="N635">
            <v>380.45499999999998</v>
          </cell>
          <cell r="AC635">
            <v>12.456827173599997</v>
          </cell>
        </row>
        <row r="636">
          <cell r="C636" t="str">
            <v>juillet</v>
          </cell>
          <cell r="D636" t="str">
            <v>2021</v>
          </cell>
          <cell r="F636">
            <v>90</v>
          </cell>
          <cell r="N636">
            <v>379.31099999999998</v>
          </cell>
          <cell r="AC636">
            <v>3.2492538881999993</v>
          </cell>
        </row>
        <row r="637">
          <cell r="C637" t="str">
            <v>mai</v>
          </cell>
          <cell r="D637" t="str">
            <v>2022</v>
          </cell>
          <cell r="F637">
            <v>150</v>
          </cell>
          <cell r="N637">
            <v>376.16699999999997</v>
          </cell>
          <cell r="AC637">
            <v>5.3705362589999996</v>
          </cell>
        </row>
        <row r="638">
          <cell r="C638" t="str">
            <v>juillet</v>
          </cell>
          <cell r="D638" t="str">
            <v>2022</v>
          </cell>
          <cell r="F638">
            <v>150</v>
          </cell>
          <cell r="N638">
            <v>376.16699999999997</v>
          </cell>
          <cell r="AC638">
            <v>5.3705362589999996</v>
          </cell>
        </row>
        <row r="639">
          <cell r="C639" t="str">
            <v>juillet</v>
          </cell>
          <cell r="D639" t="str">
            <v>2022</v>
          </cell>
          <cell r="F639">
            <v>300</v>
          </cell>
          <cell r="N639">
            <v>376.16699999999997</v>
          </cell>
          <cell r="AC639">
            <v>10.741072517999999</v>
          </cell>
        </row>
        <row r="640">
          <cell r="C640" t="str">
            <v>août</v>
          </cell>
          <cell r="D640" t="str">
            <v>2022</v>
          </cell>
          <cell r="F640">
            <v>450</v>
          </cell>
          <cell r="N640">
            <v>376.16699999999997</v>
          </cell>
          <cell r="AC640">
            <v>16.111608777000001</v>
          </cell>
        </row>
        <row r="641">
          <cell r="C641" t="str">
            <v>août</v>
          </cell>
          <cell r="D641" t="str">
            <v>2022</v>
          </cell>
          <cell r="F641">
            <v>769</v>
          </cell>
          <cell r="N641">
            <v>376.16699999999997</v>
          </cell>
          <cell r="AC641">
            <v>27.532949221139997</v>
          </cell>
        </row>
        <row r="642">
          <cell r="C642" t="str">
            <v>septembre</v>
          </cell>
          <cell r="D642" t="str">
            <v>2022</v>
          </cell>
          <cell r="F642">
            <v>360</v>
          </cell>
          <cell r="N642">
            <v>376.16699999999997</v>
          </cell>
          <cell r="AC642">
            <v>12.889287021599998</v>
          </cell>
        </row>
        <row r="643">
          <cell r="C643" t="str">
            <v>juillet</v>
          </cell>
          <cell r="D643" t="str">
            <v>2022</v>
          </cell>
          <cell r="F643">
            <v>150</v>
          </cell>
          <cell r="N643">
            <v>375.233</v>
          </cell>
          <cell r="AC643">
            <v>5.3572015410000002</v>
          </cell>
        </row>
        <row r="644">
          <cell r="C644" t="str">
            <v>mars</v>
          </cell>
          <cell r="D644" t="str">
            <v>2022</v>
          </cell>
          <cell r="F644">
            <v>60</v>
          </cell>
          <cell r="N644">
            <v>365.12900000000002</v>
          </cell>
          <cell r="AC644">
            <v>2.0851786932</v>
          </cell>
        </row>
        <row r="645">
          <cell r="C645" t="str">
            <v>avril</v>
          </cell>
          <cell r="D645" t="str">
            <v>2022</v>
          </cell>
          <cell r="F645">
            <v>51</v>
          </cell>
          <cell r="N645">
            <v>365.12900000000002</v>
          </cell>
          <cell r="AC645">
            <v>1.7724018892200002</v>
          </cell>
        </row>
        <row r="646">
          <cell r="C646" t="str">
            <v>mai</v>
          </cell>
          <cell r="D646" t="str">
            <v>2022</v>
          </cell>
          <cell r="F646">
            <v>500</v>
          </cell>
          <cell r="N646">
            <v>360.11599999999999</v>
          </cell>
          <cell r="AC646">
            <v>17.137920440000002</v>
          </cell>
        </row>
        <row r="647">
          <cell r="C647" t="str">
            <v>mai</v>
          </cell>
          <cell r="D647" t="str">
            <v>2022</v>
          </cell>
          <cell r="F647">
            <v>212</v>
          </cell>
          <cell r="N647">
            <v>360.11599999999999</v>
          </cell>
          <cell r="AC647">
            <v>7.2664782665599992</v>
          </cell>
        </row>
        <row r="648">
          <cell r="C648" t="str">
            <v>juin</v>
          </cell>
          <cell r="D648" t="str">
            <v>2022</v>
          </cell>
          <cell r="F648">
            <v>227</v>
          </cell>
          <cell r="N648">
            <v>360.11599999999999</v>
          </cell>
          <cell r="AC648">
            <v>7.78061587976</v>
          </cell>
        </row>
        <row r="649">
          <cell r="C649" t="str">
            <v>juillet</v>
          </cell>
          <cell r="D649" t="str">
            <v>2022</v>
          </cell>
          <cell r="F649">
            <v>100</v>
          </cell>
          <cell r="N649">
            <v>360.11599999999999</v>
          </cell>
          <cell r="AC649">
            <v>3.4275840879999997</v>
          </cell>
        </row>
        <row r="650">
          <cell r="C650" t="str">
            <v>mai</v>
          </cell>
          <cell r="D650" t="str">
            <v>2022</v>
          </cell>
          <cell r="F650">
            <v>300</v>
          </cell>
          <cell r="N650">
            <v>359.47</v>
          </cell>
          <cell r="AC650">
            <v>10.264306380000001</v>
          </cell>
        </row>
        <row r="651">
          <cell r="C651" t="str">
            <v>juin</v>
          </cell>
          <cell r="D651" t="str">
            <v>2022</v>
          </cell>
          <cell r="F651">
            <v>300</v>
          </cell>
          <cell r="N651">
            <v>359.47</v>
          </cell>
          <cell r="AC651">
            <v>10.264306380000001</v>
          </cell>
        </row>
        <row r="652">
          <cell r="C652" t="str">
            <v>septembre</v>
          </cell>
          <cell r="D652" t="str">
            <v>2022</v>
          </cell>
          <cell r="F652">
            <v>300</v>
          </cell>
          <cell r="N652">
            <v>359.47</v>
          </cell>
          <cell r="AC652">
            <v>10.264306380000001</v>
          </cell>
        </row>
        <row r="653">
          <cell r="C653" t="str">
            <v>mars</v>
          </cell>
          <cell r="D653" t="str">
            <v>2022</v>
          </cell>
          <cell r="F653">
            <v>60</v>
          </cell>
          <cell r="N653">
            <v>343.62400000000002</v>
          </cell>
          <cell r="AC653">
            <v>1.9623679392</v>
          </cell>
        </row>
        <row r="654">
          <cell r="C654" t="str">
            <v>avril</v>
          </cell>
          <cell r="D654" t="str">
            <v>2022</v>
          </cell>
          <cell r="F654">
            <v>96</v>
          </cell>
          <cell r="N654">
            <v>343.62400000000002</v>
          </cell>
          <cell r="AC654">
            <v>3.1397887027200002</v>
          </cell>
        </row>
        <row r="655">
          <cell r="C655" t="str">
            <v>mai</v>
          </cell>
          <cell r="D655" t="str">
            <v>2022</v>
          </cell>
          <cell r="F655">
            <v>106</v>
          </cell>
          <cell r="N655">
            <v>343.62400000000002</v>
          </cell>
          <cell r="AC655">
            <v>3.4668500259200004</v>
          </cell>
        </row>
        <row r="656">
          <cell r="C656" t="str">
            <v>juin</v>
          </cell>
          <cell r="D656" t="str">
            <v>2022</v>
          </cell>
          <cell r="F656">
            <v>106</v>
          </cell>
          <cell r="N656">
            <v>343.62400000000002</v>
          </cell>
          <cell r="AC656">
            <v>3.4668500259200004</v>
          </cell>
        </row>
        <row r="657">
          <cell r="C657" t="str">
            <v>janvier</v>
          </cell>
          <cell r="D657" t="str">
            <v>2021</v>
          </cell>
          <cell r="F657">
            <v>300</v>
          </cell>
          <cell r="N657">
            <v>330.63299999999998</v>
          </cell>
          <cell r="AC657">
            <v>9.4408946819999997</v>
          </cell>
        </row>
        <row r="658">
          <cell r="C658" t="str">
            <v>février</v>
          </cell>
          <cell r="D658" t="str">
            <v>2021</v>
          </cell>
          <cell r="F658">
            <v>250</v>
          </cell>
          <cell r="N658">
            <v>330.63299999999998</v>
          </cell>
          <cell r="AC658">
            <v>7.8674122349999998</v>
          </cell>
        </row>
        <row r="659">
          <cell r="C659" t="str">
            <v>mars</v>
          </cell>
          <cell r="D659" t="str">
            <v>2021</v>
          </cell>
          <cell r="F659">
            <v>750</v>
          </cell>
          <cell r="N659">
            <v>330.63299999999998</v>
          </cell>
          <cell r="AC659">
            <v>23.602236705000003</v>
          </cell>
        </row>
        <row r="660">
          <cell r="C660" t="str">
            <v>mars</v>
          </cell>
          <cell r="D660" t="str">
            <v>2022</v>
          </cell>
          <cell r="F660">
            <v>90</v>
          </cell>
          <cell r="N660">
            <v>316.77699999999999</v>
          </cell>
          <cell r="AC660">
            <v>2.7135751373999994</v>
          </cell>
        </row>
        <row r="661">
          <cell r="C661" t="str">
            <v>mai</v>
          </cell>
          <cell r="D661" t="str">
            <v>2022</v>
          </cell>
          <cell r="F661">
            <v>225</v>
          </cell>
          <cell r="N661">
            <v>316.77699999999999</v>
          </cell>
          <cell r="AC661">
            <v>6.7839378435000004</v>
          </cell>
        </row>
        <row r="662">
          <cell r="C662" t="str">
            <v>juin</v>
          </cell>
          <cell r="D662" t="str">
            <v>2022</v>
          </cell>
          <cell r="F662">
            <v>224</v>
          </cell>
          <cell r="N662">
            <v>316.77699999999999</v>
          </cell>
          <cell r="AC662">
            <v>6.7537870086399998</v>
          </cell>
        </row>
        <row r="663">
          <cell r="C663" t="str">
            <v>juin</v>
          </cell>
          <cell r="D663" t="str">
            <v>2022</v>
          </cell>
          <cell r="F663">
            <v>219</v>
          </cell>
          <cell r="N663">
            <v>316.77699999999999</v>
          </cell>
          <cell r="AC663">
            <v>6.6030328343400004</v>
          </cell>
        </row>
        <row r="664">
          <cell r="C664" t="str">
            <v>juin</v>
          </cell>
          <cell r="D664" t="str">
            <v>2022</v>
          </cell>
          <cell r="F664">
            <v>220</v>
          </cell>
          <cell r="N664">
            <v>316.77699999999999</v>
          </cell>
          <cell r="AC664">
            <v>6.6331836691999992</v>
          </cell>
        </row>
        <row r="665">
          <cell r="C665" t="str">
            <v>juillet</v>
          </cell>
          <cell r="D665" t="str">
            <v>2022</v>
          </cell>
          <cell r="F665">
            <v>220</v>
          </cell>
          <cell r="N665">
            <v>316.77699999999999</v>
          </cell>
          <cell r="AC665">
            <v>6.6331836691999992</v>
          </cell>
        </row>
        <row r="666">
          <cell r="C666" t="str">
            <v>août</v>
          </cell>
          <cell r="D666" t="str">
            <v>2022</v>
          </cell>
          <cell r="F666">
            <v>221</v>
          </cell>
          <cell r="N666">
            <v>316.77699999999999</v>
          </cell>
          <cell r="AC666">
            <v>6.6633345040599998</v>
          </cell>
        </row>
        <row r="667">
          <cell r="C667" t="str">
            <v>juin</v>
          </cell>
          <cell r="D667" t="str">
            <v>2022</v>
          </cell>
          <cell r="F667">
            <v>150</v>
          </cell>
          <cell r="N667">
            <v>316.21199999999999</v>
          </cell>
          <cell r="AC667">
            <v>4.5145587239999996</v>
          </cell>
        </row>
        <row r="668">
          <cell r="C668" t="str">
            <v>juin</v>
          </cell>
          <cell r="D668" t="str">
            <v>2022</v>
          </cell>
          <cell r="F668">
            <v>150</v>
          </cell>
          <cell r="N668">
            <v>316.21199999999999</v>
          </cell>
          <cell r="AC668">
            <v>4.5145587239999996</v>
          </cell>
        </row>
        <row r="669">
          <cell r="C669" t="str">
            <v>juillet</v>
          </cell>
          <cell r="D669" t="str">
            <v>2022</v>
          </cell>
          <cell r="F669">
            <v>300</v>
          </cell>
          <cell r="N669">
            <v>316.21199999999999</v>
          </cell>
          <cell r="AC669">
            <v>9.0291174479999992</v>
          </cell>
        </row>
        <row r="670">
          <cell r="C670" t="str">
            <v>juillet</v>
          </cell>
          <cell r="D670" t="str">
            <v>2022</v>
          </cell>
          <cell r="F670">
            <v>150</v>
          </cell>
          <cell r="N670">
            <v>316.21199999999999</v>
          </cell>
          <cell r="AC670">
            <v>4.5145587239999996</v>
          </cell>
        </row>
        <row r="671">
          <cell r="C671" t="str">
            <v>juillet</v>
          </cell>
          <cell r="D671" t="str">
            <v>2022</v>
          </cell>
          <cell r="F671">
            <v>150</v>
          </cell>
          <cell r="N671">
            <v>316.21199999999999</v>
          </cell>
          <cell r="AC671">
            <v>4.5145587239999996</v>
          </cell>
        </row>
        <row r="672">
          <cell r="C672" t="str">
            <v>août</v>
          </cell>
          <cell r="D672" t="str">
            <v>2022</v>
          </cell>
          <cell r="F672">
            <v>150</v>
          </cell>
          <cell r="N672">
            <v>316.21199999999999</v>
          </cell>
          <cell r="AC672">
            <v>4.5145587239999996</v>
          </cell>
        </row>
        <row r="673">
          <cell r="C673" t="str">
            <v>août</v>
          </cell>
          <cell r="D673" t="str">
            <v>2022</v>
          </cell>
          <cell r="F673">
            <v>150</v>
          </cell>
          <cell r="N673">
            <v>316.21199999999999</v>
          </cell>
          <cell r="AC673">
            <v>4.5145587239999996</v>
          </cell>
        </row>
        <row r="674">
          <cell r="C674" t="str">
            <v>août</v>
          </cell>
          <cell r="D674" t="str">
            <v>2022</v>
          </cell>
          <cell r="F674">
            <v>150</v>
          </cell>
          <cell r="N674">
            <v>316.21199999999999</v>
          </cell>
          <cell r="AC674">
            <v>4.5145587239999996</v>
          </cell>
        </row>
        <row r="675">
          <cell r="C675" t="str">
            <v>août</v>
          </cell>
          <cell r="D675" t="str">
            <v>2022</v>
          </cell>
          <cell r="F675">
            <v>150</v>
          </cell>
          <cell r="N675">
            <v>316.21199999999999</v>
          </cell>
          <cell r="AC675">
            <v>4.5145587239999996</v>
          </cell>
        </row>
        <row r="676">
          <cell r="C676" t="str">
            <v>septembre</v>
          </cell>
          <cell r="D676" t="str">
            <v>2022</v>
          </cell>
          <cell r="F676">
            <v>155</v>
          </cell>
          <cell r="N676">
            <v>316.21199999999999</v>
          </cell>
          <cell r="AC676">
            <v>4.6650440147999994</v>
          </cell>
        </row>
        <row r="677">
          <cell r="C677" t="str">
            <v>septembre</v>
          </cell>
          <cell r="D677" t="str">
            <v>2022</v>
          </cell>
          <cell r="F677">
            <v>181</v>
          </cell>
          <cell r="N677">
            <v>316.21199999999999</v>
          </cell>
          <cell r="AC677">
            <v>5.4475675269599995</v>
          </cell>
        </row>
        <row r="678">
          <cell r="C678" t="str">
            <v>avril</v>
          </cell>
          <cell r="D678" t="str">
            <v>2021</v>
          </cell>
          <cell r="F678">
            <v>200</v>
          </cell>
          <cell r="N678">
            <v>292.56</v>
          </cell>
          <cell r="AC678">
            <v>5.5691721600000008</v>
          </cell>
        </row>
        <row r="679">
          <cell r="C679" t="str">
            <v>mars</v>
          </cell>
          <cell r="D679" t="str">
            <v>2021</v>
          </cell>
          <cell r="F679">
            <v>100</v>
          </cell>
          <cell r="N679">
            <v>284.233</v>
          </cell>
          <cell r="AC679">
            <v>2.7053296940000005</v>
          </cell>
        </row>
        <row r="680">
          <cell r="C680" t="str">
            <v>mars</v>
          </cell>
          <cell r="D680" t="str">
            <v>2021</v>
          </cell>
          <cell r="F680">
            <v>130</v>
          </cell>
          <cell r="N680">
            <v>284.233</v>
          </cell>
          <cell r="AC680">
            <v>3.5169286022000001</v>
          </cell>
        </row>
        <row r="681">
          <cell r="C681" t="str">
            <v>juin</v>
          </cell>
          <cell r="D681" t="str">
            <v>2022</v>
          </cell>
          <cell r="F681">
            <v>113</v>
          </cell>
          <cell r="N681">
            <v>284.233</v>
          </cell>
          <cell r="AC681">
            <v>3.0570225542200005</v>
          </cell>
        </row>
        <row r="682">
          <cell r="C682" t="str">
            <v>août</v>
          </cell>
          <cell r="D682" t="str">
            <v>2022</v>
          </cell>
          <cell r="F682">
            <v>128</v>
          </cell>
          <cell r="N682">
            <v>284.233</v>
          </cell>
          <cell r="AC682">
            <v>3.4628220083199999</v>
          </cell>
        </row>
        <row r="683">
          <cell r="C683" t="str">
            <v>septembre</v>
          </cell>
          <cell r="D683" t="str">
            <v>2022</v>
          </cell>
          <cell r="F683">
            <v>128</v>
          </cell>
          <cell r="N683">
            <v>284.233</v>
          </cell>
          <cell r="AC683">
            <v>3.4628220083199999</v>
          </cell>
        </row>
        <row r="684">
          <cell r="C684" t="str">
            <v>février</v>
          </cell>
          <cell r="D684" t="str">
            <v>2021</v>
          </cell>
          <cell r="F684">
            <v>420</v>
          </cell>
          <cell r="N684">
            <v>280.69799999999998</v>
          </cell>
          <cell r="AC684">
            <v>11.221070968799999</v>
          </cell>
        </row>
        <row r="685">
          <cell r="C685" t="str">
            <v>février</v>
          </cell>
          <cell r="D685" t="str">
            <v>2021</v>
          </cell>
          <cell r="F685">
            <v>180</v>
          </cell>
          <cell r="N685">
            <v>280.69799999999998</v>
          </cell>
          <cell r="AC685">
            <v>4.8090304151999996</v>
          </cell>
        </row>
        <row r="686">
          <cell r="C686" t="str">
            <v>mars</v>
          </cell>
          <cell r="D686" t="str">
            <v>2021</v>
          </cell>
          <cell r="F686">
            <v>160</v>
          </cell>
          <cell r="N686">
            <v>280.69799999999998</v>
          </cell>
          <cell r="AC686">
            <v>4.2746937024000005</v>
          </cell>
        </row>
        <row r="687">
          <cell r="C687" t="str">
            <v>mai</v>
          </cell>
          <cell r="D687" t="str">
            <v>2021</v>
          </cell>
          <cell r="F687">
            <v>60</v>
          </cell>
          <cell r="N687">
            <v>280.69799999999998</v>
          </cell>
          <cell r="AC687">
            <v>1.6030101383999997</v>
          </cell>
        </row>
        <row r="688">
          <cell r="C688" t="str">
            <v>mai</v>
          </cell>
          <cell r="D688" t="str">
            <v>2021</v>
          </cell>
          <cell r="F688">
            <v>120</v>
          </cell>
          <cell r="N688">
            <v>280.69799999999998</v>
          </cell>
          <cell r="AC688">
            <v>3.2060202767999995</v>
          </cell>
        </row>
        <row r="689">
          <cell r="C689" t="str">
            <v>août</v>
          </cell>
          <cell r="D689" t="str">
            <v>2021</v>
          </cell>
          <cell r="F689">
            <v>300</v>
          </cell>
          <cell r="N689">
            <v>280.69799999999998</v>
          </cell>
          <cell r="AC689">
            <v>8.0150506919999991</v>
          </cell>
        </row>
        <row r="690">
          <cell r="C690" t="str">
            <v>août</v>
          </cell>
          <cell r="D690" t="str">
            <v>2021</v>
          </cell>
          <cell r="F690">
            <v>860</v>
          </cell>
          <cell r="N690">
            <v>280.69799999999998</v>
          </cell>
          <cell r="AC690">
            <v>22.976478650399997</v>
          </cell>
        </row>
        <row r="691">
          <cell r="C691" t="str">
            <v>septembre</v>
          </cell>
          <cell r="D691" t="str">
            <v>2021</v>
          </cell>
          <cell r="F691">
            <v>440</v>
          </cell>
          <cell r="N691">
            <v>280.69799999999998</v>
          </cell>
          <cell r="AC691">
            <v>11.755407681599998</v>
          </cell>
        </row>
        <row r="692">
          <cell r="C692" t="str">
            <v>janvier</v>
          </cell>
          <cell r="D692" t="str">
            <v>2022</v>
          </cell>
          <cell r="F692">
            <v>311</v>
          </cell>
          <cell r="N692">
            <v>280.69799999999998</v>
          </cell>
          <cell r="AC692">
            <v>8.3089358840400003</v>
          </cell>
        </row>
        <row r="693">
          <cell r="C693" t="str">
            <v>janvier</v>
          </cell>
          <cell r="D693" t="str">
            <v>2022</v>
          </cell>
          <cell r="F693">
            <v>189</v>
          </cell>
          <cell r="N693">
            <v>280.69799999999998</v>
          </cell>
          <cell r="AC693">
            <v>5.0494819359599994</v>
          </cell>
        </row>
        <row r="694">
          <cell r="C694" t="str">
            <v>février</v>
          </cell>
          <cell r="D694" t="str">
            <v>2022</v>
          </cell>
          <cell r="F694">
            <v>300</v>
          </cell>
          <cell r="N694">
            <v>280.69799999999998</v>
          </cell>
          <cell r="AC694">
            <v>8.0150506919999991</v>
          </cell>
        </row>
        <row r="695">
          <cell r="C695" t="str">
            <v>février</v>
          </cell>
          <cell r="D695" t="str">
            <v>2022</v>
          </cell>
          <cell r="F695">
            <v>480</v>
          </cell>
          <cell r="N695">
            <v>280.69799999999998</v>
          </cell>
          <cell r="AC695">
            <v>12.824081107199998</v>
          </cell>
        </row>
        <row r="696">
          <cell r="C696" t="str">
            <v>avril</v>
          </cell>
          <cell r="D696" t="str">
            <v>2022</v>
          </cell>
          <cell r="F696">
            <v>172</v>
          </cell>
          <cell r="N696">
            <v>280.69799999999998</v>
          </cell>
          <cell r="AC696">
            <v>4.5952957300799993</v>
          </cell>
        </row>
        <row r="697">
          <cell r="C697" t="str">
            <v>mai</v>
          </cell>
          <cell r="D697" t="str">
            <v>2022</v>
          </cell>
          <cell r="F697">
            <v>128</v>
          </cell>
          <cell r="N697">
            <v>280.69799999999998</v>
          </cell>
          <cell r="AC697">
            <v>3.4197549619199998</v>
          </cell>
        </row>
        <row r="698">
          <cell r="C698" t="str">
            <v>mai</v>
          </cell>
          <cell r="D698" t="str">
            <v>2022</v>
          </cell>
          <cell r="F698">
            <v>56</v>
          </cell>
          <cell r="N698">
            <v>280.69799999999998</v>
          </cell>
          <cell r="AC698">
            <v>1.49614279584</v>
          </cell>
        </row>
        <row r="699">
          <cell r="C699" t="str">
            <v>mai</v>
          </cell>
          <cell r="D699" t="str">
            <v>2022</v>
          </cell>
          <cell r="F699">
            <v>56</v>
          </cell>
          <cell r="N699">
            <v>280.69799999999998</v>
          </cell>
          <cell r="AC699">
            <v>1.49614279584</v>
          </cell>
        </row>
        <row r="700">
          <cell r="C700" t="str">
            <v>juin</v>
          </cell>
          <cell r="D700" t="str">
            <v>2022</v>
          </cell>
          <cell r="F700">
            <v>378</v>
          </cell>
          <cell r="N700">
            <v>280.69799999999998</v>
          </cell>
          <cell r="AC700">
            <v>10.098963871919999</v>
          </cell>
        </row>
        <row r="701">
          <cell r="C701" t="str">
            <v>juillet</v>
          </cell>
          <cell r="D701" t="str">
            <v>2022</v>
          </cell>
          <cell r="F701">
            <v>265</v>
          </cell>
          <cell r="N701">
            <v>280.69799999999998</v>
          </cell>
          <cell r="AC701">
            <v>7.0799614445999994</v>
          </cell>
        </row>
        <row r="702">
          <cell r="C702" t="str">
            <v>août</v>
          </cell>
          <cell r="D702" t="str">
            <v>2022</v>
          </cell>
          <cell r="F702">
            <v>642</v>
          </cell>
          <cell r="N702">
            <v>280.69799999999998</v>
          </cell>
          <cell r="AC702">
            <v>17.152208480879999</v>
          </cell>
        </row>
        <row r="703">
          <cell r="C703" t="str">
            <v>septembre</v>
          </cell>
          <cell r="D703" t="str">
            <v>2022</v>
          </cell>
          <cell r="F703">
            <v>642</v>
          </cell>
          <cell r="N703">
            <v>280.69799999999998</v>
          </cell>
          <cell r="AC703">
            <v>17.152208480879999</v>
          </cell>
        </row>
        <row r="704">
          <cell r="C704" t="str">
            <v>septembre</v>
          </cell>
          <cell r="D704" t="str">
            <v>2022</v>
          </cell>
          <cell r="F704">
            <v>533</v>
          </cell>
          <cell r="N704">
            <v>280.69799999999998</v>
          </cell>
          <cell r="AC704">
            <v>14.24007339612</v>
          </cell>
        </row>
        <row r="705">
          <cell r="C705" t="str">
            <v>février</v>
          </cell>
          <cell r="D705" t="str">
            <v>2021</v>
          </cell>
          <cell r="F705">
            <v>200</v>
          </cell>
          <cell r="N705">
            <v>279.79899999999998</v>
          </cell>
          <cell r="AC705">
            <v>5.3262537640000005</v>
          </cell>
        </row>
        <row r="706">
          <cell r="C706" t="str">
            <v>février</v>
          </cell>
          <cell r="D706" t="str">
            <v>2021</v>
          </cell>
          <cell r="F706">
            <v>180</v>
          </cell>
          <cell r="N706">
            <v>279.79899999999998</v>
          </cell>
          <cell r="AC706">
            <v>4.7936283875999992</v>
          </cell>
        </row>
        <row r="707">
          <cell r="C707" t="str">
            <v>mars</v>
          </cell>
          <cell r="D707" t="str">
            <v>2021</v>
          </cell>
          <cell r="F707">
            <v>160</v>
          </cell>
          <cell r="N707">
            <v>279.79899999999998</v>
          </cell>
          <cell r="AC707">
            <v>4.2610030111999997</v>
          </cell>
        </row>
        <row r="708">
          <cell r="C708" t="str">
            <v>août</v>
          </cell>
          <cell r="D708" t="str">
            <v>2021</v>
          </cell>
          <cell r="F708">
            <v>175</v>
          </cell>
          <cell r="N708">
            <v>279.79899999999998</v>
          </cell>
          <cell r="AC708">
            <v>4.6604720434999987</v>
          </cell>
        </row>
        <row r="709">
          <cell r="C709" t="str">
            <v>août</v>
          </cell>
          <cell r="D709" t="str">
            <v>2021</v>
          </cell>
          <cell r="F709">
            <v>275</v>
          </cell>
          <cell r="N709">
            <v>279.79899999999998</v>
          </cell>
          <cell r="AC709">
            <v>7.3235989255000007</v>
          </cell>
        </row>
        <row r="710">
          <cell r="C710" t="str">
            <v>septembre</v>
          </cell>
          <cell r="D710" t="str">
            <v>2021</v>
          </cell>
          <cell r="F710">
            <v>150</v>
          </cell>
          <cell r="N710">
            <v>279.79899999999998</v>
          </cell>
          <cell r="AC710">
            <v>3.9946903229999995</v>
          </cell>
        </row>
        <row r="711">
          <cell r="C711" t="str">
            <v>janvier</v>
          </cell>
          <cell r="D711" t="str">
            <v>2022</v>
          </cell>
          <cell r="F711">
            <v>500</v>
          </cell>
          <cell r="N711">
            <v>279.79899999999998</v>
          </cell>
          <cell r="AC711">
            <v>13.315634409999999</v>
          </cell>
        </row>
        <row r="712">
          <cell r="C712" t="str">
            <v>avril</v>
          </cell>
          <cell r="D712" t="str">
            <v>2022</v>
          </cell>
          <cell r="F712">
            <v>55</v>
          </cell>
          <cell r="N712">
            <v>279.79899999999998</v>
          </cell>
          <cell r="AC712">
            <v>1.4647197850999998</v>
          </cell>
        </row>
        <row r="713">
          <cell r="C713" t="str">
            <v>avril</v>
          </cell>
          <cell r="D713" t="str">
            <v>2022</v>
          </cell>
          <cell r="F713">
            <v>75</v>
          </cell>
          <cell r="N713">
            <v>279.79899999999998</v>
          </cell>
          <cell r="AC713">
            <v>1.9973451614999997</v>
          </cell>
        </row>
        <row r="714">
          <cell r="C714" t="str">
            <v>mai</v>
          </cell>
          <cell r="D714" t="str">
            <v>2022</v>
          </cell>
          <cell r="F714">
            <v>106</v>
          </cell>
          <cell r="N714">
            <v>279.79899999999998</v>
          </cell>
          <cell r="AC714">
            <v>2.8229144949199996</v>
          </cell>
        </row>
        <row r="715">
          <cell r="C715" t="str">
            <v>juin</v>
          </cell>
          <cell r="D715" t="str">
            <v>2022</v>
          </cell>
          <cell r="F715">
            <v>106</v>
          </cell>
          <cell r="N715">
            <v>279.79899999999998</v>
          </cell>
          <cell r="AC715">
            <v>2.8229144949199996</v>
          </cell>
        </row>
        <row r="716">
          <cell r="C716" t="str">
            <v>juin</v>
          </cell>
          <cell r="D716" t="str">
            <v>2022</v>
          </cell>
          <cell r="F716">
            <v>212</v>
          </cell>
          <cell r="N716">
            <v>279.79899999999998</v>
          </cell>
          <cell r="AC716">
            <v>5.6458289898399991</v>
          </cell>
        </row>
        <row r="717">
          <cell r="C717" t="str">
            <v>juin</v>
          </cell>
          <cell r="D717" t="str">
            <v>2022</v>
          </cell>
          <cell r="F717">
            <v>203</v>
          </cell>
          <cell r="N717">
            <v>279.79899999999998</v>
          </cell>
          <cell r="AC717">
            <v>5.4061475704599999</v>
          </cell>
        </row>
        <row r="718">
          <cell r="C718" t="str">
            <v>juin</v>
          </cell>
          <cell r="D718" t="str">
            <v>2022</v>
          </cell>
          <cell r="F718">
            <v>102</v>
          </cell>
          <cell r="N718">
            <v>279.79899999999998</v>
          </cell>
          <cell r="AC718">
            <v>2.71638941964</v>
          </cell>
        </row>
        <row r="719">
          <cell r="C719" t="str">
            <v>juin</v>
          </cell>
          <cell r="D719" t="str">
            <v>2022</v>
          </cell>
          <cell r="F719">
            <v>302</v>
          </cell>
          <cell r="N719">
            <v>279.79899999999998</v>
          </cell>
          <cell r="AC719">
            <v>8.0426431836399992</v>
          </cell>
        </row>
        <row r="720">
          <cell r="C720" t="str">
            <v>juillet</v>
          </cell>
          <cell r="D720" t="str">
            <v>2022</v>
          </cell>
          <cell r="F720">
            <v>203</v>
          </cell>
          <cell r="N720">
            <v>279.79899999999998</v>
          </cell>
          <cell r="AC720">
            <v>5.4061475704599999</v>
          </cell>
        </row>
        <row r="721">
          <cell r="C721" t="str">
            <v>juillet</v>
          </cell>
          <cell r="D721" t="str">
            <v>2022</v>
          </cell>
          <cell r="F721">
            <v>203</v>
          </cell>
          <cell r="N721">
            <v>279.79899999999998</v>
          </cell>
          <cell r="AC721">
            <v>5.4061475704599999</v>
          </cell>
        </row>
        <row r="722">
          <cell r="C722" t="str">
            <v>juillet</v>
          </cell>
          <cell r="D722" t="str">
            <v>2022</v>
          </cell>
          <cell r="F722">
            <v>203</v>
          </cell>
          <cell r="N722">
            <v>279.79899999999998</v>
          </cell>
          <cell r="AC722">
            <v>5.4061475704599999</v>
          </cell>
        </row>
        <row r="723">
          <cell r="C723" t="str">
            <v>juillet</v>
          </cell>
          <cell r="D723" t="str">
            <v>2022</v>
          </cell>
          <cell r="F723">
            <v>342</v>
          </cell>
          <cell r="N723">
            <v>279.79899999999998</v>
          </cell>
          <cell r="AC723">
            <v>9.10789393644</v>
          </cell>
        </row>
        <row r="724">
          <cell r="C724" t="str">
            <v>août</v>
          </cell>
          <cell r="D724" t="str">
            <v>2022</v>
          </cell>
          <cell r="F724">
            <v>342</v>
          </cell>
          <cell r="N724">
            <v>279.79899999999998</v>
          </cell>
          <cell r="AC724">
            <v>9.10789393644</v>
          </cell>
        </row>
        <row r="725">
          <cell r="C725" t="str">
            <v>septembre</v>
          </cell>
          <cell r="D725" t="str">
            <v>2022</v>
          </cell>
          <cell r="F725">
            <v>685</v>
          </cell>
          <cell r="N725">
            <v>279.79899999999998</v>
          </cell>
          <cell r="AC725">
            <v>18.242419141699997</v>
          </cell>
        </row>
        <row r="726">
          <cell r="C726" t="str">
            <v>septembre</v>
          </cell>
          <cell r="D726" t="str">
            <v>2022</v>
          </cell>
          <cell r="F726">
            <v>344</v>
          </cell>
          <cell r="N726">
            <v>279.79899999999998</v>
          </cell>
          <cell r="AC726">
            <v>9.1611564740799984</v>
          </cell>
        </row>
        <row r="727">
          <cell r="C727" t="str">
            <v>mars</v>
          </cell>
          <cell r="D727" t="str">
            <v>2021</v>
          </cell>
          <cell r="F727">
            <v>250</v>
          </cell>
          <cell r="N727">
            <v>278.49700000000001</v>
          </cell>
          <cell r="AC727">
            <v>6.6268361150000006</v>
          </cell>
        </row>
        <row r="728">
          <cell r="C728" t="str">
            <v>mars</v>
          </cell>
          <cell r="D728" t="str">
            <v>2021</v>
          </cell>
          <cell r="F728">
            <v>200</v>
          </cell>
          <cell r="N728">
            <v>278.49700000000001</v>
          </cell>
          <cell r="AC728">
            <v>5.3014688920000008</v>
          </cell>
        </row>
        <row r="729">
          <cell r="C729" t="str">
            <v>mars</v>
          </cell>
          <cell r="D729" t="str">
            <v>2021</v>
          </cell>
          <cell r="F729">
            <v>600</v>
          </cell>
          <cell r="N729">
            <v>278.49700000000001</v>
          </cell>
          <cell r="AC729">
            <v>15.904406676000001</v>
          </cell>
        </row>
        <row r="730">
          <cell r="C730" t="str">
            <v>mars</v>
          </cell>
          <cell r="D730" t="str">
            <v>2021</v>
          </cell>
          <cell r="F730">
            <v>400</v>
          </cell>
          <cell r="N730">
            <v>278.49700000000001</v>
          </cell>
          <cell r="AC730">
            <v>10.602937784000002</v>
          </cell>
        </row>
        <row r="731">
          <cell r="C731" t="str">
            <v>avril</v>
          </cell>
          <cell r="D731" t="str">
            <v>2021</v>
          </cell>
          <cell r="F731">
            <v>400</v>
          </cell>
          <cell r="N731">
            <v>278.49700000000001</v>
          </cell>
          <cell r="AC731">
            <v>10.602937784000002</v>
          </cell>
        </row>
        <row r="732">
          <cell r="C732" t="str">
            <v>avril</v>
          </cell>
          <cell r="D732" t="str">
            <v>2021</v>
          </cell>
          <cell r="F732">
            <v>200</v>
          </cell>
          <cell r="N732">
            <v>278.49700000000001</v>
          </cell>
          <cell r="AC732">
            <v>5.3014688920000008</v>
          </cell>
        </row>
        <row r="733">
          <cell r="C733" t="str">
            <v>avril</v>
          </cell>
          <cell r="D733" t="str">
            <v>2021</v>
          </cell>
          <cell r="F733">
            <v>1000</v>
          </cell>
          <cell r="N733">
            <v>278.49700000000001</v>
          </cell>
          <cell r="AC733">
            <v>26.507344460000002</v>
          </cell>
        </row>
        <row r="734">
          <cell r="C734" t="str">
            <v>mai</v>
          </cell>
          <cell r="D734" t="str">
            <v>2021</v>
          </cell>
          <cell r="F734">
            <v>250</v>
          </cell>
          <cell r="N734">
            <v>278.49700000000001</v>
          </cell>
          <cell r="AC734">
            <v>6.6268361150000006</v>
          </cell>
        </row>
        <row r="735">
          <cell r="C735" t="str">
            <v>mai</v>
          </cell>
          <cell r="D735" t="str">
            <v>2021</v>
          </cell>
          <cell r="F735">
            <v>250</v>
          </cell>
          <cell r="N735">
            <v>278.49700000000001</v>
          </cell>
          <cell r="AC735">
            <v>6.6268361150000006</v>
          </cell>
        </row>
        <row r="736">
          <cell r="C736" t="str">
            <v>mai</v>
          </cell>
          <cell r="D736" t="str">
            <v>2021</v>
          </cell>
          <cell r="F736">
            <v>250</v>
          </cell>
          <cell r="N736">
            <v>278.49700000000001</v>
          </cell>
          <cell r="AC736">
            <v>6.6268361150000006</v>
          </cell>
        </row>
        <row r="737">
          <cell r="C737" t="str">
            <v>mai</v>
          </cell>
          <cell r="D737" t="str">
            <v>2021</v>
          </cell>
          <cell r="F737">
            <v>250</v>
          </cell>
          <cell r="N737">
            <v>278.49700000000001</v>
          </cell>
          <cell r="AC737">
            <v>6.6268361150000006</v>
          </cell>
        </row>
        <row r="738">
          <cell r="C738" t="str">
            <v>mai</v>
          </cell>
          <cell r="D738" t="str">
            <v>2021</v>
          </cell>
          <cell r="F738">
            <v>200</v>
          </cell>
          <cell r="N738">
            <v>278.49700000000001</v>
          </cell>
          <cell r="AC738">
            <v>5.3014688920000008</v>
          </cell>
        </row>
        <row r="739">
          <cell r="C739" t="str">
            <v>juin</v>
          </cell>
          <cell r="D739" t="str">
            <v>2021</v>
          </cell>
          <cell r="F739">
            <v>200</v>
          </cell>
          <cell r="N739">
            <v>278.49700000000001</v>
          </cell>
          <cell r="AC739">
            <v>5.3014688920000008</v>
          </cell>
        </row>
        <row r="740">
          <cell r="C740" t="str">
            <v>juin</v>
          </cell>
          <cell r="D740" t="str">
            <v>2021</v>
          </cell>
          <cell r="F740">
            <v>400</v>
          </cell>
          <cell r="N740">
            <v>278.49700000000001</v>
          </cell>
          <cell r="AC740">
            <v>10.602937784000002</v>
          </cell>
        </row>
        <row r="741">
          <cell r="C741" t="str">
            <v>juin</v>
          </cell>
          <cell r="D741" t="str">
            <v>2021</v>
          </cell>
          <cell r="F741">
            <v>300</v>
          </cell>
          <cell r="N741">
            <v>278.49700000000001</v>
          </cell>
          <cell r="AC741">
            <v>7.9522033380000003</v>
          </cell>
        </row>
        <row r="742">
          <cell r="C742" t="str">
            <v>juin</v>
          </cell>
          <cell r="D742" t="str">
            <v>2021</v>
          </cell>
          <cell r="F742">
            <v>300</v>
          </cell>
          <cell r="N742">
            <v>278.49700000000001</v>
          </cell>
          <cell r="AC742">
            <v>7.9522033380000003</v>
          </cell>
        </row>
        <row r="743">
          <cell r="C743" t="str">
            <v>juillet</v>
          </cell>
          <cell r="D743" t="str">
            <v>2021</v>
          </cell>
          <cell r="F743">
            <v>300</v>
          </cell>
          <cell r="N743">
            <v>278.49700000000001</v>
          </cell>
          <cell r="AC743">
            <v>7.9522033380000003</v>
          </cell>
        </row>
        <row r="744">
          <cell r="C744" t="str">
            <v>juillet</v>
          </cell>
          <cell r="D744" t="str">
            <v>2021</v>
          </cell>
          <cell r="F744">
            <v>500</v>
          </cell>
          <cell r="N744">
            <v>278.49700000000001</v>
          </cell>
          <cell r="AC744">
            <v>13.253672230000001</v>
          </cell>
        </row>
        <row r="745">
          <cell r="C745" t="str">
            <v>juillet</v>
          </cell>
          <cell r="D745" t="str">
            <v>2021</v>
          </cell>
          <cell r="F745">
            <v>600</v>
          </cell>
          <cell r="N745">
            <v>278.49700000000001</v>
          </cell>
          <cell r="AC745">
            <v>15.904406676000001</v>
          </cell>
        </row>
        <row r="746">
          <cell r="C746" t="str">
            <v>juillet</v>
          </cell>
          <cell r="D746" t="str">
            <v>2021</v>
          </cell>
          <cell r="F746">
            <v>300</v>
          </cell>
          <cell r="N746">
            <v>278.49700000000001</v>
          </cell>
          <cell r="AC746">
            <v>7.9522033380000003</v>
          </cell>
        </row>
        <row r="747">
          <cell r="C747" t="str">
            <v>août</v>
          </cell>
          <cell r="D747" t="str">
            <v>2021</v>
          </cell>
          <cell r="F747">
            <v>1200</v>
          </cell>
          <cell r="N747">
            <v>278.49700000000001</v>
          </cell>
          <cell r="AC747">
            <v>31.808813352000001</v>
          </cell>
        </row>
        <row r="748">
          <cell r="C748" t="str">
            <v>août</v>
          </cell>
          <cell r="D748" t="str">
            <v>2021</v>
          </cell>
          <cell r="F748">
            <v>300</v>
          </cell>
          <cell r="N748">
            <v>278.49700000000001</v>
          </cell>
          <cell r="AC748">
            <v>7.9522033380000003</v>
          </cell>
        </row>
        <row r="749">
          <cell r="C749" t="str">
            <v>août</v>
          </cell>
          <cell r="D749" t="str">
            <v>2021</v>
          </cell>
          <cell r="F749">
            <v>300</v>
          </cell>
          <cell r="N749">
            <v>278.49700000000001</v>
          </cell>
          <cell r="AC749">
            <v>7.9522033380000003</v>
          </cell>
        </row>
        <row r="750">
          <cell r="C750" t="str">
            <v>août</v>
          </cell>
          <cell r="D750" t="str">
            <v>2021</v>
          </cell>
          <cell r="F750">
            <v>300</v>
          </cell>
          <cell r="N750">
            <v>278.49700000000001</v>
          </cell>
          <cell r="AC750">
            <v>7.9522033380000003</v>
          </cell>
        </row>
        <row r="751">
          <cell r="C751" t="str">
            <v>septembre</v>
          </cell>
          <cell r="D751" t="str">
            <v>2021</v>
          </cell>
          <cell r="F751">
            <v>300</v>
          </cell>
          <cell r="N751">
            <v>278.49700000000001</v>
          </cell>
          <cell r="AC751">
            <v>7.9522033380000003</v>
          </cell>
        </row>
        <row r="752">
          <cell r="C752" t="str">
            <v>octobre</v>
          </cell>
          <cell r="D752" t="str">
            <v>2021</v>
          </cell>
          <cell r="F752">
            <v>600</v>
          </cell>
          <cell r="N752">
            <v>278.49700000000001</v>
          </cell>
          <cell r="AC752">
            <v>15.904406676000001</v>
          </cell>
        </row>
        <row r="753">
          <cell r="C753" t="str">
            <v>novembre</v>
          </cell>
          <cell r="D753" t="str">
            <v>2021</v>
          </cell>
          <cell r="F753">
            <v>600</v>
          </cell>
          <cell r="N753">
            <v>278.49700000000001</v>
          </cell>
          <cell r="AC753">
            <v>15.904406676000001</v>
          </cell>
        </row>
        <row r="754">
          <cell r="C754" t="str">
            <v>décembre</v>
          </cell>
          <cell r="D754" t="str">
            <v>2021</v>
          </cell>
          <cell r="F754">
            <v>600</v>
          </cell>
          <cell r="N754">
            <v>278.49700000000001</v>
          </cell>
          <cell r="AC754">
            <v>15.904406676000001</v>
          </cell>
        </row>
        <row r="755">
          <cell r="C755" t="str">
            <v>janvier</v>
          </cell>
          <cell r="D755" t="str">
            <v>2022</v>
          </cell>
          <cell r="F755">
            <v>600</v>
          </cell>
          <cell r="N755">
            <v>278.49700000000001</v>
          </cell>
          <cell r="AC755">
            <v>15.904406676000001</v>
          </cell>
        </row>
        <row r="756">
          <cell r="C756" t="str">
            <v>février</v>
          </cell>
          <cell r="D756" t="str">
            <v>2022</v>
          </cell>
          <cell r="F756">
            <v>600</v>
          </cell>
          <cell r="N756">
            <v>278.49700000000001</v>
          </cell>
          <cell r="AC756">
            <v>15.904406676000001</v>
          </cell>
        </row>
        <row r="757">
          <cell r="C757" t="str">
            <v>février</v>
          </cell>
          <cell r="D757" t="str">
            <v>2022</v>
          </cell>
          <cell r="F757">
            <v>300</v>
          </cell>
          <cell r="N757">
            <v>278.49700000000001</v>
          </cell>
          <cell r="AC757">
            <v>7.9522033380000003</v>
          </cell>
        </row>
        <row r="758">
          <cell r="C758" t="str">
            <v>mars</v>
          </cell>
          <cell r="D758" t="str">
            <v>2022</v>
          </cell>
          <cell r="F758">
            <v>300</v>
          </cell>
          <cell r="N758">
            <v>278.49700000000001</v>
          </cell>
          <cell r="AC758">
            <v>7.9522033380000003</v>
          </cell>
        </row>
        <row r="759">
          <cell r="C759" t="str">
            <v>mars</v>
          </cell>
          <cell r="D759" t="str">
            <v>2022</v>
          </cell>
          <cell r="F759">
            <v>300</v>
          </cell>
          <cell r="N759">
            <v>278.49700000000001</v>
          </cell>
          <cell r="AC759">
            <v>7.9522033380000003</v>
          </cell>
        </row>
        <row r="760">
          <cell r="C760" t="str">
            <v>mars</v>
          </cell>
          <cell r="D760" t="str">
            <v>2022</v>
          </cell>
          <cell r="F760">
            <v>300</v>
          </cell>
          <cell r="N760">
            <v>278.49700000000001</v>
          </cell>
          <cell r="AC760">
            <v>7.9522033380000003</v>
          </cell>
        </row>
        <row r="761">
          <cell r="C761" t="str">
            <v>mars</v>
          </cell>
          <cell r="D761" t="str">
            <v>2022</v>
          </cell>
          <cell r="F761">
            <v>400</v>
          </cell>
          <cell r="N761">
            <v>278.49700000000001</v>
          </cell>
          <cell r="AC761">
            <v>10.602937784000002</v>
          </cell>
        </row>
        <row r="762">
          <cell r="C762" t="str">
            <v>avril</v>
          </cell>
          <cell r="D762" t="str">
            <v>2022</v>
          </cell>
          <cell r="F762">
            <v>300</v>
          </cell>
          <cell r="N762">
            <v>278.49700000000001</v>
          </cell>
          <cell r="AC762">
            <v>7.9522033380000003</v>
          </cell>
        </row>
        <row r="763">
          <cell r="C763" t="str">
            <v>avril</v>
          </cell>
          <cell r="D763" t="str">
            <v>2022</v>
          </cell>
          <cell r="F763">
            <v>150</v>
          </cell>
          <cell r="N763">
            <v>278.49700000000001</v>
          </cell>
          <cell r="AC763">
            <v>3.9761016690000002</v>
          </cell>
        </row>
        <row r="764">
          <cell r="C764" t="str">
            <v>avril</v>
          </cell>
          <cell r="D764" t="str">
            <v>2022</v>
          </cell>
          <cell r="F764">
            <v>400</v>
          </cell>
          <cell r="N764">
            <v>278.49700000000001</v>
          </cell>
          <cell r="AC764">
            <v>10.602937784000002</v>
          </cell>
        </row>
        <row r="765">
          <cell r="C765" t="str">
            <v>avril</v>
          </cell>
          <cell r="D765" t="str">
            <v>2022</v>
          </cell>
          <cell r="F765">
            <v>300</v>
          </cell>
          <cell r="N765">
            <v>278.49700000000001</v>
          </cell>
          <cell r="AC765">
            <v>7.9522033380000003</v>
          </cell>
        </row>
        <row r="766">
          <cell r="C766" t="str">
            <v>mai</v>
          </cell>
          <cell r="D766" t="str">
            <v>2022</v>
          </cell>
          <cell r="F766">
            <v>400</v>
          </cell>
          <cell r="N766">
            <v>278.49700000000001</v>
          </cell>
          <cell r="AC766">
            <v>10.602937784000002</v>
          </cell>
        </row>
        <row r="767">
          <cell r="C767" t="str">
            <v>mai</v>
          </cell>
          <cell r="D767" t="str">
            <v>2022</v>
          </cell>
          <cell r="F767">
            <v>300</v>
          </cell>
          <cell r="N767">
            <v>278.49700000000001</v>
          </cell>
          <cell r="AC767">
            <v>7.9522033380000003</v>
          </cell>
        </row>
        <row r="768">
          <cell r="C768" t="str">
            <v>mai</v>
          </cell>
          <cell r="D768" t="str">
            <v>2022</v>
          </cell>
          <cell r="F768">
            <v>400</v>
          </cell>
          <cell r="N768">
            <v>278.49700000000001</v>
          </cell>
          <cell r="AC768">
            <v>10.602937784000002</v>
          </cell>
        </row>
        <row r="769">
          <cell r="C769" t="str">
            <v>mai</v>
          </cell>
          <cell r="D769" t="str">
            <v>2022</v>
          </cell>
          <cell r="F769">
            <v>400</v>
          </cell>
          <cell r="N769">
            <v>278.49700000000001</v>
          </cell>
          <cell r="AC769">
            <v>10.602937784000002</v>
          </cell>
        </row>
        <row r="770">
          <cell r="C770" t="str">
            <v>juin</v>
          </cell>
          <cell r="D770" t="str">
            <v>2022</v>
          </cell>
          <cell r="F770">
            <v>400</v>
          </cell>
          <cell r="N770">
            <v>278.49700000000001</v>
          </cell>
          <cell r="AC770">
            <v>10.602937784000002</v>
          </cell>
        </row>
        <row r="771">
          <cell r="C771" t="str">
            <v>juin</v>
          </cell>
          <cell r="D771" t="str">
            <v>2022</v>
          </cell>
          <cell r="F771">
            <v>400</v>
          </cell>
          <cell r="N771">
            <v>278.49700000000001</v>
          </cell>
          <cell r="AC771">
            <v>10.602937784000002</v>
          </cell>
        </row>
        <row r="772">
          <cell r="C772" t="str">
            <v>juin</v>
          </cell>
          <cell r="D772" t="str">
            <v>2022</v>
          </cell>
          <cell r="F772">
            <v>400</v>
          </cell>
          <cell r="N772">
            <v>278.49700000000001</v>
          </cell>
          <cell r="AC772">
            <v>10.602937784000002</v>
          </cell>
        </row>
        <row r="773">
          <cell r="C773" t="str">
            <v>juin</v>
          </cell>
          <cell r="D773" t="str">
            <v>2022</v>
          </cell>
          <cell r="F773">
            <v>400</v>
          </cell>
          <cell r="N773">
            <v>278.49700000000001</v>
          </cell>
          <cell r="AC773">
            <v>10.602937784000002</v>
          </cell>
        </row>
        <row r="774">
          <cell r="C774" t="str">
            <v>juillet</v>
          </cell>
          <cell r="D774" t="str">
            <v>2022</v>
          </cell>
          <cell r="F774">
            <v>400</v>
          </cell>
          <cell r="N774">
            <v>278.49700000000001</v>
          </cell>
          <cell r="AC774">
            <v>10.602937784000002</v>
          </cell>
        </row>
        <row r="775">
          <cell r="C775" t="str">
            <v>juillet</v>
          </cell>
          <cell r="D775" t="str">
            <v>2022</v>
          </cell>
          <cell r="F775">
            <v>150</v>
          </cell>
          <cell r="N775">
            <v>278.49700000000001</v>
          </cell>
          <cell r="AC775">
            <v>3.9761016690000002</v>
          </cell>
        </row>
        <row r="776">
          <cell r="C776" t="str">
            <v>juillet</v>
          </cell>
          <cell r="D776" t="str">
            <v>2022</v>
          </cell>
          <cell r="F776">
            <v>400</v>
          </cell>
          <cell r="N776">
            <v>278.49700000000001</v>
          </cell>
          <cell r="AC776">
            <v>10.602937784000002</v>
          </cell>
        </row>
        <row r="777">
          <cell r="C777" t="str">
            <v>juillet</v>
          </cell>
          <cell r="D777" t="str">
            <v>2022</v>
          </cell>
          <cell r="F777">
            <v>400</v>
          </cell>
          <cell r="N777">
            <v>278.49700000000001</v>
          </cell>
          <cell r="AC777">
            <v>10.602937784000002</v>
          </cell>
        </row>
        <row r="778">
          <cell r="C778" t="str">
            <v>août</v>
          </cell>
          <cell r="D778" t="str">
            <v>2022</v>
          </cell>
          <cell r="F778">
            <v>400</v>
          </cell>
          <cell r="N778">
            <v>278.49700000000001</v>
          </cell>
          <cell r="AC778">
            <v>10.602937784000002</v>
          </cell>
        </row>
        <row r="779">
          <cell r="C779" t="str">
            <v>août</v>
          </cell>
          <cell r="D779" t="str">
            <v>2022</v>
          </cell>
          <cell r="F779">
            <v>450</v>
          </cell>
          <cell r="N779">
            <v>278.49700000000001</v>
          </cell>
          <cell r="AC779">
            <v>11.928305007000001</v>
          </cell>
        </row>
        <row r="780">
          <cell r="C780" t="str">
            <v>août</v>
          </cell>
          <cell r="D780" t="str">
            <v>2022</v>
          </cell>
          <cell r="F780">
            <v>300</v>
          </cell>
          <cell r="N780">
            <v>278.49700000000001</v>
          </cell>
          <cell r="AC780">
            <v>7.9522033380000003</v>
          </cell>
        </row>
        <row r="781">
          <cell r="C781" t="str">
            <v>septembre</v>
          </cell>
          <cell r="D781" t="str">
            <v>2022</v>
          </cell>
          <cell r="F781">
            <v>400</v>
          </cell>
          <cell r="N781">
            <v>278.49700000000001</v>
          </cell>
          <cell r="AC781">
            <v>10.602937784000002</v>
          </cell>
        </row>
        <row r="782">
          <cell r="C782" t="str">
            <v>septembre</v>
          </cell>
          <cell r="D782" t="str">
            <v>2022</v>
          </cell>
          <cell r="F782">
            <v>400</v>
          </cell>
          <cell r="N782">
            <v>278.49700000000001</v>
          </cell>
          <cell r="AC782">
            <v>10.602937784000002</v>
          </cell>
        </row>
        <row r="783">
          <cell r="C783" t="str">
            <v>septembre</v>
          </cell>
          <cell r="D783" t="str">
            <v>2022</v>
          </cell>
          <cell r="F783">
            <v>300</v>
          </cell>
          <cell r="N783">
            <v>278.49700000000001</v>
          </cell>
          <cell r="AC783">
            <v>7.9522033380000003</v>
          </cell>
        </row>
        <row r="784">
          <cell r="C784" t="str">
            <v>septembre</v>
          </cell>
          <cell r="D784" t="str">
            <v>2022</v>
          </cell>
          <cell r="F784">
            <v>600</v>
          </cell>
          <cell r="N784">
            <v>278.49700000000001</v>
          </cell>
          <cell r="AC784">
            <v>15.904406676000001</v>
          </cell>
        </row>
        <row r="785">
          <cell r="C785" t="str">
            <v>septembre</v>
          </cell>
          <cell r="D785" t="str">
            <v>2022</v>
          </cell>
          <cell r="F785">
            <v>300</v>
          </cell>
          <cell r="N785">
            <v>278.49700000000001</v>
          </cell>
          <cell r="AC785">
            <v>7.9522033380000003</v>
          </cell>
        </row>
        <row r="786">
          <cell r="C786" t="str">
            <v>août</v>
          </cell>
          <cell r="D786" t="str">
            <v>2022</v>
          </cell>
          <cell r="F786">
            <v>150</v>
          </cell>
          <cell r="N786">
            <v>278.45800000000003</v>
          </cell>
          <cell r="AC786">
            <v>3.9755448660000003</v>
          </cell>
        </row>
        <row r="787">
          <cell r="C787" t="str">
            <v>septembre</v>
          </cell>
          <cell r="D787" t="str">
            <v>2022</v>
          </cell>
          <cell r="F787">
            <v>150</v>
          </cell>
          <cell r="N787">
            <v>278.45800000000003</v>
          </cell>
          <cell r="AC787">
            <v>3.9755448660000003</v>
          </cell>
        </row>
        <row r="788">
          <cell r="C788" t="str">
            <v>septembre</v>
          </cell>
          <cell r="D788" t="str">
            <v>2021</v>
          </cell>
          <cell r="F788">
            <v>185</v>
          </cell>
          <cell r="N788">
            <v>278.33600000000001</v>
          </cell>
          <cell r="AC788">
            <v>4.9010237887999999</v>
          </cell>
        </row>
        <row r="789">
          <cell r="C789" t="str">
            <v>juin</v>
          </cell>
          <cell r="D789" t="str">
            <v>2022</v>
          </cell>
          <cell r="F789">
            <v>106</v>
          </cell>
          <cell r="N789">
            <v>278.33600000000001</v>
          </cell>
          <cell r="AC789">
            <v>2.80815417088</v>
          </cell>
        </row>
        <row r="790">
          <cell r="C790" t="str">
            <v>juin</v>
          </cell>
          <cell r="D790" t="str">
            <v>2022</v>
          </cell>
          <cell r="F790">
            <v>106</v>
          </cell>
          <cell r="N790">
            <v>278.33600000000001</v>
          </cell>
          <cell r="AC790">
            <v>2.80815417088</v>
          </cell>
        </row>
        <row r="791">
          <cell r="C791" t="str">
            <v>juillet</v>
          </cell>
          <cell r="D791" t="str">
            <v>2022</v>
          </cell>
          <cell r="F791">
            <v>102</v>
          </cell>
          <cell r="N791">
            <v>278.33600000000001</v>
          </cell>
          <cell r="AC791">
            <v>2.7021860889600005</v>
          </cell>
        </row>
        <row r="792">
          <cell r="C792" t="str">
            <v>mars</v>
          </cell>
          <cell r="D792" t="str">
            <v>2021</v>
          </cell>
          <cell r="F792">
            <v>250</v>
          </cell>
          <cell r="N792">
            <v>278.14499999999998</v>
          </cell>
          <cell r="AC792">
            <v>6.6184602749999994</v>
          </cell>
        </row>
        <row r="793">
          <cell r="C793" t="str">
            <v>mars</v>
          </cell>
          <cell r="D793" t="str">
            <v>2021</v>
          </cell>
          <cell r="F793">
            <v>200</v>
          </cell>
          <cell r="N793">
            <v>278.14499999999998</v>
          </cell>
          <cell r="AC793">
            <v>5.2947682199999999</v>
          </cell>
        </row>
        <row r="794">
          <cell r="C794" t="str">
            <v>mars</v>
          </cell>
          <cell r="D794" t="str">
            <v>2021</v>
          </cell>
          <cell r="F794">
            <v>200</v>
          </cell>
          <cell r="N794">
            <v>278.14499999999998</v>
          </cell>
          <cell r="AC794">
            <v>5.2947682199999999</v>
          </cell>
        </row>
        <row r="795">
          <cell r="C795" t="str">
            <v>avril</v>
          </cell>
          <cell r="D795" t="str">
            <v>2021</v>
          </cell>
          <cell r="F795">
            <v>200</v>
          </cell>
          <cell r="N795">
            <v>278.14499999999998</v>
          </cell>
          <cell r="AC795">
            <v>5.2947682199999999</v>
          </cell>
        </row>
        <row r="796">
          <cell r="C796" t="str">
            <v>avril</v>
          </cell>
          <cell r="D796" t="str">
            <v>2021</v>
          </cell>
          <cell r="F796">
            <v>200</v>
          </cell>
          <cell r="N796">
            <v>278.14499999999998</v>
          </cell>
          <cell r="AC796">
            <v>5.2947682199999999</v>
          </cell>
        </row>
        <row r="797">
          <cell r="C797" t="str">
            <v>avril</v>
          </cell>
          <cell r="D797" t="str">
            <v>2021</v>
          </cell>
          <cell r="F797">
            <v>200</v>
          </cell>
          <cell r="N797">
            <v>278.14499999999998</v>
          </cell>
          <cell r="AC797">
            <v>5.2947682199999999</v>
          </cell>
        </row>
        <row r="798">
          <cell r="C798" t="str">
            <v>mai</v>
          </cell>
          <cell r="D798" t="str">
            <v>2021</v>
          </cell>
          <cell r="F798">
            <v>200</v>
          </cell>
          <cell r="N798">
            <v>278.14499999999998</v>
          </cell>
          <cell r="AC798">
            <v>5.2947682199999999</v>
          </cell>
        </row>
        <row r="799">
          <cell r="C799" t="str">
            <v>mai</v>
          </cell>
          <cell r="D799" t="str">
            <v>2021</v>
          </cell>
          <cell r="F799">
            <v>200</v>
          </cell>
          <cell r="N799">
            <v>278.14499999999998</v>
          </cell>
          <cell r="AC799">
            <v>5.2947682199999999</v>
          </cell>
        </row>
        <row r="800">
          <cell r="C800" t="str">
            <v>mai</v>
          </cell>
          <cell r="D800" t="str">
            <v>2021</v>
          </cell>
          <cell r="F800">
            <v>200</v>
          </cell>
          <cell r="N800">
            <v>278.14499999999998</v>
          </cell>
          <cell r="AC800">
            <v>5.2947682199999999</v>
          </cell>
        </row>
        <row r="801">
          <cell r="C801" t="str">
            <v>juin</v>
          </cell>
          <cell r="D801" t="str">
            <v>2021</v>
          </cell>
          <cell r="F801">
            <v>200</v>
          </cell>
          <cell r="N801">
            <v>278.14499999999998</v>
          </cell>
          <cell r="AC801">
            <v>5.2947682199999999</v>
          </cell>
        </row>
        <row r="802">
          <cell r="C802" t="str">
            <v>juin</v>
          </cell>
          <cell r="D802" t="str">
            <v>2021</v>
          </cell>
          <cell r="F802">
            <v>200</v>
          </cell>
          <cell r="N802">
            <v>278.14499999999998</v>
          </cell>
          <cell r="AC802">
            <v>5.2947682199999999</v>
          </cell>
        </row>
        <row r="803">
          <cell r="C803" t="str">
            <v>juin</v>
          </cell>
          <cell r="D803" t="str">
            <v>2021</v>
          </cell>
          <cell r="F803">
            <v>300</v>
          </cell>
          <cell r="N803">
            <v>278.14499999999998</v>
          </cell>
          <cell r="AC803">
            <v>7.942152329999999</v>
          </cell>
        </row>
        <row r="804">
          <cell r="C804" t="str">
            <v>juin</v>
          </cell>
          <cell r="D804" t="str">
            <v>2021</v>
          </cell>
          <cell r="F804">
            <v>300</v>
          </cell>
          <cell r="N804">
            <v>278.14499999999998</v>
          </cell>
          <cell r="AC804">
            <v>7.942152329999999</v>
          </cell>
        </row>
        <row r="805">
          <cell r="C805" t="str">
            <v>juin</v>
          </cell>
          <cell r="D805" t="str">
            <v>2021</v>
          </cell>
          <cell r="F805">
            <v>300</v>
          </cell>
          <cell r="N805">
            <v>278.14499999999998</v>
          </cell>
          <cell r="AC805">
            <v>7.942152329999999</v>
          </cell>
        </row>
        <row r="806">
          <cell r="C806" t="str">
            <v>juillet</v>
          </cell>
          <cell r="D806" t="str">
            <v>2021</v>
          </cell>
          <cell r="F806">
            <v>300</v>
          </cell>
          <cell r="N806">
            <v>278.14499999999998</v>
          </cell>
          <cell r="AC806">
            <v>7.942152329999999</v>
          </cell>
        </row>
        <row r="807">
          <cell r="C807" t="str">
            <v>juillet</v>
          </cell>
          <cell r="D807" t="str">
            <v>2021</v>
          </cell>
          <cell r="F807">
            <v>300</v>
          </cell>
          <cell r="N807">
            <v>278.14499999999998</v>
          </cell>
          <cell r="AC807">
            <v>7.942152329999999</v>
          </cell>
        </row>
        <row r="808">
          <cell r="C808" t="str">
            <v>juillet</v>
          </cell>
          <cell r="D808" t="str">
            <v>2021</v>
          </cell>
          <cell r="F808">
            <v>300</v>
          </cell>
          <cell r="N808">
            <v>278.14499999999998</v>
          </cell>
          <cell r="AC808">
            <v>7.942152329999999</v>
          </cell>
        </row>
        <row r="809">
          <cell r="C809" t="str">
            <v>juillet</v>
          </cell>
          <cell r="D809" t="str">
            <v>2021</v>
          </cell>
          <cell r="F809">
            <v>300</v>
          </cell>
          <cell r="N809">
            <v>278.14499999999998</v>
          </cell>
          <cell r="AC809">
            <v>7.942152329999999</v>
          </cell>
        </row>
        <row r="810">
          <cell r="C810" t="str">
            <v>août</v>
          </cell>
          <cell r="D810" t="str">
            <v>2021</v>
          </cell>
          <cell r="F810">
            <v>300</v>
          </cell>
          <cell r="N810">
            <v>278.14499999999998</v>
          </cell>
          <cell r="AC810">
            <v>7.942152329999999</v>
          </cell>
        </row>
        <row r="811">
          <cell r="C811" t="str">
            <v>août</v>
          </cell>
          <cell r="D811" t="str">
            <v>2021</v>
          </cell>
          <cell r="F811">
            <v>300</v>
          </cell>
          <cell r="N811">
            <v>278.14499999999998</v>
          </cell>
          <cell r="AC811">
            <v>7.942152329999999</v>
          </cell>
        </row>
        <row r="812">
          <cell r="C812" t="str">
            <v>septembre</v>
          </cell>
          <cell r="D812" t="str">
            <v>2021</v>
          </cell>
          <cell r="F812">
            <v>300</v>
          </cell>
          <cell r="N812">
            <v>278.14499999999998</v>
          </cell>
          <cell r="AC812">
            <v>7.942152329999999</v>
          </cell>
        </row>
        <row r="813">
          <cell r="C813" t="str">
            <v>septembre</v>
          </cell>
          <cell r="D813" t="str">
            <v>2021</v>
          </cell>
          <cell r="F813">
            <v>300</v>
          </cell>
          <cell r="N813">
            <v>278.14499999999998</v>
          </cell>
          <cell r="AC813">
            <v>7.942152329999999</v>
          </cell>
        </row>
        <row r="814">
          <cell r="C814" t="str">
            <v>septembre</v>
          </cell>
          <cell r="D814" t="str">
            <v>2021</v>
          </cell>
          <cell r="F814">
            <v>300</v>
          </cell>
          <cell r="N814">
            <v>278.14499999999998</v>
          </cell>
          <cell r="AC814">
            <v>7.942152329999999</v>
          </cell>
        </row>
        <row r="815">
          <cell r="C815" t="str">
            <v>septembre</v>
          </cell>
          <cell r="D815" t="str">
            <v>2021</v>
          </cell>
          <cell r="F815">
            <v>300</v>
          </cell>
          <cell r="N815">
            <v>278.14499999999998</v>
          </cell>
          <cell r="AC815">
            <v>7.942152329999999</v>
          </cell>
        </row>
        <row r="816">
          <cell r="C816" t="str">
            <v>octobre</v>
          </cell>
          <cell r="D816" t="str">
            <v>2021</v>
          </cell>
          <cell r="F816">
            <v>600</v>
          </cell>
          <cell r="N816">
            <v>278.14499999999998</v>
          </cell>
          <cell r="AC816">
            <v>15.884304659999998</v>
          </cell>
        </row>
        <row r="817">
          <cell r="C817" t="str">
            <v>octobre</v>
          </cell>
          <cell r="D817" t="str">
            <v>2021</v>
          </cell>
          <cell r="F817">
            <v>300</v>
          </cell>
          <cell r="N817">
            <v>278.14499999999998</v>
          </cell>
          <cell r="AC817">
            <v>7.942152329999999</v>
          </cell>
        </row>
        <row r="818">
          <cell r="C818" t="str">
            <v>octobre</v>
          </cell>
          <cell r="D818" t="str">
            <v>2021</v>
          </cell>
          <cell r="F818">
            <v>300</v>
          </cell>
          <cell r="N818">
            <v>278.14499999999998</v>
          </cell>
          <cell r="AC818">
            <v>7.942152329999999</v>
          </cell>
        </row>
        <row r="819">
          <cell r="C819" t="str">
            <v>novembre</v>
          </cell>
          <cell r="D819" t="str">
            <v>2021</v>
          </cell>
          <cell r="F819">
            <v>300</v>
          </cell>
          <cell r="N819">
            <v>278.14499999999998</v>
          </cell>
          <cell r="AC819">
            <v>7.942152329999999</v>
          </cell>
        </row>
        <row r="820">
          <cell r="C820" t="str">
            <v>novembre</v>
          </cell>
          <cell r="D820" t="str">
            <v>2021</v>
          </cell>
          <cell r="F820">
            <v>150</v>
          </cell>
          <cell r="N820">
            <v>278.14499999999998</v>
          </cell>
          <cell r="AC820">
            <v>3.9710761649999995</v>
          </cell>
        </row>
        <row r="821">
          <cell r="C821" t="str">
            <v>janvier</v>
          </cell>
          <cell r="D821" t="str">
            <v>2022</v>
          </cell>
          <cell r="F821">
            <v>300</v>
          </cell>
          <cell r="N821">
            <v>278.14499999999998</v>
          </cell>
          <cell r="AC821">
            <v>7.942152329999999</v>
          </cell>
        </row>
        <row r="822">
          <cell r="C822" t="str">
            <v>février</v>
          </cell>
          <cell r="D822" t="str">
            <v>2022</v>
          </cell>
          <cell r="F822">
            <v>200</v>
          </cell>
          <cell r="N822">
            <v>278.14499999999998</v>
          </cell>
          <cell r="AC822">
            <v>5.2947682199999999</v>
          </cell>
        </row>
        <row r="823">
          <cell r="C823" t="str">
            <v>février</v>
          </cell>
          <cell r="D823" t="str">
            <v>2022</v>
          </cell>
          <cell r="F823">
            <v>200</v>
          </cell>
          <cell r="N823">
            <v>278.14499999999998</v>
          </cell>
          <cell r="AC823">
            <v>5.2947682199999999</v>
          </cell>
        </row>
        <row r="824">
          <cell r="C824" t="str">
            <v>février</v>
          </cell>
          <cell r="D824" t="str">
            <v>2022</v>
          </cell>
          <cell r="F824">
            <v>150</v>
          </cell>
          <cell r="N824">
            <v>278.14499999999998</v>
          </cell>
          <cell r="AC824">
            <v>3.9710761649999995</v>
          </cell>
        </row>
        <row r="825">
          <cell r="C825" t="str">
            <v>mars</v>
          </cell>
          <cell r="D825" t="str">
            <v>2022</v>
          </cell>
          <cell r="F825">
            <v>150</v>
          </cell>
          <cell r="N825">
            <v>278.14499999999998</v>
          </cell>
          <cell r="AC825">
            <v>3.9710761649999995</v>
          </cell>
        </row>
        <row r="826">
          <cell r="C826" t="str">
            <v>mars</v>
          </cell>
          <cell r="D826" t="str">
            <v>2022</v>
          </cell>
          <cell r="F826">
            <v>150</v>
          </cell>
          <cell r="N826">
            <v>278.14499999999998</v>
          </cell>
          <cell r="AC826">
            <v>3.9710761649999995</v>
          </cell>
        </row>
        <row r="827">
          <cell r="C827" t="str">
            <v>mars</v>
          </cell>
          <cell r="D827" t="str">
            <v>2022</v>
          </cell>
          <cell r="F827">
            <v>150</v>
          </cell>
          <cell r="N827">
            <v>278.14499999999998</v>
          </cell>
          <cell r="AC827">
            <v>3.9710761649999995</v>
          </cell>
        </row>
        <row r="828">
          <cell r="C828" t="str">
            <v>mars</v>
          </cell>
          <cell r="D828" t="str">
            <v>2022</v>
          </cell>
          <cell r="F828">
            <v>200</v>
          </cell>
          <cell r="N828">
            <v>278.14499999999998</v>
          </cell>
          <cell r="AC828">
            <v>5.2947682199999999</v>
          </cell>
        </row>
        <row r="829">
          <cell r="C829" t="str">
            <v>avril</v>
          </cell>
          <cell r="D829" t="str">
            <v>2022</v>
          </cell>
          <cell r="F829">
            <v>150</v>
          </cell>
          <cell r="N829">
            <v>278.14499999999998</v>
          </cell>
          <cell r="AC829">
            <v>3.9710761649999995</v>
          </cell>
        </row>
        <row r="830">
          <cell r="C830" t="str">
            <v>avril</v>
          </cell>
          <cell r="D830" t="str">
            <v>2022</v>
          </cell>
          <cell r="F830">
            <v>150</v>
          </cell>
          <cell r="N830">
            <v>278.14499999999998</v>
          </cell>
          <cell r="AC830">
            <v>3.9710761649999995</v>
          </cell>
        </row>
        <row r="831">
          <cell r="C831" t="str">
            <v>avril</v>
          </cell>
          <cell r="D831" t="str">
            <v>2022</v>
          </cell>
          <cell r="F831">
            <v>150</v>
          </cell>
          <cell r="N831">
            <v>278.14499999999998</v>
          </cell>
          <cell r="AC831">
            <v>3.9710761649999995</v>
          </cell>
        </row>
        <row r="832">
          <cell r="C832" t="str">
            <v>avril</v>
          </cell>
          <cell r="D832" t="str">
            <v>2022</v>
          </cell>
          <cell r="F832">
            <v>150</v>
          </cell>
          <cell r="N832">
            <v>278.14499999999998</v>
          </cell>
          <cell r="AC832">
            <v>3.9710761649999995</v>
          </cell>
        </row>
        <row r="833">
          <cell r="C833" t="str">
            <v>mai</v>
          </cell>
          <cell r="D833" t="str">
            <v>2022</v>
          </cell>
          <cell r="F833">
            <v>150</v>
          </cell>
          <cell r="N833">
            <v>278.14499999999998</v>
          </cell>
          <cell r="AC833">
            <v>3.9710761649999995</v>
          </cell>
        </row>
        <row r="834">
          <cell r="C834" t="str">
            <v>mai</v>
          </cell>
          <cell r="D834" t="str">
            <v>2022</v>
          </cell>
          <cell r="F834">
            <v>150</v>
          </cell>
          <cell r="N834">
            <v>278.14499999999998</v>
          </cell>
          <cell r="AC834">
            <v>3.9710761649999995</v>
          </cell>
        </row>
        <row r="835">
          <cell r="C835" t="str">
            <v>mai</v>
          </cell>
          <cell r="D835" t="str">
            <v>2022</v>
          </cell>
          <cell r="F835">
            <v>150</v>
          </cell>
          <cell r="N835">
            <v>278.14499999999998</v>
          </cell>
          <cell r="AC835">
            <v>3.9710761649999995</v>
          </cell>
        </row>
        <row r="836">
          <cell r="C836" t="str">
            <v>mai</v>
          </cell>
          <cell r="D836" t="str">
            <v>2022</v>
          </cell>
          <cell r="F836">
            <v>150</v>
          </cell>
          <cell r="N836">
            <v>278.14499999999998</v>
          </cell>
          <cell r="AC836">
            <v>3.9710761649999995</v>
          </cell>
        </row>
        <row r="837">
          <cell r="C837" t="str">
            <v>juin</v>
          </cell>
          <cell r="D837" t="str">
            <v>2022</v>
          </cell>
          <cell r="F837">
            <v>150</v>
          </cell>
          <cell r="N837">
            <v>278.14499999999998</v>
          </cell>
          <cell r="AC837">
            <v>3.9710761649999995</v>
          </cell>
        </row>
        <row r="838">
          <cell r="C838" t="str">
            <v>juin</v>
          </cell>
          <cell r="D838" t="str">
            <v>2022</v>
          </cell>
          <cell r="F838">
            <v>150</v>
          </cell>
          <cell r="N838">
            <v>278.14499999999998</v>
          </cell>
          <cell r="AC838">
            <v>3.9710761649999995</v>
          </cell>
        </row>
        <row r="839">
          <cell r="C839" t="str">
            <v>juin</v>
          </cell>
          <cell r="D839" t="str">
            <v>2022</v>
          </cell>
          <cell r="F839">
            <v>150</v>
          </cell>
          <cell r="N839">
            <v>278.14499999999998</v>
          </cell>
          <cell r="AC839">
            <v>3.9710761649999995</v>
          </cell>
        </row>
        <row r="840">
          <cell r="C840" t="str">
            <v>juin</v>
          </cell>
          <cell r="D840" t="str">
            <v>2022</v>
          </cell>
          <cell r="F840">
            <v>150</v>
          </cell>
          <cell r="N840">
            <v>278.14499999999998</v>
          </cell>
          <cell r="AC840">
            <v>3.9710761649999995</v>
          </cell>
        </row>
        <row r="841">
          <cell r="C841" t="str">
            <v>juin</v>
          </cell>
          <cell r="D841" t="str">
            <v>2022</v>
          </cell>
          <cell r="F841">
            <v>300</v>
          </cell>
          <cell r="N841">
            <v>278.14499999999998</v>
          </cell>
          <cell r="AC841">
            <v>7.942152329999999</v>
          </cell>
        </row>
        <row r="842">
          <cell r="C842" t="str">
            <v>juillet</v>
          </cell>
          <cell r="D842" t="str">
            <v>2022</v>
          </cell>
          <cell r="F842">
            <v>300</v>
          </cell>
          <cell r="N842">
            <v>278.14499999999998</v>
          </cell>
          <cell r="AC842">
            <v>7.942152329999999</v>
          </cell>
        </row>
        <row r="843">
          <cell r="C843" t="str">
            <v>juillet</v>
          </cell>
          <cell r="D843" t="str">
            <v>2022</v>
          </cell>
          <cell r="F843">
            <v>150</v>
          </cell>
          <cell r="N843">
            <v>278.14499999999998</v>
          </cell>
          <cell r="AC843">
            <v>3.9710761649999995</v>
          </cell>
        </row>
        <row r="844">
          <cell r="C844" t="str">
            <v>juillet</v>
          </cell>
          <cell r="D844" t="str">
            <v>2022</v>
          </cell>
          <cell r="F844">
            <v>150</v>
          </cell>
          <cell r="N844">
            <v>278.14499999999998</v>
          </cell>
          <cell r="AC844">
            <v>3.9710761649999995</v>
          </cell>
        </row>
        <row r="845">
          <cell r="C845" t="str">
            <v>juillet</v>
          </cell>
          <cell r="D845" t="str">
            <v>2022</v>
          </cell>
          <cell r="F845">
            <v>150</v>
          </cell>
          <cell r="N845">
            <v>278.14499999999998</v>
          </cell>
          <cell r="AC845">
            <v>3.9710761649999995</v>
          </cell>
        </row>
        <row r="846">
          <cell r="C846" t="str">
            <v>juillet</v>
          </cell>
          <cell r="D846" t="str">
            <v>2022</v>
          </cell>
          <cell r="F846">
            <v>150</v>
          </cell>
          <cell r="N846">
            <v>278.14499999999998</v>
          </cell>
          <cell r="AC846">
            <v>3.9710761649999995</v>
          </cell>
        </row>
        <row r="847">
          <cell r="C847" t="str">
            <v>août</v>
          </cell>
          <cell r="D847" t="str">
            <v>2022</v>
          </cell>
          <cell r="F847">
            <v>150</v>
          </cell>
          <cell r="N847">
            <v>278.14499999999998</v>
          </cell>
          <cell r="AC847">
            <v>3.9710761649999995</v>
          </cell>
        </row>
        <row r="848">
          <cell r="C848" t="str">
            <v>août</v>
          </cell>
          <cell r="D848" t="str">
            <v>2022</v>
          </cell>
          <cell r="F848">
            <v>300</v>
          </cell>
          <cell r="N848">
            <v>278.14499999999998</v>
          </cell>
          <cell r="AC848">
            <v>7.942152329999999</v>
          </cell>
        </row>
        <row r="849">
          <cell r="C849" t="str">
            <v>août</v>
          </cell>
          <cell r="D849" t="str">
            <v>2022</v>
          </cell>
          <cell r="F849">
            <v>300</v>
          </cell>
          <cell r="N849">
            <v>278.14499999999998</v>
          </cell>
          <cell r="AC849">
            <v>7.942152329999999</v>
          </cell>
        </row>
        <row r="850">
          <cell r="C850" t="str">
            <v>septembre</v>
          </cell>
          <cell r="D850" t="str">
            <v>2022</v>
          </cell>
          <cell r="F850">
            <v>150</v>
          </cell>
          <cell r="N850">
            <v>278.14499999999998</v>
          </cell>
          <cell r="AC850">
            <v>3.9710761649999995</v>
          </cell>
        </row>
        <row r="851">
          <cell r="C851" t="str">
            <v>septembre</v>
          </cell>
          <cell r="D851" t="str">
            <v>2022</v>
          </cell>
          <cell r="F851">
            <v>300</v>
          </cell>
          <cell r="N851">
            <v>278.14499999999998</v>
          </cell>
          <cell r="AC851">
            <v>7.942152329999999</v>
          </cell>
        </row>
        <row r="852">
          <cell r="C852" t="str">
            <v>septembre</v>
          </cell>
          <cell r="D852" t="str">
            <v>2022</v>
          </cell>
          <cell r="F852">
            <v>150</v>
          </cell>
          <cell r="N852">
            <v>278.14499999999998</v>
          </cell>
          <cell r="AC852">
            <v>3.9710761649999995</v>
          </cell>
        </row>
        <row r="853">
          <cell r="C853" t="str">
            <v>juillet</v>
          </cell>
          <cell r="D853" t="str">
            <v>2022</v>
          </cell>
          <cell r="F853">
            <v>150</v>
          </cell>
          <cell r="N853">
            <v>277.30599999999998</v>
          </cell>
          <cell r="AC853">
            <v>3.9590977619999999</v>
          </cell>
        </row>
        <row r="854">
          <cell r="C854" t="str">
            <v>août</v>
          </cell>
          <cell r="D854" t="str">
            <v>2022</v>
          </cell>
          <cell r="F854">
            <v>50</v>
          </cell>
          <cell r="N854">
            <v>268.98399999999998</v>
          </cell>
          <cell r="AC854">
            <v>1.2800948559999998</v>
          </cell>
        </row>
        <row r="855">
          <cell r="C855" t="str">
            <v>septembre</v>
          </cell>
          <cell r="D855" t="str">
            <v>2022</v>
          </cell>
          <cell r="F855">
            <v>140</v>
          </cell>
          <cell r="N855">
            <v>268.98399999999998</v>
          </cell>
          <cell r="AC855">
            <v>3.5842655967999999</v>
          </cell>
        </row>
        <row r="856">
          <cell r="C856" t="str">
            <v>mars</v>
          </cell>
          <cell r="D856" t="str">
            <v>2022</v>
          </cell>
          <cell r="F856">
            <v>150</v>
          </cell>
          <cell r="N856">
            <v>267.846</v>
          </cell>
          <cell r="AC856">
            <v>3.824037342</v>
          </cell>
        </row>
        <row r="857">
          <cell r="C857" t="str">
            <v>mars</v>
          </cell>
          <cell r="D857" t="str">
            <v>2022</v>
          </cell>
          <cell r="F857">
            <v>150</v>
          </cell>
          <cell r="N857">
            <v>267.846</v>
          </cell>
          <cell r="AC857">
            <v>3.824037342</v>
          </cell>
        </row>
        <row r="858">
          <cell r="C858" t="str">
            <v>avril</v>
          </cell>
          <cell r="D858" t="str">
            <v>2022</v>
          </cell>
          <cell r="F858">
            <v>150</v>
          </cell>
          <cell r="N858">
            <v>266.87799999999999</v>
          </cell>
          <cell r="AC858">
            <v>3.8102172059999999</v>
          </cell>
        </row>
        <row r="859">
          <cell r="C859" t="str">
            <v>avril</v>
          </cell>
          <cell r="D859" t="str">
            <v>2022</v>
          </cell>
          <cell r="F859">
            <v>150</v>
          </cell>
          <cell r="N859">
            <v>266.87799999999999</v>
          </cell>
          <cell r="AC859">
            <v>3.8102172059999999</v>
          </cell>
        </row>
        <row r="860">
          <cell r="C860" t="str">
            <v>juin</v>
          </cell>
          <cell r="D860" t="str">
            <v>2022</v>
          </cell>
          <cell r="F860">
            <v>150</v>
          </cell>
          <cell r="N860">
            <v>266.87799999999999</v>
          </cell>
          <cell r="AC860">
            <v>3.8102172059999999</v>
          </cell>
        </row>
        <row r="861">
          <cell r="C861" t="str">
            <v>juin</v>
          </cell>
          <cell r="D861" t="str">
            <v>2022</v>
          </cell>
          <cell r="F861">
            <v>150</v>
          </cell>
          <cell r="N861">
            <v>266.87799999999999</v>
          </cell>
          <cell r="AC861">
            <v>3.8102172059999999</v>
          </cell>
        </row>
        <row r="862">
          <cell r="C862" t="str">
            <v>juin</v>
          </cell>
          <cell r="D862" t="str">
            <v>2022</v>
          </cell>
          <cell r="F862">
            <v>150</v>
          </cell>
          <cell r="N862">
            <v>266.87799999999999</v>
          </cell>
          <cell r="AC862">
            <v>3.8102172059999999</v>
          </cell>
        </row>
        <row r="863">
          <cell r="C863" t="str">
            <v>juillet</v>
          </cell>
          <cell r="D863" t="str">
            <v>2022</v>
          </cell>
          <cell r="F863">
            <v>150</v>
          </cell>
          <cell r="N863">
            <v>266.87799999999999</v>
          </cell>
          <cell r="AC863">
            <v>3.8102172059999999</v>
          </cell>
        </row>
        <row r="864">
          <cell r="C864" t="str">
            <v>juillet</v>
          </cell>
          <cell r="D864" t="str">
            <v>2022</v>
          </cell>
          <cell r="F864">
            <v>150</v>
          </cell>
          <cell r="N864">
            <v>266.87799999999999</v>
          </cell>
          <cell r="AC864">
            <v>3.8102172059999999</v>
          </cell>
        </row>
        <row r="865">
          <cell r="C865" t="str">
            <v>juillet</v>
          </cell>
          <cell r="D865" t="str">
            <v>2022</v>
          </cell>
          <cell r="F865">
            <v>150</v>
          </cell>
          <cell r="N865">
            <v>266.87799999999999</v>
          </cell>
          <cell r="AC865">
            <v>3.8102172059999999</v>
          </cell>
        </row>
        <row r="866">
          <cell r="C866" t="str">
            <v>août</v>
          </cell>
          <cell r="D866" t="str">
            <v>2022</v>
          </cell>
          <cell r="F866">
            <v>300</v>
          </cell>
          <cell r="N866">
            <v>266.87799999999999</v>
          </cell>
          <cell r="AC866">
            <v>7.6204344119999998</v>
          </cell>
        </row>
        <row r="867">
          <cell r="C867" t="str">
            <v>août</v>
          </cell>
          <cell r="D867" t="str">
            <v>2022</v>
          </cell>
          <cell r="F867">
            <v>150</v>
          </cell>
          <cell r="N867">
            <v>266.87799999999999</v>
          </cell>
          <cell r="AC867">
            <v>3.8102172059999999</v>
          </cell>
        </row>
        <row r="868">
          <cell r="C868" t="str">
            <v>août</v>
          </cell>
          <cell r="D868" t="str">
            <v>2022</v>
          </cell>
          <cell r="F868">
            <v>300</v>
          </cell>
          <cell r="N868">
            <v>266.87799999999999</v>
          </cell>
          <cell r="AC868">
            <v>7.6204344119999998</v>
          </cell>
        </row>
        <row r="869">
          <cell r="C869" t="str">
            <v>août</v>
          </cell>
          <cell r="D869" t="str">
            <v>2022</v>
          </cell>
          <cell r="F869">
            <v>300</v>
          </cell>
          <cell r="N869">
            <v>266.87799999999999</v>
          </cell>
          <cell r="AC869">
            <v>7.6204344119999998</v>
          </cell>
        </row>
        <row r="870">
          <cell r="C870" t="str">
            <v>août</v>
          </cell>
          <cell r="D870" t="str">
            <v>2022</v>
          </cell>
          <cell r="F870">
            <v>270</v>
          </cell>
          <cell r="N870">
            <v>266.87799999999999</v>
          </cell>
          <cell r="AC870">
            <v>6.8583909708000004</v>
          </cell>
        </row>
        <row r="871">
          <cell r="C871" t="str">
            <v>septembre</v>
          </cell>
          <cell r="D871" t="str">
            <v>2022</v>
          </cell>
          <cell r="F871">
            <v>230</v>
          </cell>
          <cell r="N871">
            <v>266.87799999999999</v>
          </cell>
          <cell r="AC871">
            <v>5.8423330492000005</v>
          </cell>
        </row>
        <row r="872">
          <cell r="C872" t="str">
            <v>septembre</v>
          </cell>
          <cell r="D872" t="str">
            <v>2022</v>
          </cell>
          <cell r="F872">
            <v>310</v>
          </cell>
          <cell r="N872">
            <v>266.87799999999999</v>
          </cell>
          <cell r="AC872">
            <v>7.8744488924000002</v>
          </cell>
        </row>
        <row r="873">
          <cell r="C873" t="str">
            <v>septembre</v>
          </cell>
          <cell r="D873" t="str">
            <v>2022</v>
          </cell>
          <cell r="F873">
            <v>230</v>
          </cell>
          <cell r="N873">
            <v>266.87799999999999</v>
          </cell>
          <cell r="AC873">
            <v>5.8423330492000005</v>
          </cell>
        </row>
        <row r="874">
          <cell r="C874" t="str">
            <v>septembre</v>
          </cell>
          <cell r="D874" t="str">
            <v>2022</v>
          </cell>
          <cell r="F874">
            <v>230</v>
          </cell>
          <cell r="N874">
            <v>266.87799999999999</v>
          </cell>
          <cell r="AC874">
            <v>5.8423330492000005</v>
          </cell>
        </row>
        <row r="875">
          <cell r="C875" t="str">
            <v>mars</v>
          </cell>
          <cell r="D875" t="str">
            <v>2021</v>
          </cell>
          <cell r="F875">
            <v>1000</v>
          </cell>
          <cell r="N875">
            <v>266.35300000000001</v>
          </cell>
          <cell r="AC875">
            <v>64.191073000000003</v>
          </cell>
        </row>
        <row r="876">
          <cell r="C876" t="str">
            <v>mars</v>
          </cell>
          <cell r="D876" t="str">
            <v>2021</v>
          </cell>
          <cell r="F876">
            <v>400</v>
          </cell>
          <cell r="N876">
            <v>266.35300000000001</v>
          </cell>
          <cell r="AC876">
            <v>25.676429200000001</v>
          </cell>
        </row>
        <row r="877">
          <cell r="C877" t="str">
            <v>mars</v>
          </cell>
          <cell r="D877" t="str">
            <v>2021</v>
          </cell>
          <cell r="F877">
            <v>1600</v>
          </cell>
          <cell r="N877">
            <v>266.35300000000001</v>
          </cell>
          <cell r="AC877">
            <v>28.723507520000002</v>
          </cell>
        </row>
        <row r="878">
          <cell r="C878" t="str">
            <v>avril</v>
          </cell>
          <cell r="D878" t="str">
            <v>2021</v>
          </cell>
          <cell r="F878">
            <v>300</v>
          </cell>
          <cell r="N878">
            <v>266.35300000000001</v>
          </cell>
          <cell r="AC878">
            <v>7.6054435619999996</v>
          </cell>
        </row>
        <row r="879">
          <cell r="C879" t="str">
            <v>avril</v>
          </cell>
          <cell r="D879" t="str">
            <v>2021</v>
          </cell>
          <cell r="F879">
            <v>300</v>
          </cell>
          <cell r="N879">
            <v>266.35300000000001</v>
          </cell>
          <cell r="AC879">
            <v>7.6054435619999996</v>
          </cell>
        </row>
        <row r="880">
          <cell r="C880" t="str">
            <v>avril</v>
          </cell>
          <cell r="D880" t="str">
            <v>2021</v>
          </cell>
          <cell r="F880">
            <v>800</v>
          </cell>
          <cell r="N880">
            <v>266.35300000000001</v>
          </cell>
          <cell r="AC880">
            <v>20.281182832000002</v>
          </cell>
        </row>
        <row r="881">
          <cell r="C881" t="str">
            <v>avril</v>
          </cell>
          <cell r="D881" t="str">
            <v>2021</v>
          </cell>
          <cell r="F881">
            <v>200</v>
          </cell>
          <cell r="N881">
            <v>266.35300000000001</v>
          </cell>
          <cell r="AC881">
            <v>5.0702957080000006</v>
          </cell>
        </row>
        <row r="882">
          <cell r="C882" t="str">
            <v>avril</v>
          </cell>
          <cell r="D882" t="str">
            <v>2021</v>
          </cell>
          <cell r="F882">
            <v>250</v>
          </cell>
          <cell r="N882">
            <v>266.35300000000001</v>
          </cell>
          <cell r="AC882">
            <v>6.3378696350000006</v>
          </cell>
        </row>
        <row r="883">
          <cell r="C883" t="str">
            <v>avril</v>
          </cell>
          <cell r="D883" t="str">
            <v>2021</v>
          </cell>
          <cell r="F883">
            <v>1000</v>
          </cell>
          <cell r="N883">
            <v>266.35300000000001</v>
          </cell>
          <cell r="AC883">
            <v>17.952192200000002</v>
          </cell>
        </row>
        <row r="884">
          <cell r="C884" t="str">
            <v>mai</v>
          </cell>
          <cell r="D884" t="str">
            <v>2021</v>
          </cell>
          <cell r="F884">
            <v>400</v>
          </cell>
          <cell r="N884">
            <v>266.35300000000001</v>
          </cell>
          <cell r="AC884">
            <v>10.140591416000001</v>
          </cell>
        </row>
        <row r="885">
          <cell r="C885" t="str">
            <v>mai</v>
          </cell>
          <cell r="D885" t="str">
            <v>2021</v>
          </cell>
          <cell r="F885">
            <v>400</v>
          </cell>
          <cell r="N885">
            <v>266.35300000000001</v>
          </cell>
          <cell r="AC885">
            <v>10.140591416000001</v>
          </cell>
        </row>
        <row r="886">
          <cell r="C886" t="str">
            <v>mai</v>
          </cell>
          <cell r="D886" t="str">
            <v>2021</v>
          </cell>
          <cell r="F886">
            <v>400</v>
          </cell>
          <cell r="N886">
            <v>266.35300000000001</v>
          </cell>
          <cell r="AC886">
            <v>10.140591416000001</v>
          </cell>
        </row>
        <row r="887">
          <cell r="C887" t="str">
            <v>mai</v>
          </cell>
          <cell r="D887" t="str">
            <v>2021</v>
          </cell>
          <cell r="F887">
            <v>200</v>
          </cell>
          <cell r="N887">
            <v>266.35300000000001</v>
          </cell>
          <cell r="AC887">
            <v>5.0702957080000006</v>
          </cell>
        </row>
        <row r="888">
          <cell r="C888" t="str">
            <v>juin</v>
          </cell>
          <cell r="D888" t="str">
            <v>2021</v>
          </cell>
          <cell r="F888">
            <v>200</v>
          </cell>
          <cell r="N888">
            <v>266.35300000000001</v>
          </cell>
          <cell r="AC888">
            <v>5.0702957080000006</v>
          </cell>
        </row>
        <row r="889">
          <cell r="C889" t="str">
            <v>juin</v>
          </cell>
          <cell r="D889" t="str">
            <v>2021</v>
          </cell>
          <cell r="F889">
            <v>400</v>
          </cell>
          <cell r="N889">
            <v>266.35300000000001</v>
          </cell>
          <cell r="AC889">
            <v>10.140591416000001</v>
          </cell>
        </row>
        <row r="890">
          <cell r="C890" t="str">
            <v>juin</v>
          </cell>
          <cell r="D890" t="str">
            <v>2021</v>
          </cell>
          <cell r="F890">
            <v>400</v>
          </cell>
          <cell r="N890">
            <v>266.35300000000001</v>
          </cell>
          <cell r="AC890">
            <v>10.140591416000001</v>
          </cell>
        </row>
        <row r="891">
          <cell r="C891" t="str">
            <v>juin</v>
          </cell>
          <cell r="D891" t="str">
            <v>2021</v>
          </cell>
          <cell r="F891">
            <v>300</v>
          </cell>
          <cell r="N891">
            <v>266.35300000000001</v>
          </cell>
          <cell r="AC891">
            <v>7.6054435619999996</v>
          </cell>
        </row>
        <row r="892">
          <cell r="C892" t="str">
            <v>juin</v>
          </cell>
          <cell r="D892" t="str">
            <v>2021</v>
          </cell>
          <cell r="F892">
            <v>2800</v>
          </cell>
          <cell r="N892">
            <v>266.35300000000001</v>
          </cell>
          <cell r="AC892">
            <v>50.266138160000004</v>
          </cell>
        </row>
        <row r="893">
          <cell r="C893" t="str">
            <v>juin</v>
          </cell>
          <cell r="D893" t="str">
            <v>2021</v>
          </cell>
          <cell r="F893">
            <v>300</v>
          </cell>
          <cell r="N893">
            <v>266.35300000000001</v>
          </cell>
          <cell r="AC893">
            <v>7.6054435619999996</v>
          </cell>
        </row>
        <row r="894">
          <cell r="C894" t="str">
            <v>juin</v>
          </cell>
          <cell r="D894" t="str">
            <v>2021</v>
          </cell>
          <cell r="F894">
            <v>1200</v>
          </cell>
          <cell r="N894">
            <v>266.35300000000001</v>
          </cell>
          <cell r="AC894">
            <v>30.421774247999998</v>
          </cell>
        </row>
        <row r="895">
          <cell r="C895" t="str">
            <v>juin</v>
          </cell>
          <cell r="D895" t="str">
            <v>2021</v>
          </cell>
          <cell r="F895">
            <v>300</v>
          </cell>
          <cell r="N895">
            <v>266.35300000000001</v>
          </cell>
          <cell r="AC895">
            <v>7.6054435619999996</v>
          </cell>
        </row>
        <row r="896">
          <cell r="C896" t="str">
            <v>juillet</v>
          </cell>
          <cell r="D896" t="str">
            <v>2021</v>
          </cell>
          <cell r="F896">
            <v>300</v>
          </cell>
          <cell r="N896">
            <v>266.35300000000001</v>
          </cell>
          <cell r="AC896">
            <v>7.6054435619999996</v>
          </cell>
        </row>
        <row r="897">
          <cell r="C897" t="str">
            <v>juillet</v>
          </cell>
          <cell r="D897" t="str">
            <v>2021</v>
          </cell>
          <cell r="F897">
            <v>300</v>
          </cell>
          <cell r="N897">
            <v>266.35300000000001</v>
          </cell>
          <cell r="AC897">
            <v>7.6054435619999996</v>
          </cell>
        </row>
        <row r="898">
          <cell r="C898" t="str">
            <v>juillet</v>
          </cell>
          <cell r="D898" t="str">
            <v>2021</v>
          </cell>
          <cell r="F898">
            <v>300</v>
          </cell>
          <cell r="N898">
            <v>266.35300000000001</v>
          </cell>
          <cell r="AC898">
            <v>7.6054435619999996</v>
          </cell>
        </row>
        <row r="899">
          <cell r="C899" t="str">
            <v>juillet</v>
          </cell>
          <cell r="D899" t="str">
            <v>2021</v>
          </cell>
          <cell r="F899">
            <v>300</v>
          </cell>
          <cell r="N899">
            <v>266.35300000000001</v>
          </cell>
          <cell r="AC899">
            <v>7.6054435619999996</v>
          </cell>
        </row>
        <row r="900">
          <cell r="C900" t="str">
            <v>août</v>
          </cell>
          <cell r="D900" t="str">
            <v>2021</v>
          </cell>
          <cell r="F900">
            <v>300</v>
          </cell>
          <cell r="N900">
            <v>266.35300000000001</v>
          </cell>
          <cell r="AC900">
            <v>7.6054435619999996</v>
          </cell>
        </row>
        <row r="901">
          <cell r="C901" t="str">
            <v>août</v>
          </cell>
          <cell r="D901" t="str">
            <v>2021</v>
          </cell>
          <cell r="F901">
            <v>300</v>
          </cell>
          <cell r="N901">
            <v>266.35300000000001</v>
          </cell>
          <cell r="AC901">
            <v>7.6054435619999996</v>
          </cell>
        </row>
        <row r="902">
          <cell r="C902" t="str">
            <v>août</v>
          </cell>
          <cell r="D902" t="str">
            <v>2021</v>
          </cell>
          <cell r="F902">
            <v>300</v>
          </cell>
          <cell r="N902">
            <v>266.35300000000001</v>
          </cell>
          <cell r="AC902">
            <v>7.6054435619999996</v>
          </cell>
        </row>
        <row r="903">
          <cell r="C903" t="str">
            <v>août</v>
          </cell>
          <cell r="D903" t="str">
            <v>2021</v>
          </cell>
          <cell r="F903">
            <v>300</v>
          </cell>
          <cell r="N903">
            <v>266.35300000000001</v>
          </cell>
          <cell r="AC903">
            <v>7.6054435619999996</v>
          </cell>
        </row>
        <row r="904">
          <cell r="C904" t="str">
            <v>septembre</v>
          </cell>
          <cell r="D904" t="str">
            <v>2021</v>
          </cell>
          <cell r="F904">
            <v>300</v>
          </cell>
          <cell r="N904">
            <v>266.35300000000001</v>
          </cell>
          <cell r="AC904">
            <v>7.6054435619999996</v>
          </cell>
        </row>
        <row r="905">
          <cell r="C905" t="str">
            <v>septembre</v>
          </cell>
          <cell r="D905" t="str">
            <v>2021</v>
          </cell>
          <cell r="F905">
            <v>300</v>
          </cell>
          <cell r="N905">
            <v>266.35300000000001</v>
          </cell>
          <cell r="AC905">
            <v>7.6054435619999996</v>
          </cell>
        </row>
        <row r="906">
          <cell r="C906" t="str">
            <v>septembre</v>
          </cell>
          <cell r="D906" t="str">
            <v>2021</v>
          </cell>
          <cell r="F906">
            <v>300</v>
          </cell>
          <cell r="N906">
            <v>266.35300000000001</v>
          </cell>
          <cell r="AC906">
            <v>7.6054435619999996</v>
          </cell>
        </row>
        <row r="907">
          <cell r="C907" t="str">
            <v>septembre</v>
          </cell>
          <cell r="D907" t="str">
            <v>2021</v>
          </cell>
          <cell r="F907">
            <v>3200</v>
          </cell>
          <cell r="N907">
            <v>266.35300000000001</v>
          </cell>
          <cell r="AC907">
            <v>57.447015040000004</v>
          </cell>
        </row>
        <row r="908">
          <cell r="C908" t="str">
            <v>septembre</v>
          </cell>
          <cell r="D908" t="str">
            <v>2021</v>
          </cell>
          <cell r="F908">
            <v>200</v>
          </cell>
          <cell r="N908">
            <v>266.35300000000001</v>
          </cell>
          <cell r="AC908">
            <v>5.0702957080000006</v>
          </cell>
        </row>
        <row r="909">
          <cell r="C909" t="str">
            <v>septembre</v>
          </cell>
          <cell r="D909" t="str">
            <v>2021</v>
          </cell>
          <cell r="F909">
            <v>300</v>
          </cell>
          <cell r="N909">
            <v>266.35300000000001</v>
          </cell>
          <cell r="AC909">
            <v>7.6054435619999996</v>
          </cell>
        </row>
        <row r="910">
          <cell r="C910" t="str">
            <v>octobre</v>
          </cell>
          <cell r="D910" t="str">
            <v>2021</v>
          </cell>
          <cell r="F910">
            <v>300</v>
          </cell>
          <cell r="N910">
            <v>266.35300000000001</v>
          </cell>
          <cell r="AC910">
            <v>7.6054435619999996</v>
          </cell>
        </row>
        <row r="911">
          <cell r="C911" t="str">
            <v>octobre</v>
          </cell>
          <cell r="D911" t="str">
            <v>2021</v>
          </cell>
          <cell r="F911">
            <v>300</v>
          </cell>
          <cell r="N911">
            <v>266.35300000000001</v>
          </cell>
          <cell r="AC911">
            <v>7.6054435619999996</v>
          </cell>
        </row>
        <row r="912">
          <cell r="C912" t="str">
            <v>novembre</v>
          </cell>
          <cell r="D912" t="str">
            <v>2021</v>
          </cell>
          <cell r="F912">
            <v>1600</v>
          </cell>
          <cell r="N912">
            <v>266.35300000000001</v>
          </cell>
          <cell r="AC912">
            <v>28.723507520000002</v>
          </cell>
        </row>
        <row r="913">
          <cell r="C913" t="str">
            <v>janvier</v>
          </cell>
          <cell r="D913" t="str">
            <v>2022</v>
          </cell>
          <cell r="F913">
            <v>600</v>
          </cell>
          <cell r="N913">
            <v>266.35300000000001</v>
          </cell>
          <cell r="AC913">
            <v>15.210887123999999</v>
          </cell>
        </row>
        <row r="914">
          <cell r="C914" t="str">
            <v>février</v>
          </cell>
          <cell r="D914" t="str">
            <v>2022</v>
          </cell>
          <cell r="F914">
            <v>400</v>
          </cell>
          <cell r="N914">
            <v>266.35300000000001</v>
          </cell>
          <cell r="AC914">
            <v>10.140591416000001</v>
          </cell>
        </row>
        <row r="915">
          <cell r="C915" t="str">
            <v>février</v>
          </cell>
          <cell r="D915" t="str">
            <v>2022</v>
          </cell>
          <cell r="F915">
            <v>300</v>
          </cell>
          <cell r="N915">
            <v>266.35300000000001</v>
          </cell>
          <cell r="AC915">
            <v>7.6054435619999996</v>
          </cell>
        </row>
        <row r="916">
          <cell r="C916" t="str">
            <v>février</v>
          </cell>
          <cell r="D916" t="str">
            <v>2022</v>
          </cell>
          <cell r="F916">
            <v>300</v>
          </cell>
          <cell r="N916">
            <v>266.35300000000001</v>
          </cell>
          <cell r="AC916">
            <v>7.6054435619999996</v>
          </cell>
        </row>
        <row r="917">
          <cell r="C917" t="str">
            <v>mars</v>
          </cell>
          <cell r="D917" t="str">
            <v>2022</v>
          </cell>
          <cell r="F917">
            <v>300</v>
          </cell>
          <cell r="N917">
            <v>266.35300000000001</v>
          </cell>
          <cell r="AC917">
            <v>7.6054435619999996</v>
          </cell>
        </row>
        <row r="918">
          <cell r="C918" t="str">
            <v>mars</v>
          </cell>
          <cell r="D918" t="str">
            <v>2022</v>
          </cell>
          <cell r="F918">
            <v>300</v>
          </cell>
          <cell r="N918">
            <v>266.35300000000001</v>
          </cell>
          <cell r="AC918">
            <v>7.6054435619999996</v>
          </cell>
        </row>
        <row r="919">
          <cell r="C919" t="str">
            <v>mars</v>
          </cell>
          <cell r="D919" t="str">
            <v>2022</v>
          </cell>
          <cell r="F919">
            <v>1200</v>
          </cell>
          <cell r="N919">
            <v>266.35300000000001</v>
          </cell>
          <cell r="AC919">
            <v>21.542630639999999</v>
          </cell>
        </row>
        <row r="920">
          <cell r="C920" t="str">
            <v>mars</v>
          </cell>
          <cell r="D920" t="str">
            <v>2022</v>
          </cell>
          <cell r="F920">
            <v>450</v>
          </cell>
          <cell r="N920">
            <v>266.35300000000001</v>
          </cell>
          <cell r="AC920">
            <v>11.408165343</v>
          </cell>
        </row>
        <row r="921">
          <cell r="C921" t="str">
            <v>avril</v>
          </cell>
          <cell r="D921" t="str">
            <v>2022</v>
          </cell>
          <cell r="F921">
            <v>150</v>
          </cell>
          <cell r="N921">
            <v>266.35300000000001</v>
          </cell>
          <cell r="AC921">
            <v>3.8027217809999998</v>
          </cell>
        </row>
        <row r="922">
          <cell r="C922" t="str">
            <v>avril</v>
          </cell>
          <cell r="D922" t="str">
            <v>2022</v>
          </cell>
          <cell r="F922">
            <v>450</v>
          </cell>
          <cell r="N922">
            <v>266.35300000000001</v>
          </cell>
          <cell r="AC922">
            <v>11.408165343</v>
          </cell>
        </row>
        <row r="923">
          <cell r="C923" t="str">
            <v>avril</v>
          </cell>
          <cell r="D923" t="str">
            <v>2022</v>
          </cell>
          <cell r="F923">
            <v>150</v>
          </cell>
          <cell r="N923">
            <v>266.35300000000001</v>
          </cell>
          <cell r="AC923">
            <v>3.8027217809999998</v>
          </cell>
        </row>
        <row r="924">
          <cell r="C924" t="str">
            <v>mai</v>
          </cell>
          <cell r="D924" t="str">
            <v>2022</v>
          </cell>
          <cell r="F924">
            <v>150</v>
          </cell>
          <cell r="N924">
            <v>266.35300000000001</v>
          </cell>
          <cell r="AC924">
            <v>3.8027217809999998</v>
          </cell>
        </row>
        <row r="925">
          <cell r="C925" t="str">
            <v>mai</v>
          </cell>
          <cell r="D925" t="str">
            <v>2022</v>
          </cell>
          <cell r="F925">
            <v>300</v>
          </cell>
          <cell r="N925">
            <v>266.35300000000001</v>
          </cell>
          <cell r="AC925">
            <v>7.6054435619999996</v>
          </cell>
        </row>
        <row r="926">
          <cell r="C926" t="str">
            <v>juin</v>
          </cell>
          <cell r="D926" t="str">
            <v>2022</v>
          </cell>
          <cell r="F926">
            <v>1200</v>
          </cell>
          <cell r="N926">
            <v>266.35300000000001</v>
          </cell>
          <cell r="AC926">
            <v>51.139776000000005</v>
          </cell>
        </row>
        <row r="927">
          <cell r="C927" t="str">
            <v>janvier</v>
          </cell>
          <cell r="D927" t="str">
            <v>2021</v>
          </cell>
          <cell r="F927">
            <v>200</v>
          </cell>
          <cell r="N927">
            <v>266.166</v>
          </cell>
          <cell r="AC927">
            <v>5.0667359760000004</v>
          </cell>
        </row>
        <row r="928">
          <cell r="C928" t="str">
            <v>janvier</v>
          </cell>
          <cell r="D928" t="str">
            <v>2021</v>
          </cell>
          <cell r="F928">
            <v>200</v>
          </cell>
          <cell r="N928">
            <v>266.166</v>
          </cell>
          <cell r="AC928">
            <v>3.5879176800000003</v>
          </cell>
        </row>
        <row r="929">
          <cell r="C929" t="str">
            <v>février</v>
          </cell>
          <cell r="D929" t="str">
            <v>2021</v>
          </cell>
          <cell r="F929">
            <v>130</v>
          </cell>
          <cell r="N929">
            <v>266.166</v>
          </cell>
          <cell r="AC929">
            <v>3.2933783844</v>
          </cell>
        </row>
        <row r="930">
          <cell r="C930" t="str">
            <v>mars</v>
          </cell>
          <cell r="D930" t="str">
            <v>2021</v>
          </cell>
          <cell r="F930">
            <v>200</v>
          </cell>
          <cell r="N930">
            <v>266.166</v>
          </cell>
          <cell r="AC930">
            <v>5.0667359760000004</v>
          </cell>
        </row>
        <row r="931">
          <cell r="C931" t="str">
            <v>mars</v>
          </cell>
          <cell r="D931" t="str">
            <v>2021</v>
          </cell>
          <cell r="F931">
            <v>100</v>
          </cell>
          <cell r="N931">
            <v>266.166</v>
          </cell>
          <cell r="AC931">
            <v>2.5333679880000002</v>
          </cell>
        </row>
        <row r="932">
          <cell r="C932" t="str">
            <v>avril</v>
          </cell>
          <cell r="D932" t="str">
            <v>2021</v>
          </cell>
          <cell r="F932">
            <v>30</v>
          </cell>
          <cell r="N932">
            <v>266.166</v>
          </cell>
          <cell r="AC932">
            <v>0.76001039640000001</v>
          </cell>
        </row>
        <row r="933">
          <cell r="C933" t="str">
            <v>avril</v>
          </cell>
          <cell r="D933" t="str">
            <v>2021</v>
          </cell>
          <cell r="F933">
            <v>60</v>
          </cell>
          <cell r="N933">
            <v>266.166</v>
          </cell>
          <cell r="AC933">
            <v>1.5200207928</v>
          </cell>
        </row>
        <row r="934">
          <cell r="C934" t="str">
            <v>mai</v>
          </cell>
          <cell r="D934" t="str">
            <v>2021</v>
          </cell>
          <cell r="F934">
            <v>110</v>
          </cell>
          <cell r="N934">
            <v>266.166</v>
          </cell>
          <cell r="AC934">
            <v>2.7867047867999997</v>
          </cell>
        </row>
        <row r="935">
          <cell r="C935" t="str">
            <v>juillet</v>
          </cell>
          <cell r="D935" t="str">
            <v>2021</v>
          </cell>
          <cell r="F935">
            <v>400</v>
          </cell>
          <cell r="N935">
            <v>266.166</v>
          </cell>
          <cell r="AC935">
            <v>10.133471952000001</v>
          </cell>
        </row>
        <row r="936">
          <cell r="C936" t="str">
            <v>août</v>
          </cell>
          <cell r="D936" t="str">
            <v>2021</v>
          </cell>
          <cell r="F936">
            <v>20</v>
          </cell>
          <cell r="N936">
            <v>266.166</v>
          </cell>
          <cell r="AC936">
            <v>0.50667359760000008</v>
          </cell>
        </row>
        <row r="937">
          <cell r="C937" t="str">
            <v>août</v>
          </cell>
          <cell r="D937" t="str">
            <v>2021</v>
          </cell>
          <cell r="F937">
            <v>380</v>
          </cell>
          <cell r="N937">
            <v>266.166</v>
          </cell>
          <cell r="AC937">
            <v>9.6267983544</v>
          </cell>
        </row>
        <row r="938">
          <cell r="C938" t="str">
            <v>août</v>
          </cell>
          <cell r="D938" t="str">
            <v>2021</v>
          </cell>
          <cell r="F938">
            <v>810</v>
          </cell>
          <cell r="N938">
            <v>266.166</v>
          </cell>
          <cell r="AC938">
            <v>20.520280702800001</v>
          </cell>
        </row>
        <row r="939">
          <cell r="C939" t="str">
            <v>août</v>
          </cell>
          <cell r="D939" t="str">
            <v>2021</v>
          </cell>
          <cell r="F939">
            <v>135</v>
          </cell>
          <cell r="N939">
            <v>266.166</v>
          </cell>
          <cell r="AC939">
            <v>3.4200467838000002</v>
          </cell>
        </row>
        <row r="940">
          <cell r="C940" t="str">
            <v>août</v>
          </cell>
          <cell r="D940" t="str">
            <v>2021</v>
          </cell>
          <cell r="F940">
            <v>780</v>
          </cell>
          <cell r="N940">
            <v>266.166</v>
          </cell>
          <cell r="AC940">
            <v>19.760270306400002</v>
          </cell>
        </row>
        <row r="941">
          <cell r="C941" t="str">
            <v>septembre</v>
          </cell>
          <cell r="D941" t="str">
            <v>2021</v>
          </cell>
          <cell r="F941">
            <v>800</v>
          </cell>
          <cell r="N941">
            <v>266.166</v>
          </cell>
          <cell r="AC941">
            <v>20.266943904000001</v>
          </cell>
        </row>
        <row r="942">
          <cell r="C942" t="str">
            <v>décembre</v>
          </cell>
          <cell r="D942" t="str">
            <v>2021</v>
          </cell>
          <cell r="F942">
            <v>400</v>
          </cell>
          <cell r="N942">
            <v>266.166</v>
          </cell>
          <cell r="AC942">
            <v>10.133471952000001</v>
          </cell>
        </row>
        <row r="943">
          <cell r="C943" t="str">
            <v>janvier</v>
          </cell>
          <cell r="D943" t="str">
            <v>2022</v>
          </cell>
          <cell r="F943">
            <v>100</v>
          </cell>
          <cell r="N943">
            <v>266.166</v>
          </cell>
          <cell r="AC943">
            <v>2.5333679880000002</v>
          </cell>
        </row>
        <row r="944">
          <cell r="C944" t="str">
            <v>février</v>
          </cell>
          <cell r="D944" t="str">
            <v>2022</v>
          </cell>
          <cell r="F944">
            <v>80</v>
          </cell>
          <cell r="N944">
            <v>266.166</v>
          </cell>
          <cell r="AC944">
            <v>2.0266943904000003</v>
          </cell>
        </row>
        <row r="945">
          <cell r="C945" t="str">
            <v>février</v>
          </cell>
          <cell r="D945" t="str">
            <v>2022</v>
          </cell>
          <cell r="F945">
            <v>90</v>
          </cell>
          <cell r="N945">
            <v>266.166</v>
          </cell>
          <cell r="AC945">
            <v>2.2800311891999998</v>
          </cell>
        </row>
        <row r="946">
          <cell r="C946" t="str">
            <v>mars</v>
          </cell>
          <cell r="D946" t="str">
            <v>2022</v>
          </cell>
          <cell r="F946">
            <v>350</v>
          </cell>
          <cell r="N946">
            <v>266.166</v>
          </cell>
          <cell r="AC946">
            <v>8.8667879579999997</v>
          </cell>
        </row>
        <row r="947">
          <cell r="C947" t="str">
            <v>mars</v>
          </cell>
          <cell r="D947" t="str">
            <v>2022</v>
          </cell>
          <cell r="F947">
            <v>650</v>
          </cell>
          <cell r="N947">
            <v>266.166</v>
          </cell>
          <cell r="AC947">
            <v>16.466891922000002</v>
          </cell>
        </row>
        <row r="948">
          <cell r="C948" t="str">
            <v>mars</v>
          </cell>
          <cell r="D948" t="str">
            <v>2022</v>
          </cell>
          <cell r="F948">
            <v>180</v>
          </cell>
          <cell r="N948">
            <v>266.166</v>
          </cell>
          <cell r="AC948">
            <v>4.5600623783999996</v>
          </cell>
        </row>
        <row r="949">
          <cell r="C949" t="str">
            <v>mars</v>
          </cell>
          <cell r="D949" t="str">
            <v>2022</v>
          </cell>
          <cell r="F949">
            <v>52</v>
          </cell>
          <cell r="N949">
            <v>266.166</v>
          </cell>
          <cell r="AC949">
            <v>1.3173513537599999</v>
          </cell>
        </row>
        <row r="950">
          <cell r="C950" t="str">
            <v>mars</v>
          </cell>
          <cell r="D950" t="str">
            <v>2022</v>
          </cell>
          <cell r="F950">
            <v>864</v>
          </cell>
          <cell r="N950">
            <v>266.166</v>
          </cell>
          <cell r="AC950">
            <v>21.888299416319999</v>
          </cell>
        </row>
        <row r="951">
          <cell r="C951" t="str">
            <v>avril</v>
          </cell>
          <cell r="D951" t="str">
            <v>2022</v>
          </cell>
          <cell r="F951">
            <v>350</v>
          </cell>
          <cell r="N951">
            <v>266.166</v>
          </cell>
          <cell r="AC951">
            <v>8.8667879579999997</v>
          </cell>
        </row>
        <row r="952">
          <cell r="C952" t="str">
            <v>mai</v>
          </cell>
          <cell r="D952" t="str">
            <v>2022</v>
          </cell>
          <cell r="F952">
            <v>186</v>
          </cell>
          <cell r="N952">
            <v>266.166</v>
          </cell>
          <cell r="AC952">
            <v>4.7120644576800004</v>
          </cell>
        </row>
        <row r="953">
          <cell r="C953" t="str">
            <v>mai</v>
          </cell>
          <cell r="D953" t="str">
            <v>2022</v>
          </cell>
          <cell r="F953">
            <v>100</v>
          </cell>
          <cell r="N953">
            <v>266.166</v>
          </cell>
          <cell r="AC953">
            <v>2.5333679880000002</v>
          </cell>
        </row>
        <row r="954">
          <cell r="C954" t="str">
            <v>mai</v>
          </cell>
          <cell r="D954" t="str">
            <v>2022</v>
          </cell>
          <cell r="F954">
            <v>318</v>
          </cell>
          <cell r="N954">
            <v>266.166</v>
          </cell>
          <cell r="AC954">
            <v>8.0561102018399993</v>
          </cell>
        </row>
        <row r="955">
          <cell r="C955" t="str">
            <v>juin</v>
          </cell>
          <cell r="D955" t="str">
            <v>2022</v>
          </cell>
          <cell r="F955">
            <v>1196</v>
          </cell>
          <cell r="N955">
            <v>266.166</v>
          </cell>
          <cell r="AC955">
            <v>50.933525760000002</v>
          </cell>
        </row>
        <row r="956">
          <cell r="C956" t="str">
            <v>juin</v>
          </cell>
          <cell r="D956" t="str">
            <v>2022</v>
          </cell>
          <cell r="F956">
            <v>709</v>
          </cell>
          <cell r="N956">
            <v>266.166</v>
          </cell>
          <cell r="AC956">
            <v>17.96157903492</v>
          </cell>
        </row>
        <row r="957">
          <cell r="C957" t="str">
            <v>juin</v>
          </cell>
          <cell r="D957" t="str">
            <v>2022</v>
          </cell>
          <cell r="F957">
            <v>121</v>
          </cell>
          <cell r="N957">
            <v>266.166</v>
          </cell>
          <cell r="AC957">
            <v>3.0653752654800002</v>
          </cell>
        </row>
        <row r="958">
          <cell r="C958" t="str">
            <v>juin</v>
          </cell>
          <cell r="D958" t="str">
            <v>2022</v>
          </cell>
          <cell r="F958">
            <v>30</v>
          </cell>
          <cell r="N958">
            <v>266.166</v>
          </cell>
          <cell r="AC958">
            <v>0.76001039640000001</v>
          </cell>
        </row>
        <row r="959">
          <cell r="C959" t="str">
            <v>juin</v>
          </cell>
          <cell r="D959" t="str">
            <v>2022</v>
          </cell>
          <cell r="F959">
            <v>1620</v>
          </cell>
          <cell r="N959">
            <v>266.166</v>
          </cell>
          <cell r="AC959">
            <v>68.990227200000007</v>
          </cell>
        </row>
        <row r="960">
          <cell r="C960" t="str">
            <v>juillet</v>
          </cell>
          <cell r="D960" t="str">
            <v>2022</v>
          </cell>
          <cell r="F960">
            <v>604</v>
          </cell>
          <cell r="N960">
            <v>266.166</v>
          </cell>
          <cell r="AC960">
            <v>15.30154264752</v>
          </cell>
        </row>
        <row r="961">
          <cell r="C961" t="str">
            <v>août</v>
          </cell>
          <cell r="D961" t="str">
            <v>2022</v>
          </cell>
          <cell r="F961">
            <v>685</v>
          </cell>
          <cell r="N961">
            <v>266.166</v>
          </cell>
          <cell r="AC961">
            <v>17.353570717800004</v>
          </cell>
        </row>
        <row r="962">
          <cell r="C962" t="str">
            <v>août</v>
          </cell>
          <cell r="D962" t="str">
            <v>2022</v>
          </cell>
          <cell r="F962">
            <v>40</v>
          </cell>
          <cell r="N962">
            <v>266.166</v>
          </cell>
          <cell r="AC962">
            <v>1.0133471952000002</v>
          </cell>
        </row>
        <row r="963">
          <cell r="C963" t="str">
            <v>août</v>
          </cell>
          <cell r="D963" t="str">
            <v>2022</v>
          </cell>
          <cell r="F963">
            <v>685</v>
          </cell>
          <cell r="N963">
            <v>266.166</v>
          </cell>
          <cell r="AC963">
            <v>17.353570717800004</v>
          </cell>
        </row>
        <row r="964">
          <cell r="C964" t="str">
            <v>août</v>
          </cell>
          <cell r="D964" t="str">
            <v>2022</v>
          </cell>
          <cell r="F964">
            <v>323</v>
          </cell>
          <cell r="N964">
            <v>266.166</v>
          </cell>
          <cell r="AC964">
            <v>8.1827786012400008</v>
          </cell>
        </row>
        <row r="965">
          <cell r="C965" t="str">
            <v>août</v>
          </cell>
          <cell r="D965" t="str">
            <v>2022</v>
          </cell>
          <cell r="F965">
            <v>102</v>
          </cell>
          <cell r="N965">
            <v>266.166</v>
          </cell>
          <cell r="AC965">
            <v>2.58403534776</v>
          </cell>
        </row>
        <row r="966">
          <cell r="C966" t="str">
            <v>septembre</v>
          </cell>
          <cell r="D966" t="str">
            <v>2022</v>
          </cell>
          <cell r="F966">
            <v>1362</v>
          </cell>
          <cell r="N966">
            <v>266.166</v>
          </cell>
          <cell r="AC966">
            <v>34.50447199656</v>
          </cell>
        </row>
        <row r="967">
          <cell r="C967" t="str">
            <v>janvier</v>
          </cell>
          <cell r="D967" t="str">
            <v>2021</v>
          </cell>
          <cell r="F967">
            <v>200</v>
          </cell>
          <cell r="N967">
            <v>265.54500000000002</v>
          </cell>
          <cell r="AC967">
            <v>5.0549146199999999</v>
          </cell>
        </row>
        <row r="968">
          <cell r="C968" t="str">
            <v>février</v>
          </cell>
          <cell r="D968" t="str">
            <v>2022</v>
          </cell>
          <cell r="F968">
            <v>80</v>
          </cell>
          <cell r="N968">
            <v>265.54500000000002</v>
          </cell>
          <cell r="AC968">
            <v>2.0219658480000002</v>
          </cell>
        </row>
        <row r="969">
          <cell r="C969" t="str">
            <v>février</v>
          </cell>
          <cell r="D969" t="str">
            <v>2022</v>
          </cell>
          <cell r="F969">
            <v>120</v>
          </cell>
          <cell r="N969">
            <v>265.54500000000002</v>
          </cell>
          <cell r="AC969">
            <v>3.0329487720000001</v>
          </cell>
        </row>
        <row r="970">
          <cell r="C970" t="str">
            <v>mars</v>
          </cell>
          <cell r="D970" t="str">
            <v>2022</v>
          </cell>
          <cell r="F970">
            <v>120</v>
          </cell>
          <cell r="N970">
            <v>265.54500000000002</v>
          </cell>
          <cell r="AC970">
            <v>3.0329487720000001</v>
          </cell>
        </row>
        <row r="971">
          <cell r="C971" t="str">
            <v>mars</v>
          </cell>
          <cell r="D971" t="str">
            <v>2022</v>
          </cell>
          <cell r="F971">
            <v>128</v>
          </cell>
          <cell r="N971">
            <v>265.54500000000002</v>
          </cell>
          <cell r="AC971">
            <v>3.2351453568000004</v>
          </cell>
        </row>
        <row r="972">
          <cell r="C972" t="str">
            <v>mars</v>
          </cell>
          <cell r="D972" t="str">
            <v>2022</v>
          </cell>
          <cell r="F972">
            <v>45</v>
          </cell>
          <cell r="N972">
            <v>265.54500000000002</v>
          </cell>
          <cell r="AC972">
            <v>1.1373557894999999</v>
          </cell>
        </row>
        <row r="973">
          <cell r="C973" t="str">
            <v>mars</v>
          </cell>
          <cell r="D973" t="str">
            <v>2022</v>
          </cell>
          <cell r="F973">
            <v>257</v>
          </cell>
          <cell r="N973">
            <v>265.54500000000002</v>
          </cell>
          <cell r="AC973">
            <v>6.4955652867000007</v>
          </cell>
        </row>
        <row r="974">
          <cell r="C974" t="str">
            <v>avril</v>
          </cell>
          <cell r="D974" t="str">
            <v>2022</v>
          </cell>
          <cell r="F974">
            <v>163</v>
          </cell>
          <cell r="N974">
            <v>265.54500000000002</v>
          </cell>
          <cell r="AC974">
            <v>4.1197554153000002</v>
          </cell>
        </row>
        <row r="975">
          <cell r="C975" t="str">
            <v>avril</v>
          </cell>
          <cell r="D975" t="str">
            <v>2022</v>
          </cell>
          <cell r="F975">
            <v>174</v>
          </cell>
          <cell r="N975">
            <v>265.54500000000002</v>
          </cell>
          <cell r="AC975">
            <v>4.3977757194000002</v>
          </cell>
        </row>
        <row r="976">
          <cell r="C976" t="str">
            <v>mai</v>
          </cell>
          <cell r="D976" t="str">
            <v>2022</v>
          </cell>
          <cell r="F976">
            <v>174</v>
          </cell>
          <cell r="N976">
            <v>265.54500000000002</v>
          </cell>
          <cell r="AC976">
            <v>4.3977757194000002</v>
          </cell>
        </row>
        <row r="977">
          <cell r="C977" t="str">
            <v>juin</v>
          </cell>
          <cell r="D977" t="str">
            <v>2022</v>
          </cell>
          <cell r="F977">
            <v>348</v>
          </cell>
          <cell r="N977">
            <v>265.54500000000002</v>
          </cell>
          <cell r="AC977">
            <v>8.7955514388000005</v>
          </cell>
        </row>
        <row r="978">
          <cell r="C978" t="str">
            <v>juin</v>
          </cell>
          <cell r="D978" t="str">
            <v>2022</v>
          </cell>
          <cell r="F978">
            <v>441</v>
          </cell>
          <cell r="N978">
            <v>265.54500000000002</v>
          </cell>
          <cell r="AC978">
            <v>11.146086737100001</v>
          </cell>
        </row>
        <row r="979">
          <cell r="C979" t="str">
            <v>juillet</v>
          </cell>
          <cell r="D979" t="str">
            <v>2022</v>
          </cell>
          <cell r="F979">
            <v>303</v>
          </cell>
          <cell r="N979">
            <v>265.54500000000002</v>
          </cell>
          <cell r="AC979">
            <v>7.6581956492999996</v>
          </cell>
        </row>
        <row r="980">
          <cell r="C980" t="str">
            <v>septembre</v>
          </cell>
          <cell r="D980" t="str">
            <v>2022</v>
          </cell>
          <cell r="F980">
            <v>90</v>
          </cell>
          <cell r="N980">
            <v>265.54500000000002</v>
          </cell>
          <cell r="AC980">
            <v>2.2747115789999999</v>
          </cell>
        </row>
        <row r="981">
          <cell r="C981" t="str">
            <v>mars</v>
          </cell>
          <cell r="D981" t="str">
            <v>2021</v>
          </cell>
          <cell r="F981">
            <v>100</v>
          </cell>
          <cell r="N981">
            <v>263.93900000000002</v>
          </cell>
          <cell r="AC981">
            <v>2.5121714019999999</v>
          </cell>
        </row>
        <row r="982">
          <cell r="C982" t="str">
            <v>mars</v>
          </cell>
          <cell r="D982" t="str">
            <v>2021</v>
          </cell>
          <cell r="F982">
            <v>130</v>
          </cell>
          <cell r="N982">
            <v>263.93900000000002</v>
          </cell>
          <cell r="AC982">
            <v>3.2658228226000006</v>
          </cell>
        </row>
        <row r="983">
          <cell r="C983" t="str">
            <v>mai</v>
          </cell>
          <cell r="D983" t="str">
            <v>2021</v>
          </cell>
          <cell r="F983">
            <v>160</v>
          </cell>
          <cell r="N983">
            <v>263.93900000000002</v>
          </cell>
          <cell r="AC983">
            <v>4.0194742432000004</v>
          </cell>
        </row>
        <row r="984">
          <cell r="C984" t="str">
            <v>septembre</v>
          </cell>
          <cell r="D984" t="str">
            <v>2022</v>
          </cell>
          <cell r="F984">
            <v>170</v>
          </cell>
          <cell r="N984">
            <v>263.93900000000002</v>
          </cell>
          <cell r="AC984">
            <v>4.2706913834000009</v>
          </cell>
        </row>
        <row r="985">
          <cell r="C985" t="str">
            <v>juin</v>
          </cell>
          <cell r="D985" t="str">
            <v>2022</v>
          </cell>
          <cell r="F985">
            <v>174</v>
          </cell>
          <cell r="N985">
            <v>258.08999999999997</v>
          </cell>
          <cell r="AC985">
            <v>4.2743110787999994</v>
          </cell>
        </row>
        <row r="986">
          <cell r="C986" t="str">
            <v>mars</v>
          </cell>
          <cell r="D986" t="str">
            <v>2021</v>
          </cell>
          <cell r="F986">
            <v>200</v>
          </cell>
          <cell r="N986">
            <v>258.04300000000001</v>
          </cell>
          <cell r="AC986">
            <v>4.9121065480000006</v>
          </cell>
        </row>
        <row r="987">
          <cell r="C987" t="str">
            <v>avril</v>
          </cell>
          <cell r="D987" t="str">
            <v>2021</v>
          </cell>
          <cell r="F987">
            <v>200</v>
          </cell>
          <cell r="N987">
            <v>258.04300000000001</v>
          </cell>
          <cell r="AC987">
            <v>4.9121065480000006</v>
          </cell>
        </row>
        <row r="988">
          <cell r="C988" t="str">
            <v>avril</v>
          </cell>
          <cell r="D988" t="str">
            <v>2021</v>
          </cell>
          <cell r="F988">
            <v>200</v>
          </cell>
          <cell r="N988">
            <v>258.04300000000001</v>
          </cell>
          <cell r="AC988">
            <v>4.9121065480000006</v>
          </cell>
        </row>
        <row r="989">
          <cell r="C989" t="str">
            <v>mai</v>
          </cell>
          <cell r="D989" t="str">
            <v>2021</v>
          </cell>
          <cell r="F989">
            <v>200</v>
          </cell>
          <cell r="N989">
            <v>258.04300000000001</v>
          </cell>
          <cell r="AC989">
            <v>4.9121065480000006</v>
          </cell>
        </row>
        <row r="990">
          <cell r="C990" t="str">
            <v>mai</v>
          </cell>
          <cell r="D990" t="str">
            <v>2021</v>
          </cell>
          <cell r="F990">
            <v>200</v>
          </cell>
          <cell r="N990">
            <v>258.04300000000001</v>
          </cell>
          <cell r="AC990">
            <v>4.9121065480000006</v>
          </cell>
        </row>
        <row r="991">
          <cell r="C991" t="str">
            <v>mai</v>
          </cell>
          <cell r="D991" t="str">
            <v>2021</v>
          </cell>
          <cell r="F991">
            <v>200</v>
          </cell>
          <cell r="N991">
            <v>258.04300000000001</v>
          </cell>
          <cell r="AC991">
            <v>4.9121065480000006</v>
          </cell>
        </row>
        <row r="992">
          <cell r="C992" t="str">
            <v>mai</v>
          </cell>
          <cell r="D992" t="str">
            <v>2021</v>
          </cell>
          <cell r="F992">
            <v>200</v>
          </cell>
          <cell r="N992">
            <v>258.04300000000001</v>
          </cell>
          <cell r="AC992">
            <v>4.9121065480000006</v>
          </cell>
        </row>
        <row r="993">
          <cell r="C993" t="str">
            <v>mai</v>
          </cell>
          <cell r="D993" t="str">
            <v>2021</v>
          </cell>
          <cell r="F993">
            <v>200</v>
          </cell>
          <cell r="N993">
            <v>258.04300000000001</v>
          </cell>
          <cell r="AC993">
            <v>4.9121065480000006</v>
          </cell>
        </row>
        <row r="994">
          <cell r="C994" t="str">
            <v>juin</v>
          </cell>
          <cell r="D994" t="str">
            <v>2021</v>
          </cell>
          <cell r="F994">
            <v>200</v>
          </cell>
          <cell r="N994">
            <v>258.04300000000001</v>
          </cell>
          <cell r="AC994">
            <v>4.9121065480000006</v>
          </cell>
        </row>
        <row r="995">
          <cell r="C995" t="str">
            <v>juin</v>
          </cell>
          <cell r="D995" t="str">
            <v>2021</v>
          </cell>
          <cell r="F995">
            <v>200</v>
          </cell>
          <cell r="N995">
            <v>258.04300000000001</v>
          </cell>
          <cell r="AC995">
            <v>4.9121065480000006</v>
          </cell>
        </row>
        <row r="996">
          <cell r="C996" t="str">
            <v>juin</v>
          </cell>
          <cell r="D996" t="str">
            <v>2021</v>
          </cell>
          <cell r="F996">
            <v>300</v>
          </cell>
          <cell r="N996">
            <v>258.04300000000001</v>
          </cell>
          <cell r="AC996">
            <v>7.368159822</v>
          </cell>
        </row>
        <row r="997">
          <cell r="C997" t="str">
            <v>juin</v>
          </cell>
          <cell r="D997" t="str">
            <v>2021</v>
          </cell>
          <cell r="F997">
            <v>300</v>
          </cell>
          <cell r="N997">
            <v>258.04300000000001</v>
          </cell>
          <cell r="AC997">
            <v>7.368159822</v>
          </cell>
        </row>
        <row r="998">
          <cell r="C998" t="str">
            <v>juillet</v>
          </cell>
          <cell r="D998" t="str">
            <v>2021</v>
          </cell>
          <cell r="F998">
            <v>300</v>
          </cell>
          <cell r="N998">
            <v>258.04300000000001</v>
          </cell>
          <cell r="AC998">
            <v>7.368159822</v>
          </cell>
        </row>
        <row r="999">
          <cell r="C999" t="str">
            <v>juillet</v>
          </cell>
          <cell r="D999" t="str">
            <v>2021</v>
          </cell>
          <cell r="F999">
            <v>300</v>
          </cell>
          <cell r="N999">
            <v>258.04300000000001</v>
          </cell>
          <cell r="AC999">
            <v>7.368159822</v>
          </cell>
        </row>
        <row r="1000">
          <cell r="C1000" t="str">
            <v>juillet</v>
          </cell>
          <cell r="D1000" t="str">
            <v>2021</v>
          </cell>
          <cell r="F1000">
            <v>300</v>
          </cell>
          <cell r="N1000">
            <v>258.04300000000001</v>
          </cell>
          <cell r="AC1000">
            <v>7.368159822</v>
          </cell>
        </row>
        <row r="1001">
          <cell r="C1001" t="str">
            <v>juillet</v>
          </cell>
          <cell r="D1001" t="str">
            <v>2021</v>
          </cell>
          <cell r="F1001">
            <v>300</v>
          </cell>
          <cell r="N1001">
            <v>258.04300000000001</v>
          </cell>
          <cell r="AC1001">
            <v>7.368159822</v>
          </cell>
        </row>
        <row r="1002">
          <cell r="C1002" t="str">
            <v>août</v>
          </cell>
          <cell r="D1002" t="str">
            <v>2021</v>
          </cell>
          <cell r="F1002">
            <v>300</v>
          </cell>
          <cell r="N1002">
            <v>258.04300000000001</v>
          </cell>
          <cell r="AC1002">
            <v>7.368159822</v>
          </cell>
        </row>
        <row r="1003">
          <cell r="C1003" t="str">
            <v>août</v>
          </cell>
          <cell r="D1003" t="str">
            <v>2021</v>
          </cell>
          <cell r="F1003">
            <v>300</v>
          </cell>
          <cell r="N1003">
            <v>258.04300000000001</v>
          </cell>
          <cell r="AC1003">
            <v>7.368159822</v>
          </cell>
        </row>
        <row r="1004">
          <cell r="C1004" t="str">
            <v>septembre</v>
          </cell>
          <cell r="D1004" t="str">
            <v>2021</v>
          </cell>
          <cell r="F1004">
            <v>300</v>
          </cell>
          <cell r="N1004">
            <v>258.04300000000001</v>
          </cell>
          <cell r="AC1004">
            <v>7.368159822</v>
          </cell>
        </row>
        <row r="1005">
          <cell r="C1005" t="str">
            <v>septembre</v>
          </cell>
          <cell r="D1005" t="str">
            <v>2021</v>
          </cell>
          <cell r="F1005">
            <v>300</v>
          </cell>
          <cell r="N1005">
            <v>258.04300000000001</v>
          </cell>
          <cell r="AC1005">
            <v>7.368159822</v>
          </cell>
        </row>
        <row r="1006">
          <cell r="C1006" t="str">
            <v>septembre</v>
          </cell>
          <cell r="D1006" t="str">
            <v>2021</v>
          </cell>
          <cell r="F1006">
            <v>300</v>
          </cell>
          <cell r="N1006">
            <v>258.04300000000001</v>
          </cell>
          <cell r="AC1006">
            <v>7.368159822</v>
          </cell>
        </row>
        <row r="1007">
          <cell r="C1007" t="str">
            <v>septembre</v>
          </cell>
          <cell r="D1007" t="str">
            <v>2021</v>
          </cell>
          <cell r="F1007">
            <v>300</v>
          </cell>
          <cell r="N1007">
            <v>258.04300000000001</v>
          </cell>
          <cell r="AC1007">
            <v>7.368159822</v>
          </cell>
        </row>
        <row r="1008">
          <cell r="C1008" t="str">
            <v>octobre</v>
          </cell>
          <cell r="D1008" t="str">
            <v>2021</v>
          </cell>
          <cell r="F1008">
            <v>300</v>
          </cell>
          <cell r="N1008">
            <v>258.04300000000001</v>
          </cell>
          <cell r="AC1008">
            <v>7.368159822</v>
          </cell>
        </row>
        <row r="1009">
          <cell r="C1009" t="str">
            <v>novembre</v>
          </cell>
          <cell r="D1009" t="str">
            <v>2021</v>
          </cell>
          <cell r="F1009">
            <v>200</v>
          </cell>
          <cell r="N1009">
            <v>258.04300000000001</v>
          </cell>
          <cell r="AC1009">
            <v>4.9121065480000006</v>
          </cell>
        </row>
        <row r="1010">
          <cell r="C1010" t="str">
            <v>janvier</v>
          </cell>
          <cell r="D1010" t="str">
            <v>2022</v>
          </cell>
          <cell r="F1010">
            <v>500</v>
          </cell>
          <cell r="N1010">
            <v>258.04300000000001</v>
          </cell>
          <cell r="AC1010">
            <v>12.28026637</v>
          </cell>
        </row>
        <row r="1011">
          <cell r="C1011" t="str">
            <v>janvier</v>
          </cell>
          <cell r="D1011" t="str">
            <v>2022</v>
          </cell>
          <cell r="F1011">
            <v>200</v>
          </cell>
          <cell r="N1011">
            <v>258.04300000000001</v>
          </cell>
          <cell r="AC1011">
            <v>4.9121065480000006</v>
          </cell>
        </row>
        <row r="1012">
          <cell r="C1012" t="str">
            <v>février</v>
          </cell>
          <cell r="D1012" t="str">
            <v>2022</v>
          </cell>
          <cell r="F1012">
            <v>200</v>
          </cell>
          <cell r="N1012">
            <v>258.04300000000001</v>
          </cell>
          <cell r="AC1012">
            <v>4.9121065480000006</v>
          </cell>
        </row>
        <row r="1013">
          <cell r="C1013" t="str">
            <v>février</v>
          </cell>
          <cell r="D1013" t="str">
            <v>2022</v>
          </cell>
          <cell r="F1013">
            <v>200</v>
          </cell>
          <cell r="N1013">
            <v>258.04300000000001</v>
          </cell>
          <cell r="AC1013">
            <v>4.9121065480000006</v>
          </cell>
        </row>
        <row r="1014">
          <cell r="C1014" t="str">
            <v>février</v>
          </cell>
          <cell r="D1014" t="str">
            <v>2022</v>
          </cell>
          <cell r="F1014">
            <v>300</v>
          </cell>
          <cell r="N1014">
            <v>258.04300000000001</v>
          </cell>
          <cell r="AC1014">
            <v>7.368159822</v>
          </cell>
        </row>
        <row r="1015">
          <cell r="C1015" t="str">
            <v>mars</v>
          </cell>
          <cell r="D1015" t="str">
            <v>2022</v>
          </cell>
          <cell r="F1015">
            <v>200</v>
          </cell>
          <cell r="N1015">
            <v>258.04300000000001</v>
          </cell>
          <cell r="AC1015">
            <v>4.9121065480000006</v>
          </cell>
        </row>
        <row r="1016">
          <cell r="C1016" t="str">
            <v>mars</v>
          </cell>
          <cell r="D1016" t="str">
            <v>2022</v>
          </cell>
          <cell r="F1016">
            <v>200</v>
          </cell>
          <cell r="N1016">
            <v>258.04300000000001</v>
          </cell>
          <cell r="AC1016">
            <v>4.9121065480000006</v>
          </cell>
        </row>
        <row r="1017">
          <cell r="C1017" t="str">
            <v>mars</v>
          </cell>
          <cell r="D1017" t="str">
            <v>2022</v>
          </cell>
          <cell r="F1017">
            <v>300</v>
          </cell>
          <cell r="N1017">
            <v>258.04300000000001</v>
          </cell>
          <cell r="AC1017">
            <v>7.368159822</v>
          </cell>
        </row>
        <row r="1018">
          <cell r="C1018" t="str">
            <v>mars</v>
          </cell>
          <cell r="D1018" t="str">
            <v>2022</v>
          </cell>
          <cell r="F1018">
            <v>150</v>
          </cell>
          <cell r="N1018">
            <v>258.04300000000001</v>
          </cell>
          <cell r="AC1018">
            <v>3.684079911</v>
          </cell>
        </row>
        <row r="1019">
          <cell r="C1019" t="str">
            <v>avril</v>
          </cell>
          <cell r="D1019" t="str">
            <v>2022</v>
          </cell>
          <cell r="F1019">
            <v>300</v>
          </cell>
          <cell r="N1019">
            <v>258.04300000000001</v>
          </cell>
          <cell r="AC1019">
            <v>7.368159822</v>
          </cell>
        </row>
        <row r="1020">
          <cell r="C1020" t="str">
            <v>avril</v>
          </cell>
          <cell r="D1020" t="str">
            <v>2022</v>
          </cell>
          <cell r="F1020">
            <v>150</v>
          </cell>
          <cell r="N1020">
            <v>258.04300000000001</v>
          </cell>
          <cell r="AC1020">
            <v>3.684079911</v>
          </cell>
        </row>
        <row r="1021">
          <cell r="C1021" t="str">
            <v>avril</v>
          </cell>
          <cell r="D1021" t="str">
            <v>2022</v>
          </cell>
          <cell r="F1021">
            <v>150</v>
          </cell>
          <cell r="N1021">
            <v>258.04300000000001</v>
          </cell>
          <cell r="AC1021">
            <v>3.684079911</v>
          </cell>
        </row>
        <row r="1022">
          <cell r="C1022" t="str">
            <v>avril</v>
          </cell>
          <cell r="D1022" t="str">
            <v>2022</v>
          </cell>
          <cell r="F1022">
            <v>150</v>
          </cell>
          <cell r="N1022">
            <v>258.04300000000001</v>
          </cell>
          <cell r="AC1022">
            <v>3.684079911</v>
          </cell>
        </row>
        <row r="1023">
          <cell r="C1023" t="str">
            <v>avril</v>
          </cell>
          <cell r="D1023" t="str">
            <v>2022</v>
          </cell>
          <cell r="F1023">
            <v>150</v>
          </cell>
          <cell r="N1023">
            <v>258.04300000000001</v>
          </cell>
          <cell r="AC1023">
            <v>3.684079911</v>
          </cell>
        </row>
        <row r="1024">
          <cell r="C1024" t="str">
            <v>avril</v>
          </cell>
          <cell r="D1024" t="str">
            <v>2022</v>
          </cell>
          <cell r="F1024">
            <v>150</v>
          </cell>
          <cell r="N1024">
            <v>258.04300000000001</v>
          </cell>
          <cell r="AC1024">
            <v>3.684079911</v>
          </cell>
        </row>
        <row r="1025">
          <cell r="C1025" t="str">
            <v>mai</v>
          </cell>
          <cell r="D1025" t="str">
            <v>2022</v>
          </cell>
          <cell r="F1025">
            <v>150</v>
          </cell>
          <cell r="N1025">
            <v>258.04300000000001</v>
          </cell>
          <cell r="AC1025">
            <v>3.684079911</v>
          </cell>
        </row>
        <row r="1026">
          <cell r="C1026" t="str">
            <v>mai</v>
          </cell>
          <cell r="D1026" t="str">
            <v>2022</v>
          </cell>
          <cell r="F1026">
            <v>150</v>
          </cell>
          <cell r="N1026">
            <v>258.04300000000001</v>
          </cell>
          <cell r="AC1026">
            <v>3.684079911</v>
          </cell>
        </row>
        <row r="1027">
          <cell r="C1027" t="str">
            <v>mai</v>
          </cell>
          <cell r="D1027" t="str">
            <v>2022</v>
          </cell>
          <cell r="F1027">
            <v>1000</v>
          </cell>
          <cell r="N1027">
            <v>258.04300000000001</v>
          </cell>
          <cell r="AC1027">
            <v>24.560532739999999</v>
          </cell>
        </row>
        <row r="1028">
          <cell r="C1028" t="str">
            <v>juin</v>
          </cell>
          <cell r="D1028" t="str">
            <v>2022</v>
          </cell>
          <cell r="F1028">
            <v>300</v>
          </cell>
          <cell r="N1028">
            <v>258.04300000000001</v>
          </cell>
          <cell r="AC1028">
            <v>7.368159822</v>
          </cell>
        </row>
        <row r="1029">
          <cell r="C1029" t="str">
            <v>juin</v>
          </cell>
          <cell r="D1029" t="str">
            <v>2022</v>
          </cell>
          <cell r="F1029">
            <v>300</v>
          </cell>
          <cell r="N1029">
            <v>258.04300000000001</v>
          </cell>
          <cell r="AC1029">
            <v>7.368159822</v>
          </cell>
        </row>
        <row r="1030">
          <cell r="C1030" t="str">
            <v>juin</v>
          </cell>
          <cell r="D1030" t="str">
            <v>2022</v>
          </cell>
          <cell r="F1030">
            <v>300</v>
          </cell>
          <cell r="N1030">
            <v>258.04300000000001</v>
          </cell>
          <cell r="AC1030">
            <v>7.368159822</v>
          </cell>
        </row>
        <row r="1031">
          <cell r="C1031" t="str">
            <v>juin</v>
          </cell>
          <cell r="D1031" t="str">
            <v>2022</v>
          </cell>
          <cell r="F1031">
            <v>300</v>
          </cell>
          <cell r="N1031">
            <v>258.04300000000001</v>
          </cell>
          <cell r="AC1031">
            <v>7.368159822</v>
          </cell>
        </row>
        <row r="1032">
          <cell r="C1032" t="str">
            <v>juillet</v>
          </cell>
          <cell r="D1032" t="str">
            <v>2022</v>
          </cell>
          <cell r="F1032">
            <v>300</v>
          </cell>
          <cell r="N1032">
            <v>258.04300000000001</v>
          </cell>
          <cell r="AC1032">
            <v>7.368159822</v>
          </cell>
        </row>
        <row r="1033">
          <cell r="C1033" t="str">
            <v>juillet</v>
          </cell>
          <cell r="D1033" t="str">
            <v>2022</v>
          </cell>
          <cell r="F1033">
            <v>300</v>
          </cell>
          <cell r="N1033">
            <v>258.04300000000001</v>
          </cell>
          <cell r="AC1033">
            <v>7.368159822</v>
          </cell>
        </row>
        <row r="1034">
          <cell r="C1034" t="str">
            <v>juillet</v>
          </cell>
          <cell r="D1034" t="str">
            <v>2022</v>
          </cell>
          <cell r="F1034">
            <v>300</v>
          </cell>
          <cell r="N1034">
            <v>258.04300000000001</v>
          </cell>
          <cell r="AC1034">
            <v>7.368159822</v>
          </cell>
        </row>
        <row r="1035">
          <cell r="C1035" t="str">
            <v>août</v>
          </cell>
          <cell r="D1035" t="str">
            <v>2022</v>
          </cell>
          <cell r="F1035">
            <v>300</v>
          </cell>
          <cell r="N1035">
            <v>258.04300000000001</v>
          </cell>
          <cell r="AC1035">
            <v>7.368159822</v>
          </cell>
        </row>
        <row r="1036">
          <cell r="C1036" t="str">
            <v>août</v>
          </cell>
          <cell r="D1036" t="str">
            <v>2022</v>
          </cell>
          <cell r="F1036">
            <v>300</v>
          </cell>
          <cell r="N1036">
            <v>258.04300000000001</v>
          </cell>
          <cell r="AC1036">
            <v>7.368159822</v>
          </cell>
        </row>
        <row r="1037">
          <cell r="C1037" t="str">
            <v>août</v>
          </cell>
          <cell r="D1037" t="str">
            <v>2022</v>
          </cell>
          <cell r="F1037">
            <v>450</v>
          </cell>
          <cell r="N1037">
            <v>258.04300000000001</v>
          </cell>
          <cell r="AC1037">
            <v>11.052239733</v>
          </cell>
        </row>
        <row r="1038">
          <cell r="C1038" t="str">
            <v>septembre</v>
          </cell>
          <cell r="D1038" t="str">
            <v>2022</v>
          </cell>
          <cell r="F1038">
            <v>300</v>
          </cell>
          <cell r="N1038">
            <v>258.04300000000001</v>
          </cell>
          <cell r="AC1038">
            <v>7.368159822</v>
          </cell>
        </row>
        <row r="1039">
          <cell r="C1039" t="str">
            <v>septembre</v>
          </cell>
          <cell r="D1039" t="str">
            <v>2022</v>
          </cell>
          <cell r="F1039">
            <v>450</v>
          </cell>
          <cell r="N1039">
            <v>258.04300000000001</v>
          </cell>
          <cell r="AC1039">
            <v>11.052239733</v>
          </cell>
        </row>
        <row r="1040">
          <cell r="C1040" t="str">
            <v>septembre</v>
          </cell>
          <cell r="D1040" t="str">
            <v>2022</v>
          </cell>
          <cell r="F1040">
            <v>450</v>
          </cell>
          <cell r="N1040">
            <v>258.04300000000001</v>
          </cell>
          <cell r="AC1040">
            <v>11.052239733</v>
          </cell>
        </row>
        <row r="1041">
          <cell r="C1041" t="str">
            <v>septembre</v>
          </cell>
          <cell r="D1041" t="str">
            <v>2022</v>
          </cell>
          <cell r="F1041">
            <v>300</v>
          </cell>
          <cell r="N1041">
            <v>258.04300000000001</v>
          </cell>
          <cell r="AC1041">
            <v>7.368159822</v>
          </cell>
        </row>
        <row r="1042">
          <cell r="C1042" t="str">
            <v>septembre</v>
          </cell>
          <cell r="D1042" t="str">
            <v>2022</v>
          </cell>
          <cell r="F1042">
            <v>300</v>
          </cell>
          <cell r="N1042">
            <v>258.04300000000001</v>
          </cell>
          <cell r="AC1042">
            <v>7.368159822</v>
          </cell>
        </row>
        <row r="1043">
          <cell r="C1043" t="str">
            <v>juillet</v>
          </cell>
          <cell r="D1043" t="str">
            <v>2022</v>
          </cell>
          <cell r="F1043">
            <v>300</v>
          </cell>
          <cell r="N1043">
            <v>257.10899999999998</v>
          </cell>
          <cell r="AC1043">
            <v>7.3414903859999994</v>
          </cell>
        </row>
        <row r="1044">
          <cell r="C1044" t="str">
            <v>juillet</v>
          </cell>
          <cell r="D1044" t="str">
            <v>2022</v>
          </cell>
          <cell r="F1044">
            <v>300</v>
          </cell>
          <cell r="N1044">
            <v>257.10899999999998</v>
          </cell>
          <cell r="AC1044">
            <v>7.3414903859999994</v>
          </cell>
        </row>
        <row r="1045">
          <cell r="C1045" t="str">
            <v>janvier</v>
          </cell>
          <cell r="D1045" t="str">
            <v>2021</v>
          </cell>
          <cell r="F1045">
            <v>80</v>
          </cell>
          <cell r="N1045">
            <v>256.911</v>
          </cell>
          <cell r="AC1045">
            <v>1.9562231184000001</v>
          </cell>
        </row>
        <row r="1046">
          <cell r="C1046" t="str">
            <v>février</v>
          </cell>
          <cell r="D1046" t="str">
            <v>2021</v>
          </cell>
          <cell r="F1046">
            <v>60</v>
          </cell>
          <cell r="N1046">
            <v>256.911</v>
          </cell>
          <cell r="AC1046">
            <v>1.4671673387999999</v>
          </cell>
        </row>
        <row r="1047">
          <cell r="C1047" t="str">
            <v>février</v>
          </cell>
          <cell r="D1047" t="str">
            <v>2021</v>
          </cell>
          <cell r="F1047">
            <v>130</v>
          </cell>
          <cell r="N1047">
            <v>256.911</v>
          </cell>
          <cell r="AC1047">
            <v>3.1788625673999999</v>
          </cell>
        </row>
        <row r="1048">
          <cell r="C1048" t="str">
            <v>février</v>
          </cell>
          <cell r="D1048" t="str">
            <v>2021</v>
          </cell>
          <cell r="F1048">
            <v>140</v>
          </cell>
          <cell r="N1048">
            <v>256.911</v>
          </cell>
          <cell r="AC1048">
            <v>3.4233904572000005</v>
          </cell>
        </row>
        <row r="1049">
          <cell r="C1049" t="str">
            <v>mars</v>
          </cell>
          <cell r="D1049" t="str">
            <v>2021</v>
          </cell>
          <cell r="F1049">
            <v>120</v>
          </cell>
          <cell r="N1049">
            <v>256.911</v>
          </cell>
          <cell r="AC1049">
            <v>2.9343346775999999</v>
          </cell>
        </row>
        <row r="1050">
          <cell r="C1050" t="str">
            <v>mars</v>
          </cell>
          <cell r="D1050" t="str">
            <v>2021</v>
          </cell>
          <cell r="F1050">
            <v>100</v>
          </cell>
          <cell r="N1050">
            <v>256.911</v>
          </cell>
          <cell r="AC1050">
            <v>2.4452788980000002</v>
          </cell>
        </row>
        <row r="1051">
          <cell r="C1051" t="str">
            <v>décembre</v>
          </cell>
          <cell r="D1051" t="str">
            <v>2021</v>
          </cell>
          <cell r="F1051">
            <v>300</v>
          </cell>
          <cell r="N1051">
            <v>256.911</v>
          </cell>
          <cell r="AC1051">
            <v>7.3358366940000002</v>
          </cell>
        </row>
        <row r="1052">
          <cell r="C1052" t="str">
            <v>janvier</v>
          </cell>
          <cell r="D1052" t="str">
            <v>2022</v>
          </cell>
          <cell r="F1052">
            <v>80</v>
          </cell>
          <cell r="N1052">
            <v>256.911</v>
          </cell>
          <cell r="AC1052">
            <v>1.9562231184000001</v>
          </cell>
        </row>
        <row r="1053">
          <cell r="C1053" t="str">
            <v>février</v>
          </cell>
          <cell r="D1053" t="str">
            <v>2022</v>
          </cell>
          <cell r="F1053">
            <v>90</v>
          </cell>
          <cell r="N1053">
            <v>256.911</v>
          </cell>
          <cell r="AC1053">
            <v>2.2007510082000001</v>
          </cell>
        </row>
        <row r="1054">
          <cell r="C1054" t="str">
            <v>février</v>
          </cell>
          <cell r="D1054" t="str">
            <v>2022</v>
          </cell>
          <cell r="F1054">
            <v>80</v>
          </cell>
          <cell r="N1054">
            <v>256.911</v>
          </cell>
          <cell r="AC1054">
            <v>1.9562231184000001</v>
          </cell>
        </row>
        <row r="1055">
          <cell r="C1055" t="str">
            <v>mai</v>
          </cell>
          <cell r="D1055" t="str">
            <v>2022</v>
          </cell>
          <cell r="F1055">
            <v>225</v>
          </cell>
          <cell r="N1055">
            <v>256.911</v>
          </cell>
          <cell r="AC1055">
            <v>5.5018775204999999</v>
          </cell>
        </row>
        <row r="1056">
          <cell r="C1056" t="str">
            <v>mai</v>
          </cell>
          <cell r="D1056" t="str">
            <v>2022</v>
          </cell>
          <cell r="F1056">
            <v>450</v>
          </cell>
          <cell r="N1056">
            <v>256.911</v>
          </cell>
          <cell r="AC1056">
            <v>11.003755041</v>
          </cell>
        </row>
        <row r="1057">
          <cell r="C1057" t="str">
            <v>juin</v>
          </cell>
          <cell r="D1057" t="str">
            <v>2022</v>
          </cell>
          <cell r="F1057">
            <v>450</v>
          </cell>
          <cell r="N1057">
            <v>256.911</v>
          </cell>
          <cell r="AC1057">
            <v>11.003755041</v>
          </cell>
        </row>
        <row r="1058">
          <cell r="C1058" t="str">
            <v>juin</v>
          </cell>
          <cell r="D1058" t="str">
            <v>2022</v>
          </cell>
          <cell r="F1058">
            <v>47</v>
          </cell>
          <cell r="N1058">
            <v>256.911</v>
          </cell>
          <cell r="AC1058">
            <v>1.1492810820600001</v>
          </cell>
        </row>
        <row r="1059">
          <cell r="C1059" t="str">
            <v>juin</v>
          </cell>
          <cell r="D1059" t="str">
            <v>2022</v>
          </cell>
          <cell r="F1059">
            <v>800</v>
          </cell>
          <cell r="N1059">
            <v>256.911</v>
          </cell>
          <cell r="AC1059">
            <v>19.562231184000002</v>
          </cell>
        </row>
        <row r="1060">
          <cell r="C1060" t="str">
            <v>juillet</v>
          </cell>
          <cell r="D1060" t="str">
            <v>2022</v>
          </cell>
          <cell r="F1060">
            <v>800</v>
          </cell>
          <cell r="N1060">
            <v>256.911</v>
          </cell>
          <cell r="AC1060">
            <v>19.562231184000002</v>
          </cell>
        </row>
        <row r="1061">
          <cell r="C1061" t="str">
            <v>juillet</v>
          </cell>
          <cell r="D1061" t="str">
            <v>2022</v>
          </cell>
          <cell r="F1061">
            <v>189</v>
          </cell>
          <cell r="N1061">
            <v>256.911</v>
          </cell>
          <cell r="AC1061">
            <v>4.6215771172200002</v>
          </cell>
        </row>
        <row r="1062">
          <cell r="C1062" t="str">
            <v>juillet</v>
          </cell>
          <cell r="D1062" t="str">
            <v>2022</v>
          </cell>
          <cell r="F1062">
            <v>302</v>
          </cell>
          <cell r="N1062">
            <v>256.911</v>
          </cell>
          <cell r="AC1062">
            <v>7.3847422719600004</v>
          </cell>
        </row>
        <row r="1063">
          <cell r="C1063" t="str">
            <v>août</v>
          </cell>
          <cell r="D1063" t="str">
            <v>2022</v>
          </cell>
          <cell r="F1063">
            <v>214</v>
          </cell>
          <cell r="N1063">
            <v>256.911</v>
          </cell>
          <cell r="AC1063">
            <v>5.2328968417199997</v>
          </cell>
        </row>
        <row r="1064">
          <cell r="C1064" t="str">
            <v>août</v>
          </cell>
          <cell r="D1064" t="str">
            <v>2022</v>
          </cell>
          <cell r="F1064">
            <v>532</v>
          </cell>
          <cell r="N1064">
            <v>256.911</v>
          </cell>
          <cell r="AC1064">
            <v>13.008883737360001</v>
          </cell>
        </row>
        <row r="1065">
          <cell r="C1065" t="str">
            <v>août</v>
          </cell>
          <cell r="D1065" t="str">
            <v>2022</v>
          </cell>
          <cell r="F1065">
            <v>378</v>
          </cell>
          <cell r="N1065">
            <v>256.911</v>
          </cell>
          <cell r="AC1065">
            <v>9.2431542344400004</v>
          </cell>
        </row>
        <row r="1066">
          <cell r="C1066" t="str">
            <v>septembre</v>
          </cell>
          <cell r="D1066" t="str">
            <v>2022</v>
          </cell>
          <cell r="F1066">
            <v>214</v>
          </cell>
          <cell r="N1066">
            <v>256.911</v>
          </cell>
          <cell r="AC1066">
            <v>5.2328968417199997</v>
          </cell>
        </row>
        <row r="1067">
          <cell r="C1067" t="str">
            <v>septembre</v>
          </cell>
          <cell r="D1067" t="str">
            <v>2022</v>
          </cell>
          <cell r="F1067">
            <v>428</v>
          </cell>
          <cell r="N1067">
            <v>256.911</v>
          </cell>
          <cell r="AC1067">
            <v>10.465793683439999</v>
          </cell>
        </row>
        <row r="1068">
          <cell r="C1068" t="str">
            <v>septembre</v>
          </cell>
          <cell r="D1068" t="str">
            <v>2022</v>
          </cell>
          <cell r="F1068">
            <v>427</v>
          </cell>
          <cell r="N1068">
            <v>256.911</v>
          </cell>
          <cell r="AC1068">
            <v>10.44134089446</v>
          </cell>
        </row>
        <row r="1069">
          <cell r="C1069" t="str">
            <v>septembre</v>
          </cell>
          <cell r="D1069" t="str">
            <v>2022</v>
          </cell>
          <cell r="F1069">
            <v>336</v>
          </cell>
          <cell r="N1069">
            <v>256.911</v>
          </cell>
          <cell r="AC1069">
            <v>8.2161370972800007</v>
          </cell>
        </row>
        <row r="1070">
          <cell r="C1070" t="str">
            <v>mai</v>
          </cell>
          <cell r="D1070" t="str">
            <v>2022</v>
          </cell>
          <cell r="F1070">
            <v>150</v>
          </cell>
          <cell r="N1070">
            <v>254.203</v>
          </cell>
          <cell r="AC1070">
            <v>3.6292562310000003</v>
          </cell>
        </row>
        <row r="1071">
          <cell r="C1071" t="str">
            <v>mai</v>
          </cell>
          <cell r="D1071" t="str">
            <v>2022</v>
          </cell>
          <cell r="F1071">
            <v>150</v>
          </cell>
          <cell r="N1071">
            <v>254.203</v>
          </cell>
          <cell r="AC1071">
            <v>3.6292562310000003</v>
          </cell>
        </row>
        <row r="1072">
          <cell r="C1072" t="str">
            <v>juin</v>
          </cell>
          <cell r="D1072" t="str">
            <v>2022</v>
          </cell>
          <cell r="F1072">
            <v>150</v>
          </cell>
          <cell r="N1072">
            <v>254.203</v>
          </cell>
          <cell r="AC1072">
            <v>3.6292562310000003</v>
          </cell>
        </row>
        <row r="1073">
          <cell r="C1073" t="str">
            <v>juin</v>
          </cell>
          <cell r="D1073" t="str">
            <v>2022</v>
          </cell>
          <cell r="F1073">
            <v>150</v>
          </cell>
          <cell r="N1073">
            <v>254.203</v>
          </cell>
          <cell r="AC1073">
            <v>3.6292562310000003</v>
          </cell>
        </row>
        <row r="1074">
          <cell r="C1074" t="str">
            <v>juin</v>
          </cell>
          <cell r="D1074" t="str">
            <v>2022</v>
          </cell>
          <cell r="F1074">
            <v>150</v>
          </cell>
          <cell r="N1074">
            <v>254.203</v>
          </cell>
          <cell r="AC1074">
            <v>3.6292562310000003</v>
          </cell>
        </row>
        <row r="1075">
          <cell r="C1075" t="str">
            <v>juin</v>
          </cell>
          <cell r="D1075" t="str">
            <v>2022</v>
          </cell>
          <cell r="F1075">
            <v>150</v>
          </cell>
          <cell r="N1075">
            <v>254.203</v>
          </cell>
          <cell r="AC1075">
            <v>3.6292562310000003</v>
          </cell>
        </row>
        <row r="1076">
          <cell r="C1076" t="str">
            <v>juin</v>
          </cell>
          <cell r="D1076" t="str">
            <v>2022</v>
          </cell>
          <cell r="F1076">
            <v>150</v>
          </cell>
          <cell r="N1076">
            <v>254.203</v>
          </cell>
          <cell r="AC1076">
            <v>3.6292562310000003</v>
          </cell>
        </row>
        <row r="1077">
          <cell r="C1077" t="str">
            <v>juillet</v>
          </cell>
          <cell r="D1077" t="str">
            <v>2022</v>
          </cell>
          <cell r="F1077">
            <v>150</v>
          </cell>
          <cell r="N1077">
            <v>254.203</v>
          </cell>
          <cell r="AC1077">
            <v>3.6292562310000003</v>
          </cell>
        </row>
        <row r="1078">
          <cell r="C1078" t="str">
            <v>juillet</v>
          </cell>
          <cell r="D1078" t="str">
            <v>2022</v>
          </cell>
          <cell r="F1078">
            <v>150</v>
          </cell>
          <cell r="N1078">
            <v>254.203</v>
          </cell>
          <cell r="AC1078">
            <v>3.6292562310000003</v>
          </cell>
        </row>
        <row r="1079">
          <cell r="C1079" t="str">
            <v>septembre</v>
          </cell>
          <cell r="D1079" t="str">
            <v>2022</v>
          </cell>
          <cell r="F1079">
            <v>230</v>
          </cell>
          <cell r="N1079">
            <v>254.203</v>
          </cell>
          <cell r="AC1079">
            <v>5.5648595541999999</v>
          </cell>
        </row>
        <row r="1080">
          <cell r="C1080" t="str">
            <v>septembre</v>
          </cell>
          <cell r="D1080" t="str">
            <v>2022</v>
          </cell>
          <cell r="F1080">
            <v>230</v>
          </cell>
          <cell r="N1080">
            <v>254.203</v>
          </cell>
          <cell r="AC1080">
            <v>5.5648595541999999</v>
          </cell>
        </row>
        <row r="1081">
          <cell r="C1081" t="str">
            <v>septembre</v>
          </cell>
          <cell r="D1081" t="str">
            <v>2022</v>
          </cell>
          <cell r="F1081">
            <v>230</v>
          </cell>
          <cell r="N1081">
            <v>254.203</v>
          </cell>
          <cell r="AC1081">
            <v>5.5648595541999999</v>
          </cell>
        </row>
        <row r="1082">
          <cell r="C1082" t="str">
            <v>mars</v>
          </cell>
          <cell r="D1082" t="str">
            <v>2021</v>
          </cell>
          <cell r="F1082">
            <v>100</v>
          </cell>
          <cell r="N1082">
            <v>254.17500000000001</v>
          </cell>
          <cell r="AC1082">
            <v>2.4192376500000004</v>
          </cell>
        </row>
        <row r="1083">
          <cell r="C1083" t="str">
            <v>mars</v>
          </cell>
          <cell r="D1083" t="str">
            <v>2021</v>
          </cell>
          <cell r="F1083">
            <v>120</v>
          </cell>
          <cell r="N1083">
            <v>254.17500000000001</v>
          </cell>
          <cell r="AC1083">
            <v>2.9030851800000002</v>
          </cell>
        </row>
        <row r="1084">
          <cell r="C1084" t="str">
            <v>avril</v>
          </cell>
          <cell r="D1084" t="str">
            <v>2021</v>
          </cell>
          <cell r="F1084">
            <v>150</v>
          </cell>
          <cell r="N1084">
            <v>254.17500000000001</v>
          </cell>
          <cell r="AC1084">
            <v>3.6288564750000001</v>
          </cell>
        </row>
        <row r="1085">
          <cell r="C1085" t="str">
            <v>mars</v>
          </cell>
          <cell r="D1085" t="str">
            <v>2022</v>
          </cell>
          <cell r="F1085">
            <v>45</v>
          </cell>
          <cell r="N1085">
            <v>254.17500000000001</v>
          </cell>
          <cell r="AC1085">
            <v>1.0886569425000001</v>
          </cell>
        </row>
        <row r="1086">
          <cell r="C1086" t="str">
            <v>avril</v>
          </cell>
          <cell r="D1086" t="str">
            <v>2022</v>
          </cell>
          <cell r="F1086">
            <v>450</v>
          </cell>
          <cell r="N1086">
            <v>254.17500000000001</v>
          </cell>
          <cell r="AC1086">
            <v>10.886569425000001</v>
          </cell>
        </row>
        <row r="1087">
          <cell r="C1087" t="str">
            <v>mai</v>
          </cell>
          <cell r="D1087" t="str">
            <v>2022</v>
          </cell>
          <cell r="F1087">
            <v>100</v>
          </cell>
          <cell r="N1087">
            <v>254.17500000000001</v>
          </cell>
          <cell r="AC1087">
            <v>2.4192376500000004</v>
          </cell>
        </row>
        <row r="1088">
          <cell r="C1088" t="str">
            <v>mai</v>
          </cell>
          <cell r="D1088" t="str">
            <v>2022</v>
          </cell>
          <cell r="F1088">
            <v>225</v>
          </cell>
          <cell r="N1088">
            <v>254.17500000000001</v>
          </cell>
          <cell r="AC1088">
            <v>5.4432847125000006</v>
          </cell>
        </row>
        <row r="1089">
          <cell r="C1089" t="str">
            <v>mai</v>
          </cell>
          <cell r="D1089" t="str">
            <v>2022</v>
          </cell>
          <cell r="F1089">
            <v>225</v>
          </cell>
          <cell r="N1089">
            <v>254.17500000000001</v>
          </cell>
          <cell r="AC1089">
            <v>5.4432847125000006</v>
          </cell>
        </row>
        <row r="1090">
          <cell r="C1090" t="str">
            <v>juin</v>
          </cell>
          <cell r="D1090" t="str">
            <v>2022</v>
          </cell>
          <cell r="F1090">
            <v>401</v>
          </cell>
          <cell r="N1090">
            <v>254.17500000000001</v>
          </cell>
          <cell r="AC1090">
            <v>9.7011429765000017</v>
          </cell>
        </row>
        <row r="1091">
          <cell r="C1091" t="str">
            <v>août</v>
          </cell>
          <cell r="D1091" t="str">
            <v>2022</v>
          </cell>
          <cell r="F1091">
            <v>253</v>
          </cell>
          <cell r="N1091">
            <v>254.17500000000001</v>
          </cell>
          <cell r="AC1091">
            <v>6.1206712545000004</v>
          </cell>
        </row>
        <row r="1092">
          <cell r="C1092" t="str">
            <v>septembre</v>
          </cell>
          <cell r="D1092" t="str">
            <v>2022</v>
          </cell>
          <cell r="F1092">
            <v>340</v>
          </cell>
          <cell r="N1092">
            <v>254.17500000000001</v>
          </cell>
          <cell r="AC1092">
            <v>8.2254080100000007</v>
          </cell>
        </row>
        <row r="1093">
          <cell r="C1093" t="str">
            <v>mars</v>
          </cell>
          <cell r="D1093" t="str">
            <v>2021</v>
          </cell>
          <cell r="F1093">
            <v>120</v>
          </cell>
          <cell r="N1093">
            <v>251.91900000000001</v>
          </cell>
          <cell r="AC1093">
            <v>2.8773180504</v>
          </cell>
        </row>
        <row r="1094">
          <cell r="C1094" t="str">
            <v>mars</v>
          </cell>
          <cell r="D1094" t="str">
            <v>2021</v>
          </cell>
          <cell r="F1094">
            <v>200</v>
          </cell>
          <cell r="N1094">
            <v>251.91900000000001</v>
          </cell>
          <cell r="AC1094">
            <v>4.795530084000001</v>
          </cell>
        </row>
        <row r="1095">
          <cell r="C1095" t="str">
            <v>mars</v>
          </cell>
          <cell r="D1095" t="str">
            <v>2021</v>
          </cell>
          <cell r="F1095">
            <v>200</v>
          </cell>
          <cell r="N1095">
            <v>251.91900000000001</v>
          </cell>
          <cell r="AC1095">
            <v>4.795530084000001</v>
          </cell>
        </row>
        <row r="1096">
          <cell r="C1096" t="str">
            <v>mars</v>
          </cell>
          <cell r="D1096" t="str">
            <v>2021</v>
          </cell>
          <cell r="F1096">
            <v>200</v>
          </cell>
          <cell r="N1096">
            <v>251.91900000000001</v>
          </cell>
          <cell r="AC1096">
            <v>4.795530084000001</v>
          </cell>
        </row>
        <row r="1097">
          <cell r="C1097" t="str">
            <v>avril</v>
          </cell>
          <cell r="D1097" t="str">
            <v>2021</v>
          </cell>
          <cell r="F1097">
            <v>200</v>
          </cell>
          <cell r="N1097">
            <v>251.91900000000001</v>
          </cell>
          <cell r="AC1097">
            <v>4.795530084000001</v>
          </cell>
        </row>
        <row r="1098">
          <cell r="C1098" t="str">
            <v>mai</v>
          </cell>
          <cell r="D1098" t="str">
            <v>2021</v>
          </cell>
          <cell r="F1098">
            <v>200</v>
          </cell>
          <cell r="N1098">
            <v>251.91900000000001</v>
          </cell>
          <cell r="AC1098">
            <v>4.795530084000001</v>
          </cell>
        </row>
        <row r="1099">
          <cell r="C1099" t="str">
            <v>mai</v>
          </cell>
          <cell r="D1099" t="str">
            <v>2021</v>
          </cell>
          <cell r="F1099">
            <v>200</v>
          </cell>
          <cell r="N1099">
            <v>251.91900000000001</v>
          </cell>
          <cell r="AC1099">
            <v>4.795530084000001</v>
          </cell>
        </row>
        <row r="1100">
          <cell r="C1100" t="str">
            <v>mai</v>
          </cell>
          <cell r="D1100" t="str">
            <v>2021</v>
          </cell>
          <cell r="F1100">
            <v>200</v>
          </cell>
          <cell r="N1100">
            <v>251.91900000000001</v>
          </cell>
          <cell r="AC1100">
            <v>4.795530084000001</v>
          </cell>
        </row>
        <row r="1101">
          <cell r="C1101" t="str">
            <v>mai</v>
          </cell>
          <cell r="D1101" t="str">
            <v>2021</v>
          </cell>
          <cell r="F1101">
            <v>200</v>
          </cell>
          <cell r="N1101">
            <v>251.91900000000001</v>
          </cell>
          <cell r="AC1101">
            <v>4.795530084000001</v>
          </cell>
        </row>
        <row r="1102">
          <cell r="C1102" t="str">
            <v>juin</v>
          </cell>
          <cell r="D1102" t="str">
            <v>2021</v>
          </cell>
          <cell r="F1102">
            <v>300</v>
          </cell>
          <cell r="N1102">
            <v>251.91900000000001</v>
          </cell>
          <cell r="AC1102">
            <v>7.1932951260000006</v>
          </cell>
        </row>
        <row r="1103">
          <cell r="C1103" t="str">
            <v>juin</v>
          </cell>
          <cell r="D1103" t="str">
            <v>2021</v>
          </cell>
          <cell r="F1103">
            <v>300</v>
          </cell>
          <cell r="N1103">
            <v>251.91900000000001</v>
          </cell>
          <cell r="AC1103">
            <v>7.1932951260000006</v>
          </cell>
        </row>
        <row r="1104">
          <cell r="C1104" t="str">
            <v>juin</v>
          </cell>
          <cell r="D1104" t="str">
            <v>2021</v>
          </cell>
          <cell r="F1104">
            <v>300</v>
          </cell>
          <cell r="N1104">
            <v>251.91900000000001</v>
          </cell>
          <cell r="AC1104">
            <v>7.1932951260000006</v>
          </cell>
        </row>
        <row r="1105">
          <cell r="C1105" t="str">
            <v>juin</v>
          </cell>
          <cell r="D1105" t="str">
            <v>2021</v>
          </cell>
          <cell r="F1105">
            <v>300</v>
          </cell>
          <cell r="N1105">
            <v>251.91900000000001</v>
          </cell>
          <cell r="AC1105">
            <v>7.1932951260000006</v>
          </cell>
        </row>
        <row r="1106">
          <cell r="C1106" t="str">
            <v>juin</v>
          </cell>
          <cell r="D1106" t="str">
            <v>2021</v>
          </cell>
          <cell r="F1106">
            <v>300</v>
          </cell>
          <cell r="N1106">
            <v>251.91900000000001</v>
          </cell>
          <cell r="AC1106">
            <v>7.1932951260000006</v>
          </cell>
        </row>
        <row r="1107">
          <cell r="C1107" t="str">
            <v>juillet</v>
          </cell>
          <cell r="D1107" t="str">
            <v>2021</v>
          </cell>
          <cell r="F1107">
            <v>300</v>
          </cell>
          <cell r="N1107">
            <v>251.91900000000001</v>
          </cell>
          <cell r="AC1107">
            <v>7.1932951260000006</v>
          </cell>
        </row>
        <row r="1108">
          <cell r="C1108" t="str">
            <v>juillet</v>
          </cell>
          <cell r="D1108" t="str">
            <v>2021</v>
          </cell>
          <cell r="F1108">
            <v>200</v>
          </cell>
          <cell r="N1108">
            <v>251.91900000000001</v>
          </cell>
          <cell r="AC1108">
            <v>4.795530084000001</v>
          </cell>
        </row>
        <row r="1109">
          <cell r="C1109" t="str">
            <v>juillet</v>
          </cell>
          <cell r="D1109" t="str">
            <v>2021</v>
          </cell>
          <cell r="F1109">
            <v>300</v>
          </cell>
          <cell r="N1109">
            <v>251.91900000000001</v>
          </cell>
          <cell r="AC1109">
            <v>7.1932951260000006</v>
          </cell>
        </row>
        <row r="1110">
          <cell r="C1110" t="str">
            <v>juillet</v>
          </cell>
          <cell r="D1110" t="str">
            <v>2021</v>
          </cell>
          <cell r="F1110">
            <v>300</v>
          </cell>
          <cell r="N1110">
            <v>251.91900000000001</v>
          </cell>
          <cell r="AC1110">
            <v>7.1932951260000006</v>
          </cell>
        </row>
        <row r="1111">
          <cell r="C1111" t="str">
            <v>août</v>
          </cell>
          <cell r="D1111" t="str">
            <v>2021</v>
          </cell>
          <cell r="F1111">
            <v>300</v>
          </cell>
          <cell r="N1111">
            <v>251.91900000000001</v>
          </cell>
          <cell r="AC1111">
            <v>7.1932951260000006</v>
          </cell>
        </row>
        <row r="1112">
          <cell r="C1112" t="str">
            <v>août</v>
          </cell>
          <cell r="D1112" t="str">
            <v>2021</v>
          </cell>
          <cell r="F1112">
            <v>300</v>
          </cell>
          <cell r="N1112">
            <v>251.91900000000001</v>
          </cell>
          <cell r="AC1112">
            <v>7.1932951260000006</v>
          </cell>
        </row>
        <row r="1113">
          <cell r="C1113" t="str">
            <v>août</v>
          </cell>
          <cell r="D1113" t="str">
            <v>2021</v>
          </cell>
          <cell r="F1113">
            <v>300</v>
          </cell>
          <cell r="N1113">
            <v>251.91900000000001</v>
          </cell>
          <cell r="AC1113">
            <v>7.1932951260000006</v>
          </cell>
        </row>
        <row r="1114">
          <cell r="C1114" t="str">
            <v>août</v>
          </cell>
          <cell r="D1114" t="str">
            <v>2021</v>
          </cell>
          <cell r="F1114">
            <v>300</v>
          </cell>
          <cell r="N1114">
            <v>251.91900000000001</v>
          </cell>
          <cell r="AC1114">
            <v>7.1932951260000006</v>
          </cell>
        </row>
        <row r="1115">
          <cell r="C1115" t="str">
            <v>août</v>
          </cell>
          <cell r="D1115" t="str">
            <v>2021</v>
          </cell>
          <cell r="F1115">
            <v>300</v>
          </cell>
          <cell r="N1115">
            <v>251.91900000000001</v>
          </cell>
          <cell r="AC1115">
            <v>7.1932951260000006</v>
          </cell>
        </row>
        <row r="1116">
          <cell r="C1116" t="str">
            <v>septembre</v>
          </cell>
          <cell r="D1116" t="str">
            <v>2021</v>
          </cell>
          <cell r="F1116">
            <v>300</v>
          </cell>
          <cell r="N1116">
            <v>251.91900000000001</v>
          </cell>
          <cell r="AC1116">
            <v>7.1932951260000006</v>
          </cell>
        </row>
        <row r="1117">
          <cell r="C1117" t="str">
            <v>septembre</v>
          </cell>
          <cell r="D1117" t="str">
            <v>2021</v>
          </cell>
          <cell r="F1117">
            <v>300</v>
          </cell>
          <cell r="N1117">
            <v>251.91900000000001</v>
          </cell>
          <cell r="AC1117">
            <v>7.1932951260000006</v>
          </cell>
        </row>
        <row r="1118">
          <cell r="C1118" t="str">
            <v>septembre</v>
          </cell>
          <cell r="D1118" t="str">
            <v>2021</v>
          </cell>
          <cell r="F1118">
            <v>300</v>
          </cell>
          <cell r="N1118">
            <v>251.91900000000001</v>
          </cell>
          <cell r="AC1118">
            <v>7.1932951260000006</v>
          </cell>
        </row>
        <row r="1119">
          <cell r="C1119" t="str">
            <v>octobre</v>
          </cell>
          <cell r="D1119" t="str">
            <v>2021</v>
          </cell>
          <cell r="F1119">
            <v>300</v>
          </cell>
          <cell r="N1119">
            <v>251.91900000000001</v>
          </cell>
          <cell r="AC1119">
            <v>7.1932951260000006</v>
          </cell>
        </row>
        <row r="1120">
          <cell r="C1120" t="str">
            <v>novembre</v>
          </cell>
          <cell r="D1120" t="str">
            <v>2021</v>
          </cell>
          <cell r="F1120">
            <v>300</v>
          </cell>
          <cell r="N1120">
            <v>251.91900000000001</v>
          </cell>
          <cell r="AC1120">
            <v>7.1932951260000006</v>
          </cell>
        </row>
        <row r="1121">
          <cell r="C1121" t="str">
            <v>novembre</v>
          </cell>
          <cell r="D1121" t="str">
            <v>2021</v>
          </cell>
          <cell r="F1121">
            <v>300</v>
          </cell>
          <cell r="N1121">
            <v>251.91900000000001</v>
          </cell>
          <cell r="AC1121">
            <v>7.1932951260000006</v>
          </cell>
        </row>
        <row r="1122">
          <cell r="C1122" t="str">
            <v>mars</v>
          </cell>
          <cell r="D1122" t="str">
            <v>2022</v>
          </cell>
          <cell r="F1122">
            <v>150</v>
          </cell>
          <cell r="N1122">
            <v>251.91900000000001</v>
          </cell>
          <cell r="AC1122">
            <v>3.5966475630000003</v>
          </cell>
        </row>
        <row r="1123">
          <cell r="C1123" t="str">
            <v>mai</v>
          </cell>
          <cell r="D1123" t="str">
            <v>2022</v>
          </cell>
          <cell r="F1123">
            <v>150</v>
          </cell>
          <cell r="N1123">
            <v>251.91900000000001</v>
          </cell>
          <cell r="AC1123">
            <v>3.5966475630000003</v>
          </cell>
        </row>
        <row r="1124">
          <cell r="C1124" t="str">
            <v>juin</v>
          </cell>
          <cell r="D1124" t="str">
            <v>2022</v>
          </cell>
          <cell r="F1124">
            <v>150</v>
          </cell>
          <cell r="N1124">
            <v>251.91900000000001</v>
          </cell>
          <cell r="AC1124">
            <v>3.5966475630000003</v>
          </cell>
        </row>
        <row r="1125">
          <cell r="C1125" t="str">
            <v>juin</v>
          </cell>
          <cell r="D1125" t="str">
            <v>2022</v>
          </cell>
          <cell r="F1125">
            <v>150</v>
          </cell>
          <cell r="N1125">
            <v>251.91900000000001</v>
          </cell>
          <cell r="AC1125">
            <v>3.5966475630000003</v>
          </cell>
        </row>
        <row r="1126">
          <cell r="C1126" t="str">
            <v>juin</v>
          </cell>
          <cell r="D1126" t="str">
            <v>2022</v>
          </cell>
          <cell r="F1126">
            <v>150</v>
          </cell>
          <cell r="N1126">
            <v>251.91900000000001</v>
          </cell>
          <cell r="AC1126">
            <v>3.5966475630000003</v>
          </cell>
        </row>
        <row r="1127">
          <cell r="C1127" t="str">
            <v>août</v>
          </cell>
          <cell r="D1127" t="str">
            <v>2022</v>
          </cell>
          <cell r="F1127">
            <v>300</v>
          </cell>
          <cell r="N1127">
            <v>251.91900000000001</v>
          </cell>
          <cell r="AC1127">
            <v>7.1932951260000006</v>
          </cell>
        </row>
        <row r="1128">
          <cell r="C1128" t="str">
            <v>septembre</v>
          </cell>
          <cell r="D1128" t="str">
            <v>2022</v>
          </cell>
          <cell r="F1128">
            <v>650</v>
          </cell>
          <cell r="N1128">
            <v>251.91900000000001</v>
          </cell>
          <cell r="AC1128">
            <v>15.585472773000001</v>
          </cell>
        </row>
        <row r="1129">
          <cell r="C1129" t="str">
            <v>juillet</v>
          </cell>
          <cell r="D1129" t="str">
            <v>2022</v>
          </cell>
          <cell r="F1129">
            <v>150</v>
          </cell>
          <cell r="N1129">
            <v>251.42599999999999</v>
          </cell>
          <cell r="AC1129">
            <v>3.5896090019999995</v>
          </cell>
        </row>
        <row r="1130">
          <cell r="C1130" t="str">
            <v>janvier</v>
          </cell>
          <cell r="D1130" t="str">
            <v>2021</v>
          </cell>
          <cell r="F1130">
            <v>300</v>
          </cell>
          <cell r="N1130">
            <v>250.898</v>
          </cell>
          <cell r="AC1130">
            <v>7.1641414919999997</v>
          </cell>
        </row>
        <row r="1131">
          <cell r="C1131" t="str">
            <v>février</v>
          </cell>
          <cell r="D1131" t="str">
            <v>2021</v>
          </cell>
          <cell r="F1131">
            <v>440</v>
          </cell>
          <cell r="N1131">
            <v>250.898</v>
          </cell>
          <cell r="AC1131">
            <v>10.507407521599999</v>
          </cell>
        </row>
        <row r="1132">
          <cell r="C1132" t="str">
            <v>avril</v>
          </cell>
          <cell r="D1132" t="str">
            <v>2021</v>
          </cell>
          <cell r="F1132">
            <v>200</v>
          </cell>
          <cell r="N1132">
            <v>250.898</v>
          </cell>
          <cell r="AC1132">
            <v>4.7760943280000001</v>
          </cell>
        </row>
        <row r="1133">
          <cell r="C1133" t="str">
            <v>mai</v>
          </cell>
          <cell r="D1133" t="str">
            <v>2021</v>
          </cell>
          <cell r="F1133">
            <v>200</v>
          </cell>
          <cell r="N1133">
            <v>250.898</v>
          </cell>
          <cell r="AC1133">
            <v>4.7760943280000001</v>
          </cell>
        </row>
        <row r="1134">
          <cell r="C1134" t="str">
            <v>décembre</v>
          </cell>
          <cell r="D1134" t="str">
            <v>2021</v>
          </cell>
          <cell r="F1134">
            <v>220</v>
          </cell>
          <cell r="N1134">
            <v>250.898</v>
          </cell>
          <cell r="AC1134">
            <v>5.2537037607999997</v>
          </cell>
        </row>
        <row r="1135">
          <cell r="C1135" t="str">
            <v>février</v>
          </cell>
          <cell r="D1135" t="str">
            <v>2022</v>
          </cell>
          <cell r="F1135">
            <v>220</v>
          </cell>
          <cell r="N1135">
            <v>250.898</v>
          </cell>
          <cell r="AC1135">
            <v>5.2537037607999997</v>
          </cell>
        </row>
        <row r="1136">
          <cell r="C1136" t="str">
            <v>février</v>
          </cell>
          <cell r="D1136" t="str">
            <v>2021</v>
          </cell>
          <cell r="F1136">
            <v>420</v>
          </cell>
          <cell r="N1136">
            <v>250.57900000000001</v>
          </cell>
          <cell r="AC1136">
            <v>10.017045872400001</v>
          </cell>
        </row>
        <row r="1137">
          <cell r="C1137" t="str">
            <v>février</v>
          </cell>
          <cell r="D1137" t="str">
            <v>2021</v>
          </cell>
          <cell r="F1137">
            <v>180</v>
          </cell>
          <cell r="N1137">
            <v>250.57900000000001</v>
          </cell>
          <cell r="AC1137">
            <v>4.2930196595999996</v>
          </cell>
        </row>
        <row r="1138">
          <cell r="C1138" t="str">
            <v>mars</v>
          </cell>
          <cell r="D1138" t="str">
            <v>2021</v>
          </cell>
          <cell r="F1138">
            <v>160</v>
          </cell>
          <cell r="N1138">
            <v>250.57900000000001</v>
          </cell>
          <cell r="AC1138">
            <v>3.8160174752000007</v>
          </cell>
        </row>
        <row r="1139">
          <cell r="C1139" t="str">
            <v>mars</v>
          </cell>
          <cell r="D1139" t="str">
            <v>2021</v>
          </cell>
          <cell r="F1139">
            <v>120</v>
          </cell>
          <cell r="N1139">
            <v>250.57900000000001</v>
          </cell>
          <cell r="AC1139">
            <v>2.8620131064000001</v>
          </cell>
        </row>
        <row r="1140">
          <cell r="C1140" t="str">
            <v>mai</v>
          </cell>
          <cell r="D1140" t="str">
            <v>2021</v>
          </cell>
          <cell r="F1140">
            <v>70</v>
          </cell>
          <cell r="N1140">
            <v>250.57900000000001</v>
          </cell>
          <cell r="AC1140">
            <v>1.6695076454000002</v>
          </cell>
        </row>
        <row r="1141">
          <cell r="C1141" t="str">
            <v>juillet</v>
          </cell>
          <cell r="D1141" t="str">
            <v>2021</v>
          </cell>
          <cell r="F1141">
            <v>300</v>
          </cell>
          <cell r="N1141">
            <v>250.57900000000001</v>
          </cell>
          <cell r="AC1141">
            <v>7.1550327659999997</v>
          </cell>
        </row>
        <row r="1142">
          <cell r="C1142" t="str">
            <v>août</v>
          </cell>
          <cell r="D1142" t="str">
            <v>2021</v>
          </cell>
          <cell r="F1142">
            <v>290</v>
          </cell>
          <cell r="N1142">
            <v>250.57900000000001</v>
          </cell>
          <cell r="AC1142">
            <v>6.9165316737999998</v>
          </cell>
        </row>
        <row r="1143">
          <cell r="C1143" t="str">
            <v>août</v>
          </cell>
          <cell r="D1143" t="str">
            <v>2021</v>
          </cell>
          <cell r="F1143">
            <v>305</v>
          </cell>
          <cell r="N1143">
            <v>250.57900000000001</v>
          </cell>
          <cell r="AC1143">
            <v>7.2742833120999997</v>
          </cell>
        </row>
        <row r="1144">
          <cell r="C1144" t="str">
            <v>février</v>
          </cell>
          <cell r="D1144" t="str">
            <v>2022</v>
          </cell>
          <cell r="F1144">
            <v>175</v>
          </cell>
          <cell r="N1144">
            <v>250.57900000000001</v>
          </cell>
          <cell r="AC1144">
            <v>4.1737691134999997</v>
          </cell>
        </row>
        <row r="1145">
          <cell r="C1145" t="str">
            <v>mars</v>
          </cell>
          <cell r="D1145" t="str">
            <v>2022</v>
          </cell>
          <cell r="F1145">
            <v>175</v>
          </cell>
          <cell r="N1145">
            <v>250.57900000000001</v>
          </cell>
          <cell r="AC1145">
            <v>4.1737691134999997</v>
          </cell>
        </row>
        <row r="1146">
          <cell r="C1146" t="str">
            <v>mai</v>
          </cell>
          <cell r="D1146" t="str">
            <v>2022</v>
          </cell>
          <cell r="F1146">
            <v>105</v>
          </cell>
          <cell r="N1146">
            <v>250.57900000000001</v>
          </cell>
          <cell r="AC1146">
            <v>2.5042614681000002</v>
          </cell>
        </row>
        <row r="1147">
          <cell r="C1147" t="str">
            <v>mai</v>
          </cell>
          <cell r="D1147" t="str">
            <v>2022</v>
          </cell>
          <cell r="F1147">
            <v>104</v>
          </cell>
          <cell r="N1147">
            <v>250.57900000000001</v>
          </cell>
          <cell r="AC1147">
            <v>2.4804113588800001</v>
          </cell>
        </row>
        <row r="1148">
          <cell r="C1148" t="str">
            <v>mai</v>
          </cell>
          <cell r="D1148" t="str">
            <v>2022</v>
          </cell>
          <cell r="F1148">
            <v>189</v>
          </cell>
          <cell r="N1148">
            <v>250.57900000000001</v>
          </cell>
          <cell r="AC1148">
            <v>4.5076706425799999</v>
          </cell>
        </row>
        <row r="1149">
          <cell r="C1149" t="str">
            <v>juin</v>
          </cell>
          <cell r="D1149" t="str">
            <v>2022</v>
          </cell>
          <cell r="F1149">
            <v>174</v>
          </cell>
          <cell r="N1149">
            <v>250.57900000000001</v>
          </cell>
          <cell r="AC1149">
            <v>4.14991900428</v>
          </cell>
        </row>
        <row r="1150">
          <cell r="C1150" t="str">
            <v>juin</v>
          </cell>
          <cell r="D1150" t="str">
            <v>2022</v>
          </cell>
          <cell r="F1150">
            <v>189</v>
          </cell>
          <cell r="N1150">
            <v>250.57900000000001</v>
          </cell>
          <cell r="AC1150">
            <v>4.5076706425799999</v>
          </cell>
        </row>
        <row r="1151">
          <cell r="C1151" t="str">
            <v>juin</v>
          </cell>
          <cell r="D1151" t="str">
            <v>2022</v>
          </cell>
          <cell r="F1151">
            <v>152</v>
          </cell>
          <cell r="N1151">
            <v>250.57900000000001</v>
          </cell>
          <cell r="AC1151">
            <v>3.62521660144</v>
          </cell>
        </row>
        <row r="1152">
          <cell r="C1152" t="str">
            <v>juin</v>
          </cell>
          <cell r="D1152" t="str">
            <v>2022</v>
          </cell>
          <cell r="F1152">
            <v>152</v>
          </cell>
          <cell r="N1152">
            <v>250.57900000000001</v>
          </cell>
          <cell r="AC1152">
            <v>3.62521660144</v>
          </cell>
        </row>
        <row r="1153">
          <cell r="C1153" t="str">
            <v>juillet</v>
          </cell>
          <cell r="D1153" t="str">
            <v>2022</v>
          </cell>
          <cell r="F1153">
            <v>188</v>
          </cell>
          <cell r="N1153">
            <v>250.57900000000001</v>
          </cell>
          <cell r="AC1153">
            <v>4.4838205333600003</v>
          </cell>
        </row>
        <row r="1154">
          <cell r="C1154" t="str">
            <v>juillet</v>
          </cell>
          <cell r="D1154" t="str">
            <v>2022</v>
          </cell>
          <cell r="F1154">
            <v>151</v>
          </cell>
          <cell r="N1154">
            <v>250.57900000000001</v>
          </cell>
          <cell r="AC1154">
            <v>3.6013664922200004</v>
          </cell>
        </row>
        <row r="1155">
          <cell r="C1155" t="str">
            <v>juillet</v>
          </cell>
          <cell r="D1155" t="str">
            <v>2022</v>
          </cell>
          <cell r="F1155">
            <v>428</v>
          </cell>
          <cell r="N1155">
            <v>250.57900000000001</v>
          </cell>
          <cell r="AC1155">
            <v>10.20784674616</v>
          </cell>
        </row>
        <row r="1156">
          <cell r="C1156" t="str">
            <v>septembre</v>
          </cell>
          <cell r="D1156" t="str">
            <v>2022</v>
          </cell>
          <cell r="F1156">
            <v>425</v>
          </cell>
          <cell r="N1156">
            <v>250.57900000000001</v>
          </cell>
          <cell r="AC1156">
            <v>10.136296418500001</v>
          </cell>
        </row>
        <row r="1157">
          <cell r="C1157" t="str">
            <v>mars</v>
          </cell>
          <cell r="D1157" t="str">
            <v>2021</v>
          </cell>
          <cell r="F1157">
            <v>250</v>
          </cell>
          <cell r="N1157">
            <v>250.27799999999999</v>
          </cell>
          <cell r="AC1157">
            <v>5.9553650099999995</v>
          </cell>
        </row>
        <row r="1158">
          <cell r="C1158" t="str">
            <v>mars</v>
          </cell>
          <cell r="D1158" t="str">
            <v>2021</v>
          </cell>
          <cell r="F1158">
            <v>200</v>
          </cell>
          <cell r="N1158">
            <v>250.27799999999999</v>
          </cell>
          <cell r="AC1158">
            <v>4.764292008</v>
          </cell>
        </row>
        <row r="1159">
          <cell r="C1159" t="str">
            <v>mars</v>
          </cell>
          <cell r="D1159" t="str">
            <v>2021</v>
          </cell>
          <cell r="F1159">
            <v>200</v>
          </cell>
          <cell r="N1159">
            <v>250.27799999999999</v>
          </cell>
          <cell r="AC1159">
            <v>4.764292008</v>
          </cell>
        </row>
        <row r="1160">
          <cell r="C1160" t="str">
            <v>mars</v>
          </cell>
          <cell r="D1160" t="str">
            <v>2021</v>
          </cell>
          <cell r="F1160">
            <v>200</v>
          </cell>
          <cell r="N1160">
            <v>250.27799999999999</v>
          </cell>
          <cell r="AC1160">
            <v>4.764292008</v>
          </cell>
        </row>
        <row r="1161">
          <cell r="C1161" t="str">
            <v>mars</v>
          </cell>
          <cell r="D1161" t="str">
            <v>2021</v>
          </cell>
          <cell r="F1161">
            <v>200</v>
          </cell>
          <cell r="N1161">
            <v>250.27799999999999</v>
          </cell>
          <cell r="AC1161">
            <v>4.764292008</v>
          </cell>
        </row>
        <row r="1162">
          <cell r="C1162" t="str">
            <v>mars</v>
          </cell>
          <cell r="D1162" t="str">
            <v>2021</v>
          </cell>
          <cell r="F1162">
            <v>200</v>
          </cell>
          <cell r="N1162">
            <v>250.27799999999999</v>
          </cell>
          <cell r="AC1162">
            <v>4.764292008</v>
          </cell>
        </row>
        <row r="1163">
          <cell r="C1163" t="str">
            <v>avril</v>
          </cell>
          <cell r="D1163" t="str">
            <v>2021</v>
          </cell>
          <cell r="F1163">
            <v>200</v>
          </cell>
          <cell r="N1163">
            <v>250.27799999999999</v>
          </cell>
          <cell r="AC1163">
            <v>4.764292008</v>
          </cell>
        </row>
        <row r="1164">
          <cell r="C1164" t="str">
            <v>avril</v>
          </cell>
          <cell r="D1164" t="str">
            <v>2021</v>
          </cell>
          <cell r="F1164">
            <v>400</v>
          </cell>
          <cell r="N1164">
            <v>250.27799999999999</v>
          </cell>
          <cell r="AC1164">
            <v>9.5285840159999999</v>
          </cell>
        </row>
        <row r="1165">
          <cell r="C1165" t="str">
            <v>avril</v>
          </cell>
          <cell r="D1165" t="str">
            <v>2021</v>
          </cell>
          <cell r="F1165">
            <v>250</v>
          </cell>
          <cell r="N1165">
            <v>250.27799999999999</v>
          </cell>
          <cell r="AC1165">
            <v>5.9553650099999995</v>
          </cell>
        </row>
        <row r="1166">
          <cell r="C1166" t="str">
            <v>mai</v>
          </cell>
          <cell r="D1166" t="str">
            <v>2021</v>
          </cell>
          <cell r="F1166">
            <v>250</v>
          </cell>
          <cell r="N1166">
            <v>250.27799999999999</v>
          </cell>
          <cell r="AC1166">
            <v>5.9553650099999995</v>
          </cell>
        </row>
        <row r="1167">
          <cell r="C1167" t="str">
            <v>mai</v>
          </cell>
          <cell r="D1167" t="str">
            <v>2021</v>
          </cell>
          <cell r="F1167">
            <v>750</v>
          </cell>
          <cell r="N1167">
            <v>250.27799999999999</v>
          </cell>
          <cell r="AC1167">
            <v>17.86609503</v>
          </cell>
        </row>
        <row r="1168">
          <cell r="C1168" t="str">
            <v>juin</v>
          </cell>
          <cell r="D1168" t="str">
            <v>2021</v>
          </cell>
          <cell r="F1168">
            <v>300</v>
          </cell>
          <cell r="N1168">
            <v>250.27799999999999</v>
          </cell>
          <cell r="AC1168">
            <v>7.1464380119999991</v>
          </cell>
        </row>
        <row r="1169">
          <cell r="C1169" t="str">
            <v>juin</v>
          </cell>
          <cell r="D1169" t="str">
            <v>2021</v>
          </cell>
          <cell r="F1169">
            <v>150</v>
          </cell>
          <cell r="N1169">
            <v>250.27799999999999</v>
          </cell>
          <cell r="AC1169">
            <v>3.5732190059999995</v>
          </cell>
        </row>
        <row r="1170">
          <cell r="C1170" t="str">
            <v>juin</v>
          </cell>
          <cell r="D1170" t="str">
            <v>2021</v>
          </cell>
          <cell r="F1170">
            <v>800</v>
          </cell>
          <cell r="N1170">
            <v>250.27799999999999</v>
          </cell>
          <cell r="AC1170">
            <v>19.057168032</v>
          </cell>
        </row>
        <row r="1171">
          <cell r="C1171" t="str">
            <v>juin</v>
          </cell>
          <cell r="D1171" t="str">
            <v>2021</v>
          </cell>
          <cell r="F1171">
            <v>150</v>
          </cell>
          <cell r="N1171">
            <v>250.27799999999999</v>
          </cell>
          <cell r="AC1171">
            <v>3.5732190059999995</v>
          </cell>
        </row>
        <row r="1172">
          <cell r="C1172" t="str">
            <v>juin</v>
          </cell>
          <cell r="D1172" t="str">
            <v>2021</v>
          </cell>
          <cell r="F1172">
            <v>300</v>
          </cell>
          <cell r="N1172">
            <v>250.27799999999999</v>
          </cell>
          <cell r="AC1172">
            <v>7.1464380119999991</v>
          </cell>
        </row>
        <row r="1173">
          <cell r="C1173" t="str">
            <v>juin</v>
          </cell>
          <cell r="D1173" t="str">
            <v>2021</v>
          </cell>
          <cell r="F1173">
            <v>300</v>
          </cell>
          <cell r="N1173">
            <v>250.27799999999999</v>
          </cell>
          <cell r="AC1173">
            <v>7.1464380119999991</v>
          </cell>
        </row>
        <row r="1174">
          <cell r="C1174" t="str">
            <v>juin</v>
          </cell>
          <cell r="D1174" t="str">
            <v>2021</v>
          </cell>
          <cell r="F1174">
            <v>300</v>
          </cell>
          <cell r="N1174">
            <v>250.27799999999999</v>
          </cell>
          <cell r="AC1174">
            <v>7.1464380119999991</v>
          </cell>
        </row>
        <row r="1175">
          <cell r="C1175" t="str">
            <v>juillet</v>
          </cell>
          <cell r="D1175" t="str">
            <v>2021</v>
          </cell>
          <cell r="F1175">
            <v>300</v>
          </cell>
          <cell r="N1175">
            <v>250.27799999999999</v>
          </cell>
          <cell r="AC1175">
            <v>7.1464380119999991</v>
          </cell>
        </row>
        <row r="1176">
          <cell r="C1176" t="str">
            <v>juillet</v>
          </cell>
          <cell r="D1176" t="str">
            <v>2021</v>
          </cell>
          <cell r="F1176">
            <v>300</v>
          </cell>
          <cell r="N1176">
            <v>250.27799999999999</v>
          </cell>
          <cell r="AC1176">
            <v>7.1464380119999991</v>
          </cell>
        </row>
        <row r="1177">
          <cell r="C1177" t="str">
            <v>juillet</v>
          </cell>
          <cell r="D1177" t="str">
            <v>2021</v>
          </cell>
          <cell r="F1177">
            <v>300</v>
          </cell>
          <cell r="N1177">
            <v>250.27799999999999</v>
          </cell>
          <cell r="AC1177">
            <v>7.1464380119999991</v>
          </cell>
        </row>
        <row r="1178">
          <cell r="C1178" t="str">
            <v>juillet</v>
          </cell>
          <cell r="D1178" t="str">
            <v>2021</v>
          </cell>
          <cell r="F1178">
            <v>300</v>
          </cell>
          <cell r="N1178">
            <v>250.27799999999999</v>
          </cell>
          <cell r="AC1178">
            <v>7.1464380119999991</v>
          </cell>
        </row>
        <row r="1179">
          <cell r="C1179" t="str">
            <v>août</v>
          </cell>
          <cell r="D1179" t="str">
            <v>2021</v>
          </cell>
          <cell r="F1179">
            <v>300</v>
          </cell>
          <cell r="N1179">
            <v>250.27799999999999</v>
          </cell>
          <cell r="AC1179">
            <v>7.1464380119999991</v>
          </cell>
        </row>
        <row r="1180">
          <cell r="C1180" t="str">
            <v>août</v>
          </cell>
          <cell r="D1180" t="str">
            <v>2021</v>
          </cell>
          <cell r="F1180">
            <v>300</v>
          </cell>
          <cell r="N1180">
            <v>250.27799999999999</v>
          </cell>
          <cell r="AC1180">
            <v>7.1464380119999991</v>
          </cell>
        </row>
        <row r="1181">
          <cell r="C1181" t="str">
            <v>septembre</v>
          </cell>
          <cell r="D1181" t="str">
            <v>2021</v>
          </cell>
          <cell r="F1181">
            <v>300</v>
          </cell>
          <cell r="N1181">
            <v>250.27799999999999</v>
          </cell>
          <cell r="AC1181">
            <v>7.1464380119999991</v>
          </cell>
        </row>
        <row r="1182">
          <cell r="C1182" t="str">
            <v>septembre</v>
          </cell>
          <cell r="D1182" t="str">
            <v>2021</v>
          </cell>
          <cell r="F1182">
            <v>300</v>
          </cell>
          <cell r="N1182">
            <v>250.27799999999999</v>
          </cell>
          <cell r="AC1182">
            <v>7.1464380119999991</v>
          </cell>
        </row>
        <row r="1183">
          <cell r="C1183" t="str">
            <v>septembre</v>
          </cell>
          <cell r="D1183" t="str">
            <v>2021</v>
          </cell>
          <cell r="F1183">
            <v>300</v>
          </cell>
          <cell r="N1183">
            <v>250.27799999999999</v>
          </cell>
          <cell r="AC1183">
            <v>7.1464380119999991</v>
          </cell>
        </row>
        <row r="1184">
          <cell r="C1184" t="str">
            <v>septembre</v>
          </cell>
          <cell r="D1184" t="str">
            <v>2021</v>
          </cell>
          <cell r="F1184">
            <v>300</v>
          </cell>
          <cell r="N1184">
            <v>250.27799999999999</v>
          </cell>
          <cell r="AC1184">
            <v>7.1464380119999991</v>
          </cell>
        </row>
        <row r="1185">
          <cell r="C1185" t="str">
            <v>novembre</v>
          </cell>
          <cell r="D1185" t="str">
            <v>2021</v>
          </cell>
          <cell r="F1185">
            <v>300</v>
          </cell>
          <cell r="N1185">
            <v>250.27799999999999</v>
          </cell>
          <cell r="AC1185">
            <v>7.1464380119999991</v>
          </cell>
        </row>
        <row r="1186">
          <cell r="C1186" t="str">
            <v>février</v>
          </cell>
          <cell r="D1186" t="str">
            <v>2022</v>
          </cell>
          <cell r="F1186">
            <v>300</v>
          </cell>
          <cell r="N1186">
            <v>250.27799999999999</v>
          </cell>
          <cell r="AC1186">
            <v>7.1464380119999991</v>
          </cell>
        </row>
        <row r="1187">
          <cell r="C1187" t="str">
            <v>février</v>
          </cell>
          <cell r="D1187" t="str">
            <v>2022</v>
          </cell>
          <cell r="F1187">
            <v>150</v>
          </cell>
          <cell r="N1187">
            <v>250.27799999999999</v>
          </cell>
          <cell r="AC1187">
            <v>3.5732190059999995</v>
          </cell>
        </row>
        <row r="1188">
          <cell r="C1188" t="str">
            <v>février</v>
          </cell>
          <cell r="D1188" t="str">
            <v>2022</v>
          </cell>
          <cell r="F1188">
            <v>150</v>
          </cell>
          <cell r="N1188">
            <v>250.27799999999999</v>
          </cell>
          <cell r="AC1188">
            <v>3.5732190059999995</v>
          </cell>
        </row>
        <row r="1189">
          <cell r="C1189" t="str">
            <v>février</v>
          </cell>
          <cell r="D1189" t="str">
            <v>2022</v>
          </cell>
          <cell r="F1189">
            <v>200</v>
          </cell>
          <cell r="N1189">
            <v>250.27799999999999</v>
          </cell>
          <cell r="AC1189">
            <v>4.764292008</v>
          </cell>
        </row>
        <row r="1190">
          <cell r="C1190" t="str">
            <v>mars</v>
          </cell>
          <cell r="D1190" t="str">
            <v>2022</v>
          </cell>
          <cell r="F1190">
            <v>150</v>
          </cell>
          <cell r="N1190">
            <v>250.27799999999999</v>
          </cell>
          <cell r="AC1190">
            <v>3.5732190059999995</v>
          </cell>
        </row>
        <row r="1191">
          <cell r="C1191" t="str">
            <v>mars</v>
          </cell>
          <cell r="D1191" t="str">
            <v>2022</v>
          </cell>
          <cell r="F1191">
            <v>600</v>
          </cell>
          <cell r="N1191">
            <v>250.27799999999999</v>
          </cell>
          <cell r="AC1191">
            <v>14.292876023999998</v>
          </cell>
        </row>
        <row r="1192">
          <cell r="C1192" t="str">
            <v>mars</v>
          </cell>
          <cell r="D1192" t="str">
            <v>2022</v>
          </cell>
          <cell r="F1192">
            <v>150</v>
          </cell>
          <cell r="N1192">
            <v>250.27799999999999</v>
          </cell>
          <cell r="AC1192">
            <v>3.5732190059999995</v>
          </cell>
        </row>
        <row r="1193">
          <cell r="C1193" t="str">
            <v>mars</v>
          </cell>
          <cell r="D1193" t="str">
            <v>2022</v>
          </cell>
          <cell r="F1193">
            <v>300</v>
          </cell>
          <cell r="N1193">
            <v>250.27799999999999</v>
          </cell>
          <cell r="AC1193">
            <v>7.1464380119999991</v>
          </cell>
        </row>
        <row r="1194">
          <cell r="C1194" t="str">
            <v>mars</v>
          </cell>
          <cell r="D1194" t="str">
            <v>2022</v>
          </cell>
          <cell r="F1194">
            <v>150</v>
          </cell>
          <cell r="N1194">
            <v>250.27799999999999</v>
          </cell>
          <cell r="AC1194">
            <v>3.5732190059999995</v>
          </cell>
        </row>
        <row r="1195">
          <cell r="C1195" t="str">
            <v>avril</v>
          </cell>
          <cell r="D1195" t="str">
            <v>2022</v>
          </cell>
          <cell r="F1195">
            <v>450</v>
          </cell>
          <cell r="N1195">
            <v>250.27799999999999</v>
          </cell>
          <cell r="AC1195">
            <v>10.719657017999999</v>
          </cell>
        </row>
        <row r="1196">
          <cell r="C1196" t="str">
            <v>avril</v>
          </cell>
          <cell r="D1196" t="str">
            <v>2022</v>
          </cell>
          <cell r="F1196">
            <v>150</v>
          </cell>
          <cell r="N1196">
            <v>250.27799999999999</v>
          </cell>
          <cell r="AC1196">
            <v>3.5732190059999995</v>
          </cell>
        </row>
        <row r="1197">
          <cell r="C1197" t="str">
            <v>avril</v>
          </cell>
          <cell r="D1197" t="str">
            <v>2022</v>
          </cell>
          <cell r="F1197">
            <v>150</v>
          </cell>
          <cell r="N1197">
            <v>250.27799999999999</v>
          </cell>
          <cell r="AC1197">
            <v>3.5732190059999995</v>
          </cell>
        </row>
        <row r="1198">
          <cell r="C1198" t="str">
            <v>avril</v>
          </cell>
          <cell r="D1198" t="str">
            <v>2022</v>
          </cell>
          <cell r="F1198">
            <v>150</v>
          </cell>
          <cell r="N1198">
            <v>250.27799999999999</v>
          </cell>
          <cell r="AC1198">
            <v>3.5732190059999995</v>
          </cell>
        </row>
        <row r="1199">
          <cell r="C1199" t="str">
            <v>avril</v>
          </cell>
          <cell r="D1199" t="str">
            <v>2022</v>
          </cell>
          <cell r="F1199">
            <v>800</v>
          </cell>
          <cell r="N1199">
            <v>250.27799999999999</v>
          </cell>
          <cell r="AC1199">
            <v>19.057168032</v>
          </cell>
        </row>
        <row r="1200">
          <cell r="C1200" t="str">
            <v>mai</v>
          </cell>
          <cell r="D1200" t="str">
            <v>2022</v>
          </cell>
          <cell r="F1200">
            <v>150</v>
          </cell>
          <cell r="N1200">
            <v>250.27799999999999</v>
          </cell>
          <cell r="AC1200">
            <v>3.5732190059999995</v>
          </cell>
        </row>
        <row r="1201">
          <cell r="C1201" t="str">
            <v>mai</v>
          </cell>
          <cell r="D1201" t="str">
            <v>2022</v>
          </cell>
          <cell r="F1201">
            <v>150</v>
          </cell>
          <cell r="N1201">
            <v>250.27799999999999</v>
          </cell>
          <cell r="AC1201">
            <v>3.5732190059999995</v>
          </cell>
        </row>
        <row r="1202">
          <cell r="C1202" t="str">
            <v>mai</v>
          </cell>
          <cell r="D1202" t="str">
            <v>2022</v>
          </cell>
          <cell r="F1202">
            <v>450</v>
          </cell>
          <cell r="N1202">
            <v>250.27799999999999</v>
          </cell>
          <cell r="AC1202">
            <v>10.719657017999999</v>
          </cell>
        </row>
        <row r="1203">
          <cell r="C1203" t="str">
            <v>février</v>
          </cell>
          <cell r="D1203" t="str">
            <v>2021</v>
          </cell>
          <cell r="F1203">
            <v>330</v>
          </cell>
          <cell r="N1203">
            <v>248.797</v>
          </cell>
          <cell r="AC1203">
            <v>7.8145644917999997</v>
          </cell>
        </row>
        <row r="1204">
          <cell r="C1204" t="str">
            <v>février</v>
          </cell>
          <cell r="D1204" t="str">
            <v>2021</v>
          </cell>
          <cell r="F1204">
            <v>200</v>
          </cell>
          <cell r="N1204">
            <v>248.797</v>
          </cell>
          <cell r="AC1204">
            <v>4.7360996919999998</v>
          </cell>
        </row>
        <row r="1205">
          <cell r="C1205" t="str">
            <v>février</v>
          </cell>
          <cell r="D1205" t="str">
            <v>2021</v>
          </cell>
          <cell r="F1205">
            <v>160</v>
          </cell>
          <cell r="N1205">
            <v>248.797</v>
          </cell>
          <cell r="AC1205">
            <v>3.7888797535999998</v>
          </cell>
        </row>
        <row r="1206">
          <cell r="C1206" t="str">
            <v>mars</v>
          </cell>
          <cell r="D1206" t="str">
            <v>2021</v>
          </cell>
          <cell r="F1206">
            <v>200</v>
          </cell>
          <cell r="N1206">
            <v>248.797</v>
          </cell>
          <cell r="AC1206">
            <v>4.7360996919999998</v>
          </cell>
        </row>
        <row r="1207">
          <cell r="C1207" t="str">
            <v>avril</v>
          </cell>
          <cell r="D1207" t="str">
            <v>2021</v>
          </cell>
          <cell r="F1207">
            <v>40</v>
          </cell>
          <cell r="N1207">
            <v>248.797</v>
          </cell>
          <cell r="AC1207">
            <v>0.94721993839999996</v>
          </cell>
        </row>
        <row r="1208">
          <cell r="C1208" t="str">
            <v>mai</v>
          </cell>
          <cell r="D1208" t="str">
            <v>2021</v>
          </cell>
          <cell r="F1208">
            <v>120</v>
          </cell>
          <cell r="N1208">
            <v>248.797</v>
          </cell>
          <cell r="AC1208">
            <v>2.8416598151999999</v>
          </cell>
        </row>
        <row r="1209">
          <cell r="C1209" t="str">
            <v>août</v>
          </cell>
          <cell r="D1209" t="str">
            <v>2021</v>
          </cell>
          <cell r="F1209">
            <v>300</v>
          </cell>
          <cell r="N1209">
            <v>248.797</v>
          </cell>
          <cell r="AC1209">
            <v>7.1041495379999997</v>
          </cell>
        </row>
        <row r="1210">
          <cell r="C1210" t="str">
            <v>décembre</v>
          </cell>
          <cell r="D1210" t="str">
            <v>2021</v>
          </cell>
          <cell r="F1210">
            <v>300</v>
          </cell>
          <cell r="N1210">
            <v>248.797</v>
          </cell>
          <cell r="AC1210">
            <v>7.1041495379999997</v>
          </cell>
        </row>
        <row r="1211">
          <cell r="C1211" t="str">
            <v>janvier</v>
          </cell>
          <cell r="D1211" t="str">
            <v>2022</v>
          </cell>
          <cell r="F1211">
            <v>300</v>
          </cell>
          <cell r="N1211">
            <v>248.797</v>
          </cell>
          <cell r="AC1211">
            <v>7.1041495379999997</v>
          </cell>
        </row>
        <row r="1212">
          <cell r="C1212" t="str">
            <v>février</v>
          </cell>
          <cell r="D1212" t="str">
            <v>2022</v>
          </cell>
          <cell r="F1212">
            <v>80</v>
          </cell>
          <cell r="N1212">
            <v>248.797</v>
          </cell>
          <cell r="AC1212">
            <v>1.8944398767999999</v>
          </cell>
        </row>
        <row r="1213">
          <cell r="C1213" t="str">
            <v>février</v>
          </cell>
          <cell r="D1213" t="str">
            <v>2022</v>
          </cell>
          <cell r="F1213">
            <v>140</v>
          </cell>
          <cell r="N1213">
            <v>248.797</v>
          </cell>
          <cell r="AC1213">
            <v>3.3152697844000003</v>
          </cell>
        </row>
        <row r="1214">
          <cell r="C1214" t="str">
            <v>février</v>
          </cell>
          <cell r="D1214" t="str">
            <v>2022</v>
          </cell>
          <cell r="F1214">
            <v>180</v>
          </cell>
          <cell r="N1214">
            <v>248.797</v>
          </cell>
          <cell r="AC1214">
            <v>4.2624897227999998</v>
          </cell>
        </row>
        <row r="1215">
          <cell r="C1215" t="str">
            <v>février</v>
          </cell>
          <cell r="D1215" t="str">
            <v>2022</v>
          </cell>
          <cell r="F1215">
            <v>90</v>
          </cell>
          <cell r="N1215">
            <v>248.797</v>
          </cell>
          <cell r="AC1215">
            <v>2.1312448613999999</v>
          </cell>
        </row>
        <row r="1216">
          <cell r="C1216" t="str">
            <v>mars</v>
          </cell>
          <cell r="D1216" t="str">
            <v>2022</v>
          </cell>
          <cell r="F1216">
            <v>270</v>
          </cell>
          <cell r="N1216">
            <v>248.797</v>
          </cell>
          <cell r="AC1216">
            <v>6.3937345842000006</v>
          </cell>
        </row>
        <row r="1217">
          <cell r="C1217" t="str">
            <v>mars</v>
          </cell>
          <cell r="D1217" t="str">
            <v>2022</v>
          </cell>
          <cell r="F1217">
            <v>130</v>
          </cell>
          <cell r="N1217">
            <v>248.797</v>
          </cell>
          <cell r="AC1217">
            <v>3.0784647997999999</v>
          </cell>
        </row>
        <row r="1218">
          <cell r="C1218" t="str">
            <v>mars</v>
          </cell>
          <cell r="D1218" t="str">
            <v>2022</v>
          </cell>
          <cell r="F1218">
            <v>208</v>
          </cell>
          <cell r="N1218">
            <v>248.797</v>
          </cell>
          <cell r="AC1218">
            <v>4.9255436796799996</v>
          </cell>
        </row>
        <row r="1219">
          <cell r="C1219" t="str">
            <v>mars</v>
          </cell>
          <cell r="D1219" t="str">
            <v>2022</v>
          </cell>
          <cell r="F1219">
            <v>400</v>
          </cell>
          <cell r="N1219">
            <v>248.797</v>
          </cell>
          <cell r="AC1219">
            <v>9.4721993839999996</v>
          </cell>
        </row>
        <row r="1220">
          <cell r="C1220" t="str">
            <v>mars</v>
          </cell>
          <cell r="D1220" t="str">
            <v>2022</v>
          </cell>
          <cell r="F1220">
            <v>261</v>
          </cell>
          <cell r="N1220">
            <v>248.797</v>
          </cell>
          <cell r="AC1220">
            <v>6.1806100980600007</v>
          </cell>
        </row>
        <row r="1221">
          <cell r="C1221" t="str">
            <v>avril</v>
          </cell>
          <cell r="D1221" t="str">
            <v>2022</v>
          </cell>
          <cell r="F1221">
            <v>380</v>
          </cell>
          <cell r="N1221">
            <v>248.797</v>
          </cell>
          <cell r="AC1221">
            <v>8.9985894147999996</v>
          </cell>
        </row>
        <row r="1222">
          <cell r="C1222" t="str">
            <v>avril</v>
          </cell>
          <cell r="D1222" t="str">
            <v>2022</v>
          </cell>
          <cell r="F1222">
            <v>380</v>
          </cell>
          <cell r="N1222">
            <v>248.797</v>
          </cell>
          <cell r="AC1222">
            <v>8.9985894147999996</v>
          </cell>
        </row>
        <row r="1223">
          <cell r="C1223" t="str">
            <v>avril</v>
          </cell>
          <cell r="D1223" t="str">
            <v>2022</v>
          </cell>
          <cell r="F1223">
            <v>212</v>
          </cell>
          <cell r="N1223">
            <v>248.797</v>
          </cell>
          <cell r="AC1223">
            <v>5.0202656735199991</v>
          </cell>
        </row>
        <row r="1224">
          <cell r="C1224" t="str">
            <v>avril</v>
          </cell>
          <cell r="D1224" t="str">
            <v>2022</v>
          </cell>
          <cell r="F1224">
            <v>200</v>
          </cell>
          <cell r="N1224">
            <v>248.797</v>
          </cell>
          <cell r="AC1224">
            <v>4.7360996919999998</v>
          </cell>
        </row>
        <row r="1225">
          <cell r="C1225" t="str">
            <v>avril</v>
          </cell>
          <cell r="D1225" t="str">
            <v>2022</v>
          </cell>
          <cell r="F1225">
            <v>385</v>
          </cell>
          <cell r="N1225">
            <v>248.797</v>
          </cell>
          <cell r="AC1225">
            <v>9.116991907100001</v>
          </cell>
        </row>
        <row r="1226">
          <cell r="C1226" t="str">
            <v>mai</v>
          </cell>
          <cell r="D1226" t="str">
            <v>2022</v>
          </cell>
          <cell r="F1226">
            <v>318</v>
          </cell>
          <cell r="N1226">
            <v>248.797</v>
          </cell>
          <cell r="AC1226">
            <v>7.5303985102799995</v>
          </cell>
        </row>
        <row r="1227">
          <cell r="C1227" t="str">
            <v>mai</v>
          </cell>
          <cell r="D1227" t="str">
            <v>2022</v>
          </cell>
          <cell r="F1227">
            <v>450</v>
          </cell>
          <cell r="N1227">
            <v>248.797</v>
          </cell>
          <cell r="AC1227">
            <v>10.656224307</v>
          </cell>
        </row>
        <row r="1228">
          <cell r="C1228" t="str">
            <v>mai</v>
          </cell>
          <cell r="D1228" t="str">
            <v>2022</v>
          </cell>
          <cell r="F1228">
            <v>318</v>
          </cell>
          <cell r="N1228">
            <v>248.797</v>
          </cell>
          <cell r="AC1228">
            <v>7.5303985102799995</v>
          </cell>
        </row>
        <row r="1229">
          <cell r="C1229" t="str">
            <v>mai</v>
          </cell>
          <cell r="D1229" t="str">
            <v>2022</v>
          </cell>
          <cell r="F1229">
            <v>400</v>
          </cell>
          <cell r="N1229">
            <v>248.797</v>
          </cell>
          <cell r="AC1229">
            <v>9.4721993839999996</v>
          </cell>
        </row>
        <row r="1230">
          <cell r="C1230" t="str">
            <v>juin</v>
          </cell>
          <cell r="D1230" t="str">
            <v>2022</v>
          </cell>
          <cell r="F1230">
            <v>168</v>
          </cell>
          <cell r="N1230">
            <v>248.797</v>
          </cell>
          <cell r="AC1230">
            <v>3.9783237412800005</v>
          </cell>
        </row>
        <row r="1231">
          <cell r="C1231" t="str">
            <v>juin</v>
          </cell>
          <cell r="D1231" t="str">
            <v>2022</v>
          </cell>
          <cell r="F1231">
            <v>622</v>
          </cell>
          <cell r="N1231">
            <v>248.797</v>
          </cell>
          <cell r="AC1231">
            <v>14.72927004212</v>
          </cell>
        </row>
        <row r="1232">
          <cell r="C1232" t="str">
            <v>juin</v>
          </cell>
          <cell r="D1232" t="str">
            <v>2022</v>
          </cell>
          <cell r="F1232">
            <v>101</v>
          </cell>
          <cell r="N1232">
            <v>248.797</v>
          </cell>
          <cell r="AC1232">
            <v>2.39173034446</v>
          </cell>
        </row>
        <row r="1233">
          <cell r="C1233" t="str">
            <v>juin</v>
          </cell>
          <cell r="D1233" t="str">
            <v>2022</v>
          </cell>
          <cell r="F1233">
            <v>310</v>
          </cell>
          <cell r="N1233">
            <v>248.797</v>
          </cell>
          <cell r="AC1233">
            <v>7.3409545225999997</v>
          </cell>
        </row>
        <row r="1234">
          <cell r="C1234" t="str">
            <v>juillet</v>
          </cell>
          <cell r="D1234" t="str">
            <v>2022</v>
          </cell>
          <cell r="F1234">
            <v>450</v>
          </cell>
          <cell r="N1234">
            <v>248.797</v>
          </cell>
          <cell r="AC1234">
            <v>10.656224307</v>
          </cell>
        </row>
        <row r="1235">
          <cell r="C1235" t="str">
            <v>juillet</v>
          </cell>
          <cell r="D1235" t="str">
            <v>2022</v>
          </cell>
          <cell r="F1235">
            <v>378</v>
          </cell>
          <cell r="N1235">
            <v>248.797</v>
          </cell>
          <cell r="AC1235">
            <v>8.9512284178799995</v>
          </cell>
        </row>
        <row r="1236">
          <cell r="C1236" t="str">
            <v>juillet</v>
          </cell>
          <cell r="D1236" t="str">
            <v>2022</v>
          </cell>
          <cell r="F1236">
            <v>303</v>
          </cell>
          <cell r="N1236">
            <v>248.797</v>
          </cell>
          <cell r="AC1236">
            <v>7.1751910333799991</v>
          </cell>
        </row>
        <row r="1237">
          <cell r="C1237" t="str">
            <v>juillet</v>
          </cell>
          <cell r="D1237" t="str">
            <v>2022</v>
          </cell>
          <cell r="F1237">
            <v>152</v>
          </cell>
          <cell r="N1237">
            <v>248.797</v>
          </cell>
          <cell r="AC1237">
            <v>3.59943576592</v>
          </cell>
        </row>
        <row r="1238">
          <cell r="C1238" t="str">
            <v>août</v>
          </cell>
          <cell r="D1238" t="str">
            <v>2022</v>
          </cell>
          <cell r="F1238">
            <v>685</v>
          </cell>
          <cell r="N1238">
            <v>248.797</v>
          </cell>
          <cell r="AC1238">
            <v>16.221141445100002</v>
          </cell>
        </row>
        <row r="1239">
          <cell r="C1239" t="str">
            <v>août</v>
          </cell>
          <cell r="D1239" t="str">
            <v>2022</v>
          </cell>
          <cell r="F1239">
            <v>428</v>
          </cell>
          <cell r="N1239">
            <v>248.797</v>
          </cell>
          <cell r="AC1239">
            <v>10.135253340879999</v>
          </cell>
        </row>
        <row r="1240">
          <cell r="C1240" t="str">
            <v>août</v>
          </cell>
          <cell r="D1240" t="str">
            <v>2022</v>
          </cell>
          <cell r="F1240">
            <v>2200</v>
          </cell>
          <cell r="N1240">
            <v>248.797</v>
          </cell>
          <cell r="AC1240">
            <v>87.576544000000013</v>
          </cell>
        </row>
        <row r="1241">
          <cell r="C1241" t="str">
            <v>août</v>
          </cell>
          <cell r="D1241" t="str">
            <v>2022</v>
          </cell>
          <cell r="F1241">
            <v>685</v>
          </cell>
          <cell r="N1241">
            <v>248.797</v>
          </cell>
          <cell r="AC1241">
            <v>16.221141445100002</v>
          </cell>
        </row>
        <row r="1242">
          <cell r="C1242" t="str">
            <v>août</v>
          </cell>
          <cell r="D1242" t="str">
            <v>2022</v>
          </cell>
          <cell r="F1242">
            <v>342</v>
          </cell>
          <cell r="N1242">
            <v>248.797</v>
          </cell>
          <cell r="AC1242">
            <v>8.0987304733199998</v>
          </cell>
        </row>
        <row r="1243">
          <cell r="C1243" t="str">
            <v>août</v>
          </cell>
          <cell r="D1243" t="str">
            <v>2022</v>
          </cell>
          <cell r="F1243">
            <v>1027</v>
          </cell>
          <cell r="N1243">
            <v>248.797</v>
          </cell>
          <cell r="AC1243">
            <v>40.882323039999996</v>
          </cell>
        </row>
        <row r="1244">
          <cell r="C1244" t="str">
            <v>septembre</v>
          </cell>
          <cell r="D1244" t="str">
            <v>2022</v>
          </cell>
          <cell r="F1244">
            <v>101</v>
          </cell>
          <cell r="N1244">
            <v>248.797</v>
          </cell>
          <cell r="AC1244">
            <v>2.39173034446</v>
          </cell>
        </row>
        <row r="1245">
          <cell r="C1245" t="str">
            <v>septembre</v>
          </cell>
          <cell r="D1245" t="str">
            <v>2022</v>
          </cell>
          <cell r="F1245">
            <v>344</v>
          </cell>
          <cell r="N1245">
            <v>248.797</v>
          </cell>
          <cell r="AC1245">
            <v>8.1460914702399982</v>
          </cell>
        </row>
        <row r="1246">
          <cell r="C1246" t="str">
            <v>septembre</v>
          </cell>
          <cell r="D1246" t="str">
            <v>2022</v>
          </cell>
          <cell r="F1246">
            <v>344</v>
          </cell>
          <cell r="N1246">
            <v>248.797</v>
          </cell>
          <cell r="AC1246">
            <v>8.1460914702399982</v>
          </cell>
        </row>
        <row r="1247">
          <cell r="C1247" t="str">
            <v>septembre</v>
          </cell>
          <cell r="D1247" t="str">
            <v>2022</v>
          </cell>
          <cell r="F1247">
            <v>681</v>
          </cell>
          <cell r="N1247">
            <v>248.797</v>
          </cell>
          <cell r="AC1247">
            <v>16.126419451260002</v>
          </cell>
        </row>
        <row r="1248">
          <cell r="C1248" t="str">
            <v>septembre</v>
          </cell>
          <cell r="D1248" t="str">
            <v>2022</v>
          </cell>
          <cell r="F1248">
            <v>1362</v>
          </cell>
          <cell r="N1248">
            <v>248.797</v>
          </cell>
          <cell r="AC1248">
            <v>32.252838902520004</v>
          </cell>
        </row>
        <row r="1249">
          <cell r="C1249" t="str">
            <v>décembre</v>
          </cell>
          <cell r="D1249" t="str">
            <v>2021</v>
          </cell>
          <cell r="F1249">
            <v>150</v>
          </cell>
          <cell r="N1249">
            <v>247.541</v>
          </cell>
          <cell r="AC1249">
            <v>3.534142857</v>
          </cell>
        </row>
        <row r="1250">
          <cell r="C1250" t="str">
            <v>janvier</v>
          </cell>
          <cell r="D1250" t="str">
            <v>2022</v>
          </cell>
          <cell r="F1250">
            <v>450</v>
          </cell>
          <cell r="N1250">
            <v>247.541</v>
          </cell>
          <cell r="AC1250">
            <v>10.602428571000001</v>
          </cell>
        </row>
        <row r="1251">
          <cell r="C1251" t="str">
            <v>février</v>
          </cell>
          <cell r="D1251" t="str">
            <v>2022</v>
          </cell>
          <cell r="F1251">
            <v>750</v>
          </cell>
          <cell r="N1251">
            <v>247.541</v>
          </cell>
          <cell r="AC1251">
            <v>17.670714285000003</v>
          </cell>
        </row>
        <row r="1252">
          <cell r="C1252" t="str">
            <v>février</v>
          </cell>
          <cell r="D1252" t="str">
            <v>2022</v>
          </cell>
          <cell r="F1252">
            <v>1500</v>
          </cell>
          <cell r="N1252">
            <v>247.541</v>
          </cell>
          <cell r="AC1252">
            <v>35.341428570000005</v>
          </cell>
        </row>
        <row r="1253">
          <cell r="C1253" t="str">
            <v>avril</v>
          </cell>
          <cell r="D1253" t="str">
            <v>2022</v>
          </cell>
          <cell r="F1253">
            <v>2200</v>
          </cell>
          <cell r="N1253">
            <v>247.541</v>
          </cell>
          <cell r="AC1253">
            <v>87.134432000000004</v>
          </cell>
        </row>
        <row r="1254">
          <cell r="C1254" t="str">
            <v>avril</v>
          </cell>
          <cell r="D1254" t="str">
            <v>2022</v>
          </cell>
          <cell r="F1254">
            <v>2200</v>
          </cell>
          <cell r="N1254">
            <v>247.541</v>
          </cell>
          <cell r="AC1254">
            <v>87.134432000000004</v>
          </cell>
        </row>
        <row r="1255">
          <cell r="C1255" t="str">
            <v>avril</v>
          </cell>
          <cell r="D1255" t="str">
            <v>2022</v>
          </cell>
          <cell r="F1255">
            <v>5000</v>
          </cell>
          <cell r="N1255">
            <v>247.541</v>
          </cell>
          <cell r="AC1255">
            <v>198.03280000000001</v>
          </cell>
        </row>
        <row r="1256">
          <cell r="C1256" t="str">
            <v>avril</v>
          </cell>
          <cell r="D1256" t="str">
            <v>2022</v>
          </cell>
          <cell r="F1256">
            <v>5000</v>
          </cell>
          <cell r="N1256">
            <v>247.541</v>
          </cell>
          <cell r="AC1256">
            <v>198.03280000000001</v>
          </cell>
        </row>
        <row r="1257">
          <cell r="C1257" t="str">
            <v>mai</v>
          </cell>
          <cell r="D1257" t="str">
            <v>2022</v>
          </cell>
          <cell r="F1257">
            <v>5000</v>
          </cell>
          <cell r="N1257">
            <v>247.541</v>
          </cell>
          <cell r="AC1257">
            <v>198.03280000000001</v>
          </cell>
        </row>
        <row r="1258">
          <cell r="C1258" t="str">
            <v>août</v>
          </cell>
          <cell r="D1258" t="str">
            <v>2021</v>
          </cell>
          <cell r="F1258">
            <v>150</v>
          </cell>
          <cell r="N1258">
            <v>247.535</v>
          </cell>
          <cell r="AC1258">
            <v>3.5340571949999999</v>
          </cell>
        </row>
        <row r="1259">
          <cell r="C1259" t="str">
            <v>août</v>
          </cell>
          <cell r="D1259" t="str">
            <v>2022</v>
          </cell>
          <cell r="F1259">
            <v>150</v>
          </cell>
          <cell r="N1259">
            <v>247.535</v>
          </cell>
          <cell r="AC1259">
            <v>3.5340571949999999</v>
          </cell>
        </row>
        <row r="1260">
          <cell r="C1260" t="str">
            <v>décembre</v>
          </cell>
          <cell r="D1260" t="str">
            <v>2021</v>
          </cell>
          <cell r="F1260">
            <v>300</v>
          </cell>
          <cell r="N1260">
            <v>246.48500000000001</v>
          </cell>
          <cell r="AC1260">
            <v>7.0381326900000003</v>
          </cell>
        </row>
        <row r="1261">
          <cell r="C1261" t="str">
            <v>janvier</v>
          </cell>
          <cell r="D1261" t="str">
            <v>2022</v>
          </cell>
          <cell r="F1261">
            <v>300</v>
          </cell>
          <cell r="N1261">
            <v>246.48500000000001</v>
          </cell>
          <cell r="AC1261">
            <v>7.0381326900000003</v>
          </cell>
        </row>
        <row r="1262">
          <cell r="C1262" t="str">
            <v>février</v>
          </cell>
          <cell r="D1262" t="str">
            <v>2022</v>
          </cell>
          <cell r="F1262">
            <v>480</v>
          </cell>
          <cell r="N1262">
            <v>246.48500000000001</v>
          </cell>
          <cell r="AC1262">
            <v>11.261012304000001</v>
          </cell>
        </row>
        <row r="1263">
          <cell r="C1263" t="str">
            <v>mars</v>
          </cell>
          <cell r="D1263" t="str">
            <v>2022</v>
          </cell>
          <cell r="F1263">
            <v>500</v>
          </cell>
          <cell r="N1263">
            <v>246.48500000000001</v>
          </cell>
          <cell r="AC1263">
            <v>11.730221150000002</v>
          </cell>
        </row>
        <row r="1264">
          <cell r="C1264" t="str">
            <v>avril</v>
          </cell>
          <cell r="D1264" t="str">
            <v>2022</v>
          </cell>
          <cell r="F1264">
            <v>500</v>
          </cell>
          <cell r="N1264">
            <v>246.48500000000001</v>
          </cell>
          <cell r="AC1264">
            <v>11.730221150000002</v>
          </cell>
        </row>
        <row r="1265">
          <cell r="C1265" t="str">
            <v>avril</v>
          </cell>
          <cell r="D1265" t="str">
            <v>2021</v>
          </cell>
          <cell r="F1265">
            <v>90</v>
          </cell>
          <cell r="N1265">
            <v>245.798</v>
          </cell>
          <cell r="AC1265">
            <v>2.1055548275999998</v>
          </cell>
        </row>
        <row r="1266">
          <cell r="C1266" t="str">
            <v>mars</v>
          </cell>
          <cell r="D1266" t="str">
            <v>2022</v>
          </cell>
          <cell r="F1266">
            <v>70</v>
          </cell>
          <cell r="N1266">
            <v>245.798</v>
          </cell>
          <cell r="AC1266">
            <v>1.6376537548000001</v>
          </cell>
        </row>
        <row r="1267">
          <cell r="C1267" t="str">
            <v>avril</v>
          </cell>
          <cell r="D1267" t="str">
            <v>2022</v>
          </cell>
          <cell r="F1267">
            <v>51</v>
          </cell>
          <cell r="N1267">
            <v>245.798</v>
          </cell>
          <cell r="AC1267">
            <v>1.19314773564</v>
          </cell>
        </row>
        <row r="1268">
          <cell r="C1268" t="str">
            <v>juin</v>
          </cell>
          <cell r="D1268" t="str">
            <v>2022</v>
          </cell>
          <cell r="F1268">
            <v>106</v>
          </cell>
          <cell r="N1268">
            <v>245.798</v>
          </cell>
          <cell r="AC1268">
            <v>2.4798756858399997</v>
          </cell>
        </row>
        <row r="1269">
          <cell r="C1269" t="str">
            <v>juin</v>
          </cell>
          <cell r="D1269" t="str">
            <v>2022</v>
          </cell>
          <cell r="F1269">
            <v>102</v>
          </cell>
          <cell r="N1269">
            <v>245.798</v>
          </cell>
          <cell r="AC1269">
            <v>2.38629547128</v>
          </cell>
        </row>
        <row r="1270">
          <cell r="C1270" t="str">
            <v>juillet</v>
          </cell>
          <cell r="D1270" t="str">
            <v>2022</v>
          </cell>
          <cell r="F1270">
            <v>102</v>
          </cell>
          <cell r="N1270">
            <v>245.798</v>
          </cell>
          <cell r="AC1270">
            <v>2.38629547128</v>
          </cell>
        </row>
        <row r="1271">
          <cell r="C1271" t="str">
            <v>août</v>
          </cell>
          <cell r="D1271" t="str">
            <v>2022</v>
          </cell>
          <cell r="F1271">
            <v>950</v>
          </cell>
          <cell r="N1271">
            <v>243.97</v>
          </cell>
          <cell r="AC1271">
            <v>37.083439999999996</v>
          </cell>
        </row>
        <row r="1272">
          <cell r="C1272" t="str">
            <v>novembre</v>
          </cell>
          <cell r="D1272" t="str">
            <v>2021</v>
          </cell>
          <cell r="F1272">
            <v>200</v>
          </cell>
          <cell r="N1272">
            <v>241.233</v>
          </cell>
          <cell r="AC1272">
            <v>4.5921113880000011</v>
          </cell>
        </row>
        <row r="1273">
          <cell r="C1273" t="str">
            <v>janvier</v>
          </cell>
          <cell r="D1273" t="str">
            <v>2021</v>
          </cell>
          <cell r="F1273">
            <v>350</v>
          </cell>
          <cell r="N1273">
            <v>237.97300000000001</v>
          </cell>
          <cell r="AC1273">
            <v>5.6137830700000002</v>
          </cell>
        </row>
        <row r="1274">
          <cell r="C1274" t="str">
            <v>septembre</v>
          </cell>
          <cell r="D1274" t="str">
            <v>2021</v>
          </cell>
          <cell r="F1274">
            <v>200</v>
          </cell>
          <cell r="N1274">
            <v>234.452</v>
          </cell>
          <cell r="AC1274">
            <v>4.4630282720000007</v>
          </cell>
        </row>
        <row r="1275">
          <cell r="C1275" t="str">
            <v>février</v>
          </cell>
          <cell r="D1275" t="str">
            <v>2021</v>
          </cell>
          <cell r="F1275">
            <v>120</v>
          </cell>
          <cell r="N1275">
            <v>233.41300000000001</v>
          </cell>
          <cell r="AC1275">
            <v>2.6659499208000002</v>
          </cell>
        </row>
        <row r="1276">
          <cell r="C1276" t="str">
            <v>juillet</v>
          </cell>
          <cell r="D1276" t="str">
            <v>2022</v>
          </cell>
          <cell r="F1276">
            <v>150</v>
          </cell>
          <cell r="N1276">
            <v>232.78100000000001</v>
          </cell>
          <cell r="AC1276">
            <v>3.323414337</v>
          </cell>
        </row>
        <row r="1277">
          <cell r="C1277" t="str">
            <v>août</v>
          </cell>
          <cell r="D1277" t="str">
            <v>2021</v>
          </cell>
          <cell r="F1277">
            <v>150</v>
          </cell>
          <cell r="N1277">
            <v>225.999</v>
          </cell>
          <cell r="AC1277">
            <v>3.2265877229999997</v>
          </cell>
        </row>
        <row r="1278">
          <cell r="C1278" t="str">
            <v>mars</v>
          </cell>
          <cell r="D1278" t="str">
            <v>2022</v>
          </cell>
          <cell r="F1278">
            <v>150</v>
          </cell>
          <cell r="N1278">
            <v>225.38900000000001</v>
          </cell>
          <cell r="AC1278">
            <v>3.2178787529999999</v>
          </cell>
        </row>
        <row r="1279">
          <cell r="C1279" t="str">
            <v>décembre</v>
          </cell>
          <cell r="D1279" t="str">
            <v>2021</v>
          </cell>
          <cell r="F1279">
            <v>100</v>
          </cell>
          <cell r="N1279">
            <v>224.143</v>
          </cell>
          <cell r="AC1279">
            <v>2.1333930740000002</v>
          </cell>
        </row>
        <row r="1280">
          <cell r="C1280" t="str">
            <v>décembre</v>
          </cell>
          <cell r="D1280" t="str">
            <v>2021</v>
          </cell>
          <cell r="F1280">
            <v>100</v>
          </cell>
          <cell r="N1280">
            <v>223.16499999999999</v>
          </cell>
          <cell r="AC1280">
            <v>2.1240844700000001</v>
          </cell>
        </row>
        <row r="1281">
          <cell r="C1281" t="str">
            <v>avril</v>
          </cell>
          <cell r="D1281" t="str">
            <v>2022</v>
          </cell>
          <cell r="F1281">
            <v>600</v>
          </cell>
          <cell r="N1281">
            <v>222.00700000000001</v>
          </cell>
          <cell r="AC1281">
            <v>12.678375755999999</v>
          </cell>
        </row>
        <row r="1282">
          <cell r="C1282" t="str">
            <v>avril</v>
          </cell>
          <cell r="D1282" t="str">
            <v>2022</v>
          </cell>
          <cell r="F1282">
            <v>1000</v>
          </cell>
          <cell r="N1282">
            <v>222.00700000000001</v>
          </cell>
          <cell r="AC1282">
            <v>21.13062626</v>
          </cell>
        </row>
        <row r="1283">
          <cell r="C1283" t="str">
            <v>janvier</v>
          </cell>
          <cell r="D1283" t="str">
            <v>2021</v>
          </cell>
          <cell r="F1283">
            <v>1250</v>
          </cell>
          <cell r="N1283">
            <v>221.06</v>
          </cell>
          <cell r="AC1283">
            <v>18.624305</v>
          </cell>
        </row>
        <row r="1284">
          <cell r="C1284" t="str">
            <v>octobre</v>
          </cell>
          <cell r="D1284" t="str">
            <v>2021</v>
          </cell>
          <cell r="F1284">
            <v>1000</v>
          </cell>
          <cell r="N1284">
            <v>221.06</v>
          </cell>
          <cell r="AC1284">
            <v>14.899444000000001</v>
          </cell>
        </row>
        <row r="1285">
          <cell r="C1285" t="str">
            <v>avril</v>
          </cell>
          <cell r="D1285" t="str">
            <v>2022</v>
          </cell>
          <cell r="F1285">
            <v>450</v>
          </cell>
          <cell r="N1285">
            <v>221.06</v>
          </cell>
          <cell r="AC1285">
            <v>9.4682208599999989</v>
          </cell>
        </row>
        <row r="1286">
          <cell r="C1286" t="str">
            <v>novembre</v>
          </cell>
          <cell r="D1286" t="str">
            <v>2021</v>
          </cell>
          <cell r="F1286">
            <v>1077</v>
          </cell>
          <cell r="N1286">
            <v>220.54900000000001</v>
          </cell>
          <cell r="AC1286">
            <v>16.009607800200001</v>
          </cell>
        </row>
        <row r="1287">
          <cell r="C1287" t="str">
            <v>mars</v>
          </cell>
          <cell r="D1287" t="str">
            <v>2021</v>
          </cell>
          <cell r="F1287">
            <v>250</v>
          </cell>
          <cell r="N1287">
            <v>209.06899999999999</v>
          </cell>
          <cell r="AC1287">
            <v>4.9747968549999992</v>
          </cell>
        </row>
        <row r="1288">
          <cell r="C1288" t="str">
            <v>mars</v>
          </cell>
          <cell r="D1288" t="str">
            <v>2021</v>
          </cell>
          <cell r="F1288">
            <v>750</v>
          </cell>
          <cell r="N1288">
            <v>209.06899999999999</v>
          </cell>
          <cell r="AC1288">
            <v>14.924390564999999</v>
          </cell>
        </row>
        <row r="1289">
          <cell r="C1289" t="str">
            <v>mars</v>
          </cell>
          <cell r="D1289" t="str">
            <v>2022</v>
          </cell>
          <cell r="F1289">
            <v>150</v>
          </cell>
          <cell r="N1289">
            <v>207.655</v>
          </cell>
          <cell r="AC1289">
            <v>2.9646904349999996</v>
          </cell>
        </row>
        <row r="1290">
          <cell r="C1290" t="str">
            <v>mars</v>
          </cell>
          <cell r="D1290" t="str">
            <v>2022</v>
          </cell>
          <cell r="F1290">
            <v>300</v>
          </cell>
          <cell r="N1290">
            <v>207.655</v>
          </cell>
          <cell r="AC1290">
            <v>5.9293808699999992</v>
          </cell>
        </row>
        <row r="1291">
          <cell r="C1291" t="str">
            <v>mai</v>
          </cell>
          <cell r="D1291" t="str">
            <v>2021</v>
          </cell>
          <cell r="F1291">
            <v>225</v>
          </cell>
          <cell r="N1291">
            <v>206.50700000000001</v>
          </cell>
          <cell r="AC1291">
            <v>4.4224506585000007</v>
          </cell>
        </row>
        <row r="1292">
          <cell r="C1292" t="str">
            <v>janvier</v>
          </cell>
          <cell r="D1292" t="str">
            <v>2022</v>
          </cell>
          <cell r="F1292">
            <v>200</v>
          </cell>
          <cell r="N1292">
            <v>206.50700000000001</v>
          </cell>
          <cell r="AC1292">
            <v>3.9310672520000001</v>
          </cell>
        </row>
        <row r="1293">
          <cell r="C1293" t="str">
            <v>mai</v>
          </cell>
          <cell r="D1293" t="str">
            <v>2022</v>
          </cell>
          <cell r="F1293">
            <v>300</v>
          </cell>
          <cell r="N1293">
            <v>205.54599999999999</v>
          </cell>
          <cell r="AC1293">
            <v>5.869160484</v>
          </cell>
        </row>
        <row r="1294">
          <cell r="C1294" t="str">
            <v>septembre</v>
          </cell>
          <cell r="D1294" t="str">
            <v>2021</v>
          </cell>
          <cell r="F1294">
            <v>180</v>
          </cell>
          <cell r="N1294">
            <v>203.899</v>
          </cell>
          <cell r="AC1294">
            <v>3.4932792275999995</v>
          </cell>
        </row>
        <row r="1295">
          <cell r="C1295" t="str">
            <v>décembre</v>
          </cell>
          <cell r="D1295" t="str">
            <v>2020</v>
          </cell>
          <cell r="F1295">
            <v>250</v>
          </cell>
          <cell r="N1295">
            <v>203.691</v>
          </cell>
          <cell r="AC1295">
            <v>4.8468273449999995</v>
          </cell>
        </row>
        <row r="1296">
          <cell r="C1296" t="str">
            <v>juin</v>
          </cell>
          <cell r="D1296" t="str">
            <v>2021</v>
          </cell>
          <cell r="F1296">
            <v>150</v>
          </cell>
          <cell r="N1296">
            <v>190.54599999999999</v>
          </cell>
          <cell r="AC1296">
            <v>2.7204252420000001</v>
          </cell>
        </row>
        <row r="1297">
          <cell r="C1297" t="str">
            <v>août</v>
          </cell>
          <cell r="D1297" t="str">
            <v>2021</v>
          </cell>
          <cell r="F1297">
            <v>150</v>
          </cell>
          <cell r="N1297">
            <v>190.54599999999999</v>
          </cell>
          <cell r="AC1297">
            <v>2.7204252420000001</v>
          </cell>
        </row>
        <row r="1298">
          <cell r="C1298" t="str">
            <v>décembre</v>
          </cell>
          <cell r="D1298" t="str">
            <v>2021</v>
          </cell>
          <cell r="F1298">
            <v>550</v>
          </cell>
          <cell r="N1298">
            <v>190.54599999999999</v>
          </cell>
          <cell r="AC1298">
            <v>9.9748925540000002</v>
          </cell>
        </row>
        <row r="1299">
          <cell r="C1299" t="str">
            <v>mai</v>
          </cell>
          <cell r="D1299" t="str">
            <v>2021</v>
          </cell>
          <cell r="F1299">
            <v>100</v>
          </cell>
          <cell r="N1299">
            <v>190.11600000000001</v>
          </cell>
          <cell r="AC1299">
            <v>1.8095240880000003</v>
          </cell>
        </row>
        <row r="1300">
          <cell r="C1300" t="str">
            <v>juillet</v>
          </cell>
          <cell r="D1300" t="str">
            <v>2021</v>
          </cell>
          <cell r="F1300">
            <v>300</v>
          </cell>
          <cell r="N1300">
            <v>190.11600000000001</v>
          </cell>
          <cell r="AC1300">
            <v>5.4285722640000005</v>
          </cell>
        </row>
        <row r="1301">
          <cell r="C1301" t="str">
            <v>août</v>
          </cell>
          <cell r="D1301" t="str">
            <v>2021</v>
          </cell>
          <cell r="F1301">
            <v>150</v>
          </cell>
          <cell r="N1301">
            <v>190.11600000000001</v>
          </cell>
          <cell r="AC1301">
            <v>2.7142861320000002</v>
          </cell>
        </row>
        <row r="1302">
          <cell r="C1302" t="str">
            <v>janvier</v>
          </cell>
          <cell r="D1302" t="str">
            <v>2022</v>
          </cell>
          <cell r="F1302">
            <v>62</v>
          </cell>
          <cell r="N1302">
            <v>190.11600000000001</v>
          </cell>
          <cell r="AC1302">
            <v>1.1219049345600001</v>
          </cell>
        </row>
        <row r="1303">
          <cell r="C1303" t="str">
            <v>mars</v>
          </cell>
          <cell r="D1303" t="str">
            <v>2022</v>
          </cell>
          <cell r="F1303">
            <v>100</v>
          </cell>
          <cell r="N1303">
            <v>188.583</v>
          </cell>
          <cell r="AC1303">
            <v>1.7949329940000001</v>
          </cell>
        </row>
        <row r="1304">
          <cell r="C1304" t="str">
            <v>mars</v>
          </cell>
          <cell r="D1304" t="str">
            <v>2022</v>
          </cell>
          <cell r="F1304">
            <v>291</v>
          </cell>
          <cell r="N1304">
            <v>188.583</v>
          </cell>
          <cell r="AC1304">
            <v>5.2232550125399992</v>
          </cell>
        </row>
        <row r="1305">
          <cell r="C1305" t="str">
            <v>avril</v>
          </cell>
          <cell r="D1305" t="str">
            <v>2022</v>
          </cell>
          <cell r="F1305">
            <v>291</v>
          </cell>
          <cell r="N1305">
            <v>188.583</v>
          </cell>
          <cell r="AC1305">
            <v>5.2232550125399992</v>
          </cell>
        </row>
        <row r="1306">
          <cell r="C1306" t="str">
            <v>mai</v>
          </cell>
          <cell r="D1306" t="str">
            <v>2022</v>
          </cell>
          <cell r="F1306">
            <v>291</v>
          </cell>
          <cell r="N1306">
            <v>188.583</v>
          </cell>
          <cell r="AC1306">
            <v>5.2232550125399992</v>
          </cell>
        </row>
        <row r="1307">
          <cell r="C1307" t="str">
            <v>mai</v>
          </cell>
          <cell r="D1307" t="str">
            <v>2022</v>
          </cell>
          <cell r="F1307">
            <v>293</v>
          </cell>
          <cell r="N1307">
            <v>188.583</v>
          </cell>
          <cell r="AC1307">
            <v>5.2591536724200001</v>
          </cell>
        </row>
        <row r="1308">
          <cell r="C1308" t="str">
            <v>mai</v>
          </cell>
          <cell r="D1308" t="str">
            <v>2022</v>
          </cell>
          <cell r="F1308">
            <v>378</v>
          </cell>
          <cell r="N1308">
            <v>188.583</v>
          </cell>
          <cell r="AC1308">
            <v>6.7848467173199998</v>
          </cell>
        </row>
        <row r="1309">
          <cell r="C1309" t="str">
            <v>juin</v>
          </cell>
          <cell r="D1309" t="str">
            <v>2022</v>
          </cell>
          <cell r="F1309">
            <v>604</v>
          </cell>
          <cell r="N1309">
            <v>188.583</v>
          </cell>
          <cell r="AC1309">
            <v>10.841395283760001</v>
          </cell>
        </row>
        <row r="1310">
          <cell r="C1310" t="str">
            <v>juin</v>
          </cell>
          <cell r="D1310" t="str">
            <v>2022</v>
          </cell>
          <cell r="F1310">
            <v>604</v>
          </cell>
          <cell r="N1310">
            <v>188.583</v>
          </cell>
          <cell r="AC1310">
            <v>10.841395283760001</v>
          </cell>
        </row>
        <row r="1311">
          <cell r="C1311" t="str">
            <v>août</v>
          </cell>
          <cell r="D1311" t="str">
            <v>2022</v>
          </cell>
          <cell r="F1311">
            <v>685</v>
          </cell>
          <cell r="N1311">
            <v>188.583</v>
          </cell>
          <cell r="AC1311">
            <v>12.295291008900001</v>
          </cell>
        </row>
        <row r="1312">
          <cell r="C1312" t="str">
            <v>août</v>
          </cell>
          <cell r="D1312" t="str">
            <v>2022</v>
          </cell>
          <cell r="F1312">
            <v>1027</v>
          </cell>
          <cell r="N1312">
            <v>188.583</v>
          </cell>
          <cell r="AC1312">
            <v>18.433961848380001</v>
          </cell>
        </row>
        <row r="1313">
          <cell r="C1313" t="str">
            <v>septembre</v>
          </cell>
          <cell r="D1313" t="str">
            <v>2022</v>
          </cell>
          <cell r="F1313">
            <v>1017</v>
          </cell>
          <cell r="N1313">
            <v>188.583</v>
          </cell>
          <cell r="AC1313">
            <v>18.25446854898</v>
          </cell>
        </row>
        <row r="1314">
          <cell r="C1314" t="str">
            <v>avril</v>
          </cell>
          <cell r="D1314" t="str">
            <v>2022</v>
          </cell>
          <cell r="F1314">
            <v>150</v>
          </cell>
          <cell r="N1314">
            <v>186.81399999999999</v>
          </cell>
          <cell r="AC1314">
            <v>2.6671434779999998</v>
          </cell>
        </row>
        <row r="1315">
          <cell r="C1315" t="str">
            <v>avril</v>
          </cell>
          <cell r="D1315" t="str">
            <v>2022</v>
          </cell>
          <cell r="F1315">
            <v>150</v>
          </cell>
          <cell r="N1315">
            <v>186.81399999999999</v>
          </cell>
          <cell r="AC1315">
            <v>2.6671434779999998</v>
          </cell>
        </row>
        <row r="1316">
          <cell r="C1316" t="str">
            <v>mai</v>
          </cell>
          <cell r="D1316" t="str">
            <v>2022</v>
          </cell>
          <cell r="F1316">
            <v>150</v>
          </cell>
          <cell r="N1316">
            <v>186.81399999999999</v>
          </cell>
          <cell r="AC1316">
            <v>2.6671434779999998</v>
          </cell>
        </row>
        <row r="1317">
          <cell r="C1317" t="str">
            <v>juin</v>
          </cell>
          <cell r="D1317" t="str">
            <v>2022</v>
          </cell>
          <cell r="F1317">
            <v>300</v>
          </cell>
          <cell r="N1317">
            <v>186.81399999999999</v>
          </cell>
          <cell r="AC1317">
            <v>5.3342869559999997</v>
          </cell>
        </row>
        <row r="1318">
          <cell r="C1318" t="str">
            <v>juin</v>
          </cell>
          <cell r="D1318" t="str">
            <v>2022</v>
          </cell>
          <cell r="F1318">
            <v>150</v>
          </cell>
          <cell r="N1318">
            <v>186.81399999999999</v>
          </cell>
          <cell r="AC1318">
            <v>2.6671434779999998</v>
          </cell>
        </row>
        <row r="1319">
          <cell r="C1319" t="str">
            <v>juin</v>
          </cell>
          <cell r="D1319" t="str">
            <v>2022</v>
          </cell>
          <cell r="F1319">
            <v>150</v>
          </cell>
          <cell r="N1319">
            <v>186.81399999999999</v>
          </cell>
          <cell r="AC1319">
            <v>2.6671434779999998</v>
          </cell>
        </row>
        <row r="1320">
          <cell r="C1320" t="str">
            <v>juin</v>
          </cell>
          <cell r="D1320" t="str">
            <v>2022</v>
          </cell>
          <cell r="F1320">
            <v>150</v>
          </cell>
          <cell r="N1320">
            <v>186.81399999999999</v>
          </cell>
          <cell r="AC1320">
            <v>2.6671434779999998</v>
          </cell>
        </row>
        <row r="1321">
          <cell r="C1321" t="str">
            <v>juin</v>
          </cell>
          <cell r="D1321" t="str">
            <v>2022</v>
          </cell>
          <cell r="F1321">
            <v>150</v>
          </cell>
          <cell r="N1321">
            <v>186.81399999999999</v>
          </cell>
          <cell r="AC1321">
            <v>2.6671434779999998</v>
          </cell>
        </row>
        <row r="1322">
          <cell r="C1322" t="str">
            <v>juillet</v>
          </cell>
          <cell r="D1322" t="str">
            <v>2022</v>
          </cell>
          <cell r="F1322">
            <v>150</v>
          </cell>
          <cell r="N1322">
            <v>186.81399999999999</v>
          </cell>
          <cell r="AC1322">
            <v>2.6671434779999998</v>
          </cell>
        </row>
        <row r="1323">
          <cell r="C1323" t="str">
            <v>juillet</v>
          </cell>
          <cell r="D1323" t="str">
            <v>2022</v>
          </cell>
          <cell r="F1323">
            <v>150</v>
          </cell>
          <cell r="N1323">
            <v>186.81399999999999</v>
          </cell>
          <cell r="AC1323">
            <v>2.6671434779999998</v>
          </cell>
        </row>
        <row r="1324">
          <cell r="C1324" t="str">
            <v>août</v>
          </cell>
          <cell r="D1324" t="str">
            <v>2022</v>
          </cell>
          <cell r="F1324">
            <v>150</v>
          </cell>
          <cell r="N1324">
            <v>186.81399999999999</v>
          </cell>
          <cell r="AC1324">
            <v>2.6671434779999998</v>
          </cell>
        </row>
        <row r="1325">
          <cell r="C1325" t="str">
            <v>août</v>
          </cell>
          <cell r="D1325" t="str">
            <v>2022</v>
          </cell>
          <cell r="F1325">
            <v>320</v>
          </cell>
          <cell r="N1325">
            <v>186.81399999999999</v>
          </cell>
          <cell r="AC1325">
            <v>5.6899060863999997</v>
          </cell>
        </row>
        <row r="1326">
          <cell r="C1326" t="str">
            <v>août</v>
          </cell>
          <cell r="D1326" t="str">
            <v>2022</v>
          </cell>
          <cell r="F1326">
            <v>340</v>
          </cell>
          <cell r="N1326">
            <v>186.81399999999999</v>
          </cell>
          <cell r="AC1326">
            <v>6.0455252168000007</v>
          </cell>
        </row>
        <row r="1327">
          <cell r="C1327" t="str">
            <v>août</v>
          </cell>
          <cell r="D1327" t="str">
            <v>2022</v>
          </cell>
          <cell r="F1327">
            <v>340</v>
          </cell>
          <cell r="N1327">
            <v>186.81399999999999</v>
          </cell>
          <cell r="AC1327">
            <v>6.0455252168000007</v>
          </cell>
        </row>
        <row r="1328">
          <cell r="C1328" t="str">
            <v>septembre</v>
          </cell>
          <cell r="D1328" t="str">
            <v>2022</v>
          </cell>
          <cell r="F1328">
            <v>345</v>
          </cell>
          <cell r="N1328">
            <v>186.81399999999999</v>
          </cell>
          <cell r="AC1328">
            <v>6.1344299993999991</v>
          </cell>
        </row>
        <row r="1329">
          <cell r="C1329" t="str">
            <v>septembre</v>
          </cell>
          <cell r="D1329" t="str">
            <v>2022</v>
          </cell>
          <cell r="F1329">
            <v>345</v>
          </cell>
          <cell r="N1329">
            <v>186.81399999999999</v>
          </cell>
          <cell r="AC1329">
            <v>6.1344299993999991</v>
          </cell>
        </row>
        <row r="1330">
          <cell r="C1330" t="str">
            <v>septembre</v>
          </cell>
          <cell r="D1330" t="str">
            <v>2022</v>
          </cell>
          <cell r="F1330">
            <v>345</v>
          </cell>
          <cell r="N1330">
            <v>186.81399999999999</v>
          </cell>
          <cell r="AC1330">
            <v>6.1344299993999991</v>
          </cell>
        </row>
        <row r="1331">
          <cell r="C1331" t="str">
            <v>septembre</v>
          </cell>
          <cell r="D1331" t="str">
            <v>2022</v>
          </cell>
          <cell r="F1331">
            <v>345</v>
          </cell>
          <cell r="N1331">
            <v>186.81399999999999</v>
          </cell>
          <cell r="AC1331">
            <v>6.1344299993999991</v>
          </cell>
        </row>
        <row r="1332">
          <cell r="C1332" t="str">
            <v>juillet</v>
          </cell>
          <cell r="D1332" t="str">
            <v>2022</v>
          </cell>
          <cell r="F1332">
            <v>150</v>
          </cell>
          <cell r="N1332">
            <v>186.321</v>
          </cell>
          <cell r="AC1332">
            <v>2.660104917</v>
          </cell>
        </row>
        <row r="1333">
          <cell r="C1333" t="str">
            <v>mars</v>
          </cell>
          <cell r="D1333" t="str">
            <v>2022</v>
          </cell>
          <cell r="F1333">
            <v>140</v>
          </cell>
          <cell r="N1333">
            <v>173.74600000000001</v>
          </cell>
          <cell r="AC1333">
            <v>2.3152001992000004</v>
          </cell>
        </row>
        <row r="1334">
          <cell r="C1334" t="str">
            <v>mars</v>
          </cell>
          <cell r="D1334" t="str">
            <v>2022</v>
          </cell>
          <cell r="F1334">
            <v>150</v>
          </cell>
          <cell r="N1334">
            <v>173.74600000000001</v>
          </cell>
          <cell r="AC1334">
            <v>2.4805716420000001</v>
          </cell>
        </row>
        <row r="1335">
          <cell r="C1335" t="str">
            <v>mars</v>
          </cell>
          <cell r="D1335" t="str">
            <v>2022</v>
          </cell>
          <cell r="F1335">
            <v>150</v>
          </cell>
          <cell r="N1335">
            <v>173.74600000000001</v>
          </cell>
          <cell r="AC1335">
            <v>2.4805716420000001</v>
          </cell>
        </row>
        <row r="1336">
          <cell r="C1336" t="str">
            <v>mars</v>
          </cell>
          <cell r="D1336" t="str">
            <v>2022</v>
          </cell>
          <cell r="F1336">
            <v>50</v>
          </cell>
          <cell r="N1336">
            <v>173.74600000000001</v>
          </cell>
          <cell r="AC1336">
            <v>0.82685721400000012</v>
          </cell>
        </row>
        <row r="1337">
          <cell r="C1337" t="str">
            <v>avril</v>
          </cell>
          <cell r="D1337" t="str">
            <v>2022</v>
          </cell>
          <cell r="F1337">
            <v>179</v>
          </cell>
          <cell r="N1337">
            <v>173.74600000000001</v>
          </cell>
          <cell r="AC1337">
            <v>2.9601488261200002</v>
          </cell>
        </row>
        <row r="1338">
          <cell r="C1338" t="str">
            <v>avril</v>
          </cell>
          <cell r="D1338" t="str">
            <v>2022</v>
          </cell>
          <cell r="F1338">
            <v>212</v>
          </cell>
          <cell r="N1338">
            <v>173.74600000000001</v>
          </cell>
          <cell r="AC1338">
            <v>3.5058745873600001</v>
          </cell>
        </row>
        <row r="1339">
          <cell r="C1339" t="str">
            <v>avril</v>
          </cell>
          <cell r="D1339" t="str">
            <v>2022</v>
          </cell>
          <cell r="F1339">
            <v>318</v>
          </cell>
          <cell r="N1339">
            <v>173.74600000000001</v>
          </cell>
          <cell r="AC1339">
            <v>5.2588118810399997</v>
          </cell>
        </row>
        <row r="1340">
          <cell r="C1340" t="str">
            <v>mai</v>
          </cell>
          <cell r="D1340" t="str">
            <v>2022</v>
          </cell>
          <cell r="F1340">
            <v>318</v>
          </cell>
          <cell r="N1340">
            <v>173.74600000000001</v>
          </cell>
          <cell r="AC1340">
            <v>5.2588118810399997</v>
          </cell>
        </row>
        <row r="1341">
          <cell r="C1341" t="str">
            <v>mai</v>
          </cell>
          <cell r="D1341" t="str">
            <v>2022</v>
          </cell>
          <cell r="F1341">
            <v>318</v>
          </cell>
          <cell r="N1341">
            <v>173.74600000000001</v>
          </cell>
          <cell r="AC1341">
            <v>5.2588118810399997</v>
          </cell>
        </row>
        <row r="1342">
          <cell r="C1342" t="str">
            <v>mai</v>
          </cell>
          <cell r="D1342" t="str">
            <v>2022</v>
          </cell>
          <cell r="F1342">
            <v>106</v>
          </cell>
          <cell r="N1342">
            <v>173.74600000000001</v>
          </cell>
          <cell r="AC1342">
            <v>1.7529372936800001</v>
          </cell>
        </row>
        <row r="1343">
          <cell r="C1343" t="str">
            <v>mai</v>
          </cell>
          <cell r="D1343" t="str">
            <v>2022</v>
          </cell>
          <cell r="F1343">
            <v>318</v>
          </cell>
          <cell r="N1343">
            <v>173.74600000000001</v>
          </cell>
          <cell r="AC1343">
            <v>5.2588118810399997</v>
          </cell>
        </row>
        <row r="1344">
          <cell r="C1344" t="str">
            <v>juin</v>
          </cell>
          <cell r="D1344" t="str">
            <v>2022</v>
          </cell>
          <cell r="F1344">
            <v>424</v>
          </cell>
          <cell r="N1344">
            <v>173.74600000000001</v>
          </cell>
          <cell r="AC1344">
            <v>7.0117491747200003</v>
          </cell>
        </row>
        <row r="1345">
          <cell r="C1345" t="str">
            <v>août</v>
          </cell>
          <cell r="D1345" t="str">
            <v>2022</v>
          </cell>
          <cell r="F1345">
            <v>321</v>
          </cell>
          <cell r="N1345">
            <v>173.74600000000001</v>
          </cell>
          <cell r="AC1345">
            <v>5.3084233138800005</v>
          </cell>
        </row>
        <row r="1346">
          <cell r="C1346" t="str">
            <v>avril</v>
          </cell>
          <cell r="D1346" t="str">
            <v>2022</v>
          </cell>
          <cell r="F1346">
            <v>150</v>
          </cell>
          <cell r="N1346">
            <v>173.22</v>
          </cell>
          <cell r="AC1346">
            <v>2.47306194</v>
          </cell>
        </row>
        <row r="1347">
          <cell r="C1347" t="str">
            <v>avril</v>
          </cell>
          <cell r="D1347" t="str">
            <v>2022</v>
          </cell>
          <cell r="F1347">
            <v>150</v>
          </cell>
          <cell r="N1347">
            <v>173.22</v>
          </cell>
          <cell r="AC1347">
            <v>2.47306194</v>
          </cell>
        </row>
        <row r="1348">
          <cell r="C1348" t="str">
            <v>mai</v>
          </cell>
          <cell r="D1348" t="str">
            <v>2022</v>
          </cell>
          <cell r="F1348">
            <v>150</v>
          </cell>
          <cell r="N1348">
            <v>173.22</v>
          </cell>
          <cell r="AC1348">
            <v>2.47306194</v>
          </cell>
        </row>
        <row r="1349">
          <cell r="C1349" t="str">
            <v>mai</v>
          </cell>
          <cell r="D1349" t="str">
            <v>2022</v>
          </cell>
          <cell r="F1349">
            <v>300</v>
          </cell>
          <cell r="N1349">
            <v>173.22</v>
          </cell>
          <cell r="AC1349">
            <v>4.94612388</v>
          </cell>
        </row>
        <row r="1350">
          <cell r="C1350" t="str">
            <v>mai</v>
          </cell>
          <cell r="D1350" t="str">
            <v>2022</v>
          </cell>
          <cell r="F1350">
            <v>150</v>
          </cell>
          <cell r="N1350">
            <v>173.22</v>
          </cell>
          <cell r="AC1350">
            <v>2.47306194</v>
          </cell>
        </row>
        <row r="1351">
          <cell r="C1351" t="str">
            <v>juin</v>
          </cell>
          <cell r="D1351" t="str">
            <v>2022</v>
          </cell>
          <cell r="F1351">
            <v>300</v>
          </cell>
          <cell r="N1351">
            <v>173.22</v>
          </cell>
          <cell r="AC1351">
            <v>4.94612388</v>
          </cell>
        </row>
        <row r="1352">
          <cell r="C1352" t="str">
            <v>juin</v>
          </cell>
          <cell r="D1352" t="str">
            <v>2022</v>
          </cell>
          <cell r="F1352">
            <v>300</v>
          </cell>
          <cell r="N1352">
            <v>173.22</v>
          </cell>
          <cell r="AC1352">
            <v>4.94612388</v>
          </cell>
        </row>
        <row r="1353">
          <cell r="C1353" t="str">
            <v>juin</v>
          </cell>
          <cell r="D1353" t="str">
            <v>2022</v>
          </cell>
          <cell r="F1353">
            <v>300</v>
          </cell>
          <cell r="N1353">
            <v>173.22</v>
          </cell>
          <cell r="AC1353">
            <v>4.94612388</v>
          </cell>
        </row>
        <row r="1354">
          <cell r="C1354" t="str">
            <v>juin</v>
          </cell>
          <cell r="D1354" t="str">
            <v>2022</v>
          </cell>
          <cell r="F1354">
            <v>300</v>
          </cell>
          <cell r="N1354">
            <v>173.22</v>
          </cell>
          <cell r="AC1354">
            <v>4.94612388</v>
          </cell>
        </row>
        <row r="1355">
          <cell r="C1355" t="str">
            <v>juin</v>
          </cell>
          <cell r="D1355" t="str">
            <v>2022</v>
          </cell>
          <cell r="F1355">
            <v>300</v>
          </cell>
          <cell r="N1355">
            <v>173.22</v>
          </cell>
          <cell r="AC1355">
            <v>4.94612388</v>
          </cell>
        </row>
        <row r="1356">
          <cell r="C1356" t="str">
            <v>juillet</v>
          </cell>
          <cell r="D1356" t="str">
            <v>2022</v>
          </cell>
          <cell r="F1356">
            <v>300</v>
          </cell>
          <cell r="N1356">
            <v>173.22</v>
          </cell>
          <cell r="AC1356">
            <v>4.94612388</v>
          </cell>
        </row>
        <row r="1357">
          <cell r="C1357" t="str">
            <v>juillet</v>
          </cell>
          <cell r="D1357" t="str">
            <v>2022</v>
          </cell>
          <cell r="F1357">
            <v>150</v>
          </cell>
          <cell r="N1357">
            <v>173.22</v>
          </cell>
          <cell r="AC1357">
            <v>2.47306194</v>
          </cell>
        </row>
        <row r="1358">
          <cell r="C1358" t="str">
            <v>août</v>
          </cell>
          <cell r="D1358" t="str">
            <v>2022</v>
          </cell>
          <cell r="F1358">
            <v>150</v>
          </cell>
          <cell r="N1358">
            <v>173.22</v>
          </cell>
          <cell r="AC1358">
            <v>2.47306194</v>
          </cell>
        </row>
        <row r="1359">
          <cell r="C1359" t="str">
            <v>août</v>
          </cell>
          <cell r="D1359" t="str">
            <v>2022</v>
          </cell>
          <cell r="F1359">
            <v>300</v>
          </cell>
          <cell r="N1359">
            <v>173.22</v>
          </cell>
          <cell r="AC1359">
            <v>4.94612388</v>
          </cell>
        </row>
        <row r="1360">
          <cell r="C1360" t="str">
            <v>août</v>
          </cell>
          <cell r="D1360" t="str">
            <v>2022</v>
          </cell>
          <cell r="F1360">
            <v>150</v>
          </cell>
          <cell r="N1360">
            <v>173.22</v>
          </cell>
          <cell r="AC1360">
            <v>2.47306194</v>
          </cell>
        </row>
        <row r="1361">
          <cell r="C1361" t="str">
            <v>août</v>
          </cell>
          <cell r="D1361" t="str">
            <v>2022</v>
          </cell>
          <cell r="F1361">
            <v>150</v>
          </cell>
          <cell r="N1361">
            <v>173.22</v>
          </cell>
          <cell r="AC1361">
            <v>2.47306194</v>
          </cell>
        </row>
        <row r="1362">
          <cell r="C1362" t="str">
            <v>septembre</v>
          </cell>
          <cell r="D1362" t="str">
            <v>2022</v>
          </cell>
          <cell r="F1362">
            <v>150</v>
          </cell>
          <cell r="N1362">
            <v>173.22</v>
          </cell>
          <cell r="AC1362">
            <v>2.47306194</v>
          </cell>
        </row>
        <row r="1363">
          <cell r="C1363" t="str">
            <v>septembre</v>
          </cell>
          <cell r="D1363" t="str">
            <v>2022</v>
          </cell>
          <cell r="F1363">
            <v>320</v>
          </cell>
          <cell r="N1363">
            <v>173.22</v>
          </cell>
          <cell r="AC1363">
            <v>5.2758654719999996</v>
          </cell>
        </row>
        <row r="1364">
          <cell r="C1364" t="str">
            <v>septembre</v>
          </cell>
          <cell r="D1364" t="str">
            <v>2022</v>
          </cell>
          <cell r="F1364">
            <v>230</v>
          </cell>
          <cell r="N1364">
            <v>173.22</v>
          </cell>
          <cell r="AC1364">
            <v>3.7920283080000003</v>
          </cell>
        </row>
        <row r="1365">
          <cell r="C1365" t="str">
            <v>juillet</v>
          </cell>
          <cell r="D1365" t="str">
            <v>2022</v>
          </cell>
          <cell r="F1365">
            <v>150</v>
          </cell>
          <cell r="N1365">
            <v>172.727</v>
          </cell>
          <cell r="AC1365">
            <v>2.4660233790000001</v>
          </cell>
        </row>
        <row r="1366">
          <cell r="C1366" t="str">
            <v>juillet</v>
          </cell>
          <cell r="D1366" t="str">
            <v>2022</v>
          </cell>
          <cell r="F1366">
            <v>150</v>
          </cell>
          <cell r="N1366">
            <v>172.727</v>
          </cell>
          <cell r="AC1366">
            <v>2.4660233790000001</v>
          </cell>
        </row>
        <row r="1367">
          <cell r="C1367" t="str">
            <v>avril</v>
          </cell>
          <cell r="D1367" t="str">
            <v>2021</v>
          </cell>
          <cell r="F1367">
            <v>200</v>
          </cell>
          <cell r="N1367">
            <v>169.316</v>
          </cell>
          <cell r="AC1367">
            <v>3.2230993760000004</v>
          </cell>
        </row>
        <row r="1368">
          <cell r="C1368" t="str">
            <v>juillet</v>
          </cell>
          <cell r="D1368" t="str">
            <v>2022</v>
          </cell>
          <cell r="F1368">
            <v>170</v>
          </cell>
          <cell r="N1368">
            <v>168.43199999999999</v>
          </cell>
          <cell r="AC1368">
            <v>2.7253308191999999</v>
          </cell>
        </row>
        <row r="1369">
          <cell r="C1369" t="str">
            <v>mars</v>
          </cell>
          <cell r="D1369" t="str">
            <v>2021</v>
          </cell>
          <cell r="F1369">
            <v>110</v>
          </cell>
          <cell r="N1369">
            <v>168.048</v>
          </cell>
          <cell r="AC1369">
            <v>1.7594289503999998</v>
          </cell>
        </row>
        <row r="1370">
          <cell r="C1370" t="str">
            <v>avril</v>
          </cell>
          <cell r="D1370" t="str">
            <v>2021</v>
          </cell>
          <cell r="F1370">
            <v>130</v>
          </cell>
          <cell r="N1370">
            <v>168.048</v>
          </cell>
          <cell r="AC1370">
            <v>2.0793251232000003</v>
          </cell>
        </row>
        <row r="1371">
          <cell r="C1371" t="str">
            <v>mai</v>
          </cell>
          <cell r="D1371" t="str">
            <v>2021</v>
          </cell>
          <cell r="F1371">
            <v>120</v>
          </cell>
          <cell r="N1371">
            <v>168.048</v>
          </cell>
          <cell r="AC1371">
            <v>1.9193770367999998</v>
          </cell>
        </row>
        <row r="1372">
          <cell r="C1372" t="str">
            <v>mars</v>
          </cell>
          <cell r="D1372" t="str">
            <v>2022</v>
          </cell>
          <cell r="F1372">
            <v>120</v>
          </cell>
          <cell r="N1372">
            <v>168.048</v>
          </cell>
          <cell r="AC1372">
            <v>1.9193770367999998</v>
          </cell>
        </row>
        <row r="1373">
          <cell r="C1373" t="str">
            <v>avril</v>
          </cell>
          <cell r="D1373" t="str">
            <v>2022</v>
          </cell>
          <cell r="F1373">
            <v>183</v>
          </cell>
          <cell r="N1373">
            <v>168.048</v>
          </cell>
          <cell r="AC1373">
            <v>2.9270499811199997</v>
          </cell>
        </row>
        <row r="1374">
          <cell r="C1374" t="str">
            <v>avril</v>
          </cell>
          <cell r="D1374" t="str">
            <v>2022</v>
          </cell>
          <cell r="F1374">
            <v>184</v>
          </cell>
          <cell r="N1374">
            <v>168.048</v>
          </cell>
          <cell r="AC1374">
            <v>2.9430447897600001</v>
          </cell>
        </row>
        <row r="1375">
          <cell r="C1375" t="str">
            <v>mai</v>
          </cell>
          <cell r="D1375" t="str">
            <v>2021</v>
          </cell>
          <cell r="F1375">
            <v>120</v>
          </cell>
          <cell r="N1375">
            <v>167.37</v>
          </cell>
          <cell r="AC1375">
            <v>1.911633192</v>
          </cell>
        </row>
        <row r="1376">
          <cell r="C1376" t="str">
            <v>février</v>
          </cell>
          <cell r="D1376" t="str">
            <v>2022</v>
          </cell>
          <cell r="F1376">
            <v>210</v>
          </cell>
          <cell r="N1376">
            <v>167.37</v>
          </cell>
          <cell r="AC1376">
            <v>3.3453580860000001</v>
          </cell>
        </row>
        <row r="1377">
          <cell r="C1377" t="str">
            <v>mars</v>
          </cell>
          <cell r="D1377" t="str">
            <v>2022</v>
          </cell>
          <cell r="F1377">
            <v>200</v>
          </cell>
          <cell r="N1377">
            <v>167.37</v>
          </cell>
          <cell r="AC1377">
            <v>3.1860553200000004</v>
          </cell>
        </row>
        <row r="1378">
          <cell r="C1378" t="str">
            <v>mai</v>
          </cell>
          <cell r="D1378" t="str">
            <v>2022</v>
          </cell>
          <cell r="F1378">
            <v>182</v>
          </cell>
          <cell r="N1378">
            <v>167.37</v>
          </cell>
          <cell r="AC1378">
            <v>2.8993103412000005</v>
          </cell>
        </row>
        <row r="1379">
          <cell r="C1379" t="str">
            <v>mai</v>
          </cell>
          <cell r="D1379" t="str">
            <v>2022</v>
          </cell>
          <cell r="F1379">
            <v>203</v>
          </cell>
          <cell r="N1379">
            <v>167.37</v>
          </cell>
          <cell r="AC1379">
            <v>3.2338461498000006</v>
          </cell>
        </row>
        <row r="1380">
          <cell r="C1380" t="str">
            <v>juin</v>
          </cell>
          <cell r="D1380" t="str">
            <v>2022</v>
          </cell>
          <cell r="F1380">
            <v>187</v>
          </cell>
          <cell r="N1380">
            <v>167.37</v>
          </cell>
          <cell r="AC1380">
            <v>2.9789617241999999</v>
          </cell>
        </row>
        <row r="1381">
          <cell r="C1381" t="str">
            <v>juillet</v>
          </cell>
          <cell r="D1381" t="str">
            <v>2022</v>
          </cell>
          <cell r="F1381">
            <v>170</v>
          </cell>
          <cell r="N1381">
            <v>167.37</v>
          </cell>
          <cell r="AC1381">
            <v>2.7081470220000003</v>
          </cell>
        </row>
        <row r="1382">
          <cell r="C1382" t="str">
            <v>août</v>
          </cell>
          <cell r="D1382" t="str">
            <v>2022</v>
          </cell>
          <cell r="F1382">
            <v>212</v>
          </cell>
          <cell r="N1382">
            <v>167.37</v>
          </cell>
          <cell r="AC1382">
            <v>3.3772186391999997</v>
          </cell>
        </row>
        <row r="1383">
          <cell r="C1383" t="str">
            <v>septembre</v>
          </cell>
          <cell r="D1383" t="str">
            <v>2022</v>
          </cell>
          <cell r="F1383">
            <v>340</v>
          </cell>
          <cell r="N1383">
            <v>167.37</v>
          </cell>
          <cell r="AC1383">
            <v>5.4162940440000007</v>
          </cell>
        </row>
        <row r="1384">
          <cell r="C1384" t="str">
            <v>août</v>
          </cell>
          <cell r="D1384" t="str">
            <v>2022</v>
          </cell>
          <cell r="F1384">
            <v>150</v>
          </cell>
          <cell r="N1384">
            <v>167.15100000000001</v>
          </cell>
          <cell r="AC1384">
            <v>2.3864148270000003</v>
          </cell>
        </row>
        <row r="1385">
          <cell r="C1385" t="str">
            <v>mai</v>
          </cell>
          <cell r="D1385" t="str">
            <v>2021</v>
          </cell>
          <cell r="F1385">
            <v>80</v>
          </cell>
          <cell r="N1385">
            <v>154.95699999999999</v>
          </cell>
          <cell r="AC1385">
            <v>0.83552814399999997</v>
          </cell>
        </row>
        <row r="1386">
          <cell r="C1386" t="str">
            <v>janvier</v>
          </cell>
          <cell r="D1386" t="str">
            <v>2021</v>
          </cell>
          <cell r="F1386">
            <v>1950</v>
          </cell>
          <cell r="N1386">
            <v>133.48500000000001</v>
          </cell>
          <cell r="AC1386">
            <v>17.543933550000002</v>
          </cell>
        </row>
        <row r="1387">
          <cell r="C1387" t="str">
            <v>janvier</v>
          </cell>
          <cell r="D1387" t="str">
            <v>2021</v>
          </cell>
          <cell r="F1387">
            <v>4950</v>
          </cell>
          <cell r="N1387">
            <v>133.48500000000001</v>
          </cell>
          <cell r="AC1387">
            <v>105.72012000000002</v>
          </cell>
        </row>
        <row r="1388">
          <cell r="C1388" t="str">
            <v>mars</v>
          </cell>
          <cell r="D1388" t="str">
            <v>2021</v>
          </cell>
          <cell r="F1388">
            <v>120</v>
          </cell>
          <cell r="N1388">
            <v>133.48500000000001</v>
          </cell>
          <cell r="AC1388">
            <v>1.524612276</v>
          </cell>
        </row>
        <row r="1389">
          <cell r="C1389" t="str">
            <v>mars</v>
          </cell>
          <cell r="D1389" t="str">
            <v>2022</v>
          </cell>
          <cell r="F1389">
            <v>80</v>
          </cell>
          <cell r="N1389">
            <v>133.48500000000001</v>
          </cell>
          <cell r="AC1389">
            <v>1.0164081840000003</v>
          </cell>
        </row>
        <row r="1390">
          <cell r="C1390" t="str">
            <v>avril</v>
          </cell>
          <cell r="D1390" t="str">
            <v>2022</v>
          </cell>
          <cell r="F1390">
            <v>120</v>
          </cell>
          <cell r="N1390">
            <v>133.48500000000001</v>
          </cell>
          <cell r="AC1390">
            <v>1.524612276</v>
          </cell>
        </row>
        <row r="1391">
          <cell r="C1391" t="str">
            <v>mai</v>
          </cell>
          <cell r="D1391" t="str">
            <v>2022</v>
          </cell>
          <cell r="F1391">
            <v>150</v>
          </cell>
          <cell r="N1391">
            <v>126.49299999999999</v>
          </cell>
          <cell r="AC1391">
            <v>1.8059405609999999</v>
          </cell>
        </row>
        <row r="1392">
          <cell r="C1392" t="str">
            <v>septembre</v>
          </cell>
          <cell r="D1392" t="str">
            <v>2021</v>
          </cell>
          <cell r="F1392">
            <v>220</v>
          </cell>
          <cell r="N1392">
            <v>109.33</v>
          </cell>
          <cell r="AC1392">
            <v>2.2893264679999996</v>
          </cell>
        </row>
        <row r="1393">
          <cell r="C1393" t="str">
            <v>décembre</v>
          </cell>
          <cell r="D1393" t="str">
            <v>2021</v>
          </cell>
          <cell r="F1393">
            <v>1600</v>
          </cell>
          <cell r="N1393">
            <v>90.516999999999996</v>
          </cell>
          <cell r="AC1393">
            <v>9.7613532799999998</v>
          </cell>
        </row>
        <row r="1394">
          <cell r="C1394" t="str">
            <v>février</v>
          </cell>
          <cell r="D1394" t="str">
            <v>2021</v>
          </cell>
          <cell r="F1394">
            <v>150</v>
          </cell>
          <cell r="N1394">
            <v>88.063999999999993</v>
          </cell>
          <cell r="AC1394">
            <v>4.9932287999999998</v>
          </cell>
        </row>
        <row r="1395">
          <cell r="C1395" t="str">
            <v>mai</v>
          </cell>
          <cell r="D1395" t="str">
            <v>2021</v>
          </cell>
          <cell r="F1395">
            <v>1000</v>
          </cell>
          <cell r="N1395">
            <v>88.063999999999993</v>
          </cell>
          <cell r="AC1395">
            <v>8.3819315199999984</v>
          </cell>
        </row>
        <row r="1396">
          <cell r="C1396" t="str">
            <v>juillet</v>
          </cell>
          <cell r="D1396" t="str">
            <v>2021</v>
          </cell>
          <cell r="F1396">
            <v>100</v>
          </cell>
          <cell r="N1396">
            <v>86.658000000000001</v>
          </cell>
          <cell r="AC1396">
            <v>2.0884578</v>
          </cell>
        </row>
        <row r="1397">
          <cell r="C1397" t="str">
            <v>janvier</v>
          </cell>
          <cell r="D1397" t="str">
            <v>2021</v>
          </cell>
          <cell r="F1397">
            <v>250</v>
          </cell>
          <cell r="N1397">
            <v>83.322000000000003</v>
          </cell>
          <cell r="AC1397">
            <v>1.9826469900000001</v>
          </cell>
        </row>
        <row r="1398">
          <cell r="C1398" t="str">
            <v>juin</v>
          </cell>
          <cell r="D1398" t="str">
            <v>2021</v>
          </cell>
          <cell r="F1398">
            <v>300</v>
          </cell>
          <cell r="N1398">
            <v>78.641000000000005</v>
          </cell>
          <cell r="AC1398">
            <v>5.6857442999999996</v>
          </cell>
        </row>
        <row r="1399">
          <cell r="C1399" t="str">
            <v>février</v>
          </cell>
          <cell r="D1399" t="str">
            <v>2021</v>
          </cell>
          <cell r="F1399">
            <v>60</v>
          </cell>
          <cell r="N1399">
            <v>74.748999999999995</v>
          </cell>
          <cell r="AC1399">
            <v>0.30228495599999999</v>
          </cell>
        </row>
        <row r="1400">
          <cell r="C1400" t="str">
            <v>février</v>
          </cell>
          <cell r="D1400" t="str">
            <v>2021</v>
          </cell>
          <cell r="F1400">
            <v>70</v>
          </cell>
          <cell r="N1400">
            <v>74.748999999999995</v>
          </cell>
          <cell r="AC1400">
            <v>0.35266578200000004</v>
          </cell>
        </row>
        <row r="1401">
          <cell r="C1401" t="str">
            <v>avril</v>
          </cell>
          <cell r="D1401" t="str">
            <v>2021</v>
          </cell>
          <cell r="F1401">
            <v>50</v>
          </cell>
          <cell r="N1401">
            <v>74.748999999999995</v>
          </cell>
          <cell r="AC1401">
            <v>0.25190413</v>
          </cell>
        </row>
        <row r="1402">
          <cell r="C1402" t="str">
            <v>septembre</v>
          </cell>
          <cell r="D1402" t="str">
            <v>2021</v>
          </cell>
          <cell r="F1402">
            <v>800</v>
          </cell>
          <cell r="N1402">
            <v>74.748999999999995</v>
          </cell>
          <cell r="AC1402">
            <v>14.411607199999999</v>
          </cell>
        </row>
        <row r="1403">
          <cell r="C1403" t="str">
            <v>septembre</v>
          </cell>
          <cell r="D1403" t="str">
            <v>2021</v>
          </cell>
          <cell r="F1403">
            <v>500</v>
          </cell>
          <cell r="N1403">
            <v>74.748999999999995</v>
          </cell>
          <cell r="AC1403">
            <v>9.0072544999999984</v>
          </cell>
        </row>
        <row r="1404">
          <cell r="C1404" t="str">
            <v>septembre</v>
          </cell>
          <cell r="D1404" t="str">
            <v>2021</v>
          </cell>
          <cell r="F1404">
            <v>500</v>
          </cell>
          <cell r="N1404">
            <v>74.748999999999995</v>
          </cell>
          <cell r="AC1404">
            <v>9.0072544999999984</v>
          </cell>
        </row>
        <row r="1405">
          <cell r="C1405" t="str">
            <v>novembre</v>
          </cell>
          <cell r="D1405" t="str">
            <v>2021</v>
          </cell>
          <cell r="F1405">
            <v>90</v>
          </cell>
          <cell r="N1405">
            <v>74.748999999999995</v>
          </cell>
          <cell r="AC1405">
            <v>1.6213058099999997</v>
          </cell>
        </row>
        <row r="1406">
          <cell r="C1406" t="str">
            <v>juin</v>
          </cell>
          <cell r="D1406" t="str">
            <v>2021</v>
          </cell>
          <cell r="F1406">
            <v>300</v>
          </cell>
          <cell r="N1406">
            <v>71.605000000000004</v>
          </cell>
          <cell r="AC1406">
            <v>5.1770414999999996</v>
          </cell>
        </row>
        <row r="1407">
          <cell r="C1407" t="str">
            <v>juillet</v>
          </cell>
          <cell r="D1407" t="str">
            <v>2021</v>
          </cell>
          <cell r="F1407">
            <v>80</v>
          </cell>
          <cell r="N1407">
            <v>61.704999999999998</v>
          </cell>
          <cell r="AC1407">
            <v>1.1896723999999999</v>
          </cell>
        </row>
        <row r="1408">
          <cell r="C1408" t="str">
            <v>février</v>
          </cell>
          <cell r="D1408" t="str">
            <v>2021</v>
          </cell>
          <cell r="F1408">
            <v>1000</v>
          </cell>
          <cell r="N1408">
            <v>58.527999999999999</v>
          </cell>
          <cell r="AC1408">
            <v>67.892479999999992</v>
          </cell>
        </row>
        <row r="1409">
          <cell r="C1409" t="str">
            <v>juin</v>
          </cell>
          <cell r="D1409" t="str">
            <v>2022</v>
          </cell>
          <cell r="F1409">
            <v>150</v>
          </cell>
          <cell r="N1409">
            <v>55.667000000000002</v>
          </cell>
          <cell r="AC1409">
            <v>0.79475775900000001</v>
          </cell>
        </row>
        <row r="1410">
          <cell r="C1410" t="str">
            <v>juin</v>
          </cell>
          <cell r="D1410" t="str">
            <v>2022</v>
          </cell>
          <cell r="F1410">
            <v>150</v>
          </cell>
          <cell r="N1410">
            <v>55.667000000000002</v>
          </cell>
          <cell r="AC1410">
            <v>0.79475775900000001</v>
          </cell>
        </row>
        <row r="1411">
          <cell r="C1411" t="str">
            <v>août</v>
          </cell>
          <cell r="D1411" t="str">
            <v>2022</v>
          </cell>
          <cell r="F1411">
            <v>150</v>
          </cell>
          <cell r="N1411">
            <v>55.667000000000002</v>
          </cell>
          <cell r="AC1411">
            <v>0.79475775900000001</v>
          </cell>
        </row>
        <row r="1412">
          <cell r="C1412" t="str">
            <v>septembre</v>
          </cell>
          <cell r="D1412" t="str">
            <v>2022</v>
          </cell>
          <cell r="F1412">
            <v>90</v>
          </cell>
          <cell r="N1412">
            <v>55.667000000000002</v>
          </cell>
          <cell r="AC1412">
            <v>0.47685465539999999</v>
          </cell>
        </row>
        <row r="1413">
          <cell r="C1413" t="str">
            <v>avril</v>
          </cell>
          <cell r="D1413" t="str">
            <v>2022</v>
          </cell>
          <cell r="F1413">
            <v>104</v>
          </cell>
          <cell r="N1413">
            <v>55.384</v>
          </cell>
          <cell r="AC1413">
            <v>0.54823070848</v>
          </cell>
        </row>
        <row r="1414">
          <cell r="C1414" t="str">
            <v>mai</v>
          </cell>
          <cell r="D1414" t="str">
            <v>2022</v>
          </cell>
          <cell r="F1414">
            <v>104</v>
          </cell>
          <cell r="N1414">
            <v>55.384</v>
          </cell>
          <cell r="AC1414">
            <v>0.54823070848</v>
          </cell>
        </row>
        <row r="1415">
          <cell r="C1415" t="str">
            <v>septembre</v>
          </cell>
          <cell r="D1415" t="str">
            <v>2022</v>
          </cell>
          <cell r="F1415">
            <v>90</v>
          </cell>
          <cell r="N1415">
            <v>55.384</v>
          </cell>
          <cell r="AC1415">
            <v>0.47443042079999997</v>
          </cell>
        </row>
        <row r="1416">
          <cell r="C1416" t="str">
            <v>janvier</v>
          </cell>
          <cell r="D1416" t="str">
            <v>2021</v>
          </cell>
          <cell r="F1416">
            <v>500</v>
          </cell>
          <cell r="N1416">
            <v>54.761000000000003</v>
          </cell>
          <cell r="AC1416">
            <v>1.8454457000000002</v>
          </cell>
        </row>
        <row r="1417">
          <cell r="C1417" t="str">
            <v>janvier</v>
          </cell>
          <cell r="D1417" t="str">
            <v>2021</v>
          </cell>
          <cell r="F1417">
            <v>500</v>
          </cell>
          <cell r="N1417">
            <v>54.761000000000003</v>
          </cell>
          <cell r="AC1417">
            <v>6.5987005000000005</v>
          </cell>
        </row>
        <row r="1418">
          <cell r="C1418" t="str">
            <v>février</v>
          </cell>
          <cell r="D1418" t="str">
            <v>2021</v>
          </cell>
          <cell r="F1418">
            <v>500</v>
          </cell>
          <cell r="N1418">
            <v>54.761000000000003</v>
          </cell>
          <cell r="AC1418">
            <v>6.5987005000000005</v>
          </cell>
        </row>
        <row r="1419">
          <cell r="C1419" t="str">
            <v>mars</v>
          </cell>
          <cell r="D1419" t="str">
            <v>2021</v>
          </cell>
          <cell r="F1419">
            <v>500</v>
          </cell>
          <cell r="N1419">
            <v>54.761000000000003</v>
          </cell>
          <cell r="AC1419">
            <v>6.5987005000000005</v>
          </cell>
        </row>
        <row r="1420">
          <cell r="C1420" t="str">
            <v>mars</v>
          </cell>
          <cell r="D1420" t="str">
            <v>2021</v>
          </cell>
          <cell r="F1420">
            <v>500</v>
          </cell>
          <cell r="N1420">
            <v>54.761000000000003</v>
          </cell>
          <cell r="AC1420">
            <v>6.5987005000000005</v>
          </cell>
        </row>
        <row r="1421">
          <cell r="C1421" t="str">
            <v>avril</v>
          </cell>
          <cell r="D1421" t="str">
            <v>2021</v>
          </cell>
          <cell r="F1421">
            <v>1000</v>
          </cell>
          <cell r="N1421">
            <v>54.761000000000003</v>
          </cell>
          <cell r="AC1421">
            <v>8.7617600000000007</v>
          </cell>
        </row>
        <row r="1422">
          <cell r="C1422" t="str">
            <v>mai</v>
          </cell>
          <cell r="D1422" t="str">
            <v>2021</v>
          </cell>
          <cell r="F1422">
            <v>1250</v>
          </cell>
          <cell r="N1422">
            <v>54.761000000000003</v>
          </cell>
          <cell r="AC1422">
            <v>16.496751250000003</v>
          </cell>
        </row>
        <row r="1423">
          <cell r="C1423" t="str">
            <v>janvier</v>
          </cell>
          <cell r="D1423" t="str">
            <v>2022</v>
          </cell>
          <cell r="F1423">
            <v>450</v>
          </cell>
          <cell r="N1423">
            <v>54.761000000000003</v>
          </cell>
          <cell r="AC1423">
            <v>3.9427920000000007</v>
          </cell>
        </row>
        <row r="1424">
          <cell r="C1424" t="str">
            <v>janvier</v>
          </cell>
          <cell r="D1424" t="str">
            <v>2022</v>
          </cell>
          <cell r="F1424">
            <v>900</v>
          </cell>
          <cell r="N1424">
            <v>54.761000000000003</v>
          </cell>
          <cell r="AC1424">
            <v>7.8855840000000015</v>
          </cell>
        </row>
        <row r="1425">
          <cell r="C1425" t="str">
            <v>janvier</v>
          </cell>
          <cell r="D1425" t="str">
            <v>2022</v>
          </cell>
          <cell r="F1425">
            <v>600</v>
          </cell>
          <cell r="N1425">
            <v>54.761000000000003</v>
          </cell>
          <cell r="AC1425">
            <v>5.2570560000000004</v>
          </cell>
        </row>
        <row r="1426">
          <cell r="C1426" t="str">
            <v>février</v>
          </cell>
          <cell r="D1426" t="str">
            <v>2022</v>
          </cell>
          <cell r="F1426">
            <v>1050</v>
          </cell>
          <cell r="N1426">
            <v>54.761000000000003</v>
          </cell>
          <cell r="AC1426">
            <v>9.1998480000000011</v>
          </cell>
        </row>
        <row r="1427">
          <cell r="C1427" t="str">
            <v>mars</v>
          </cell>
          <cell r="D1427" t="str">
            <v>2022</v>
          </cell>
          <cell r="F1427">
            <v>1800</v>
          </cell>
          <cell r="N1427">
            <v>54.761000000000003</v>
          </cell>
          <cell r="AC1427">
            <v>15.771168000000003</v>
          </cell>
        </row>
        <row r="1428">
          <cell r="C1428" t="str">
            <v>mars</v>
          </cell>
          <cell r="D1428" t="str">
            <v>2022</v>
          </cell>
          <cell r="F1428">
            <v>2000</v>
          </cell>
          <cell r="N1428">
            <v>54.761000000000003</v>
          </cell>
          <cell r="AC1428">
            <v>17.523520000000001</v>
          </cell>
        </row>
        <row r="1429">
          <cell r="C1429" t="str">
            <v>mars</v>
          </cell>
          <cell r="D1429" t="str">
            <v>2022</v>
          </cell>
          <cell r="F1429">
            <v>2000</v>
          </cell>
          <cell r="N1429">
            <v>54.761000000000003</v>
          </cell>
          <cell r="AC1429">
            <v>17.523520000000001</v>
          </cell>
        </row>
        <row r="1430">
          <cell r="C1430" t="str">
            <v>mars</v>
          </cell>
          <cell r="D1430" t="str">
            <v>2022</v>
          </cell>
          <cell r="F1430">
            <v>2000</v>
          </cell>
          <cell r="N1430">
            <v>54.761000000000003</v>
          </cell>
          <cell r="AC1430">
            <v>17.523520000000001</v>
          </cell>
        </row>
        <row r="1431">
          <cell r="C1431" t="str">
            <v>avril</v>
          </cell>
          <cell r="D1431" t="str">
            <v>2022</v>
          </cell>
          <cell r="F1431">
            <v>1000</v>
          </cell>
          <cell r="N1431">
            <v>54.761000000000003</v>
          </cell>
          <cell r="AC1431">
            <v>3.6908914000000004</v>
          </cell>
        </row>
        <row r="1432">
          <cell r="C1432" t="str">
            <v>avril</v>
          </cell>
          <cell r="D1432" t="str">
            <v>2022</v>
          </cell>
          <cell r="F1432">
            <v>2000</v>
          </cell>
          <cell r="N1432">
            <v>54.761000000000003</v>
          </cell>
          <cell r="AC1432">
            <v>7.3817828000000008</v>
          </cell>
        </row>
        <row r="1433">
          <cell r="C1433" t="str">
            <v>avril</v>
          </cell>
          <cell r="D1433" t="str">
            <v>2022</v>
          </cell>
          <cell r="F1433">
            <v>1000</v>
          </cell>
          <cell r="N1433">
            <v>54.761000000000003</v>
          </cell>
          <cell r="AC1433">
            <v>3.6908914000000004</v>
          </cell>
        </row>
        <row r="1434">
          <cell r="C1434" t="str">
            <v>mai</v>
          </cell>
          <cell r="D1434" t="str">
            <v>2022</v>
          </cell>
          <cell r="F1434">
            <v>1000</v>
          </cell>
          <cell r="N1434">
            <v>54.761000000000003</v>
          </cell>
          <cell r="AC1434">
            <v>13.197401000000001</v>
          </cell>
        </row>
        <row r="1435">
          <cell r="C1435" t="str">
            <v>mai</v>
          </cell>
          <cell r="D1435" t="str">
            <v>2022</v>
          </cell>
          <cell r="F1435">
            <v>1000</v>
          </cell>
          <cell r="N1435">
            <v>54.761000000000003</v>
          </cell>
          <cell r="AC1435">
            <v>3.6908914000000004</v>
          </cell>
        </row>
        <row r="1436">
          <cell r="C1436" t="str">
            <v>juin</v>
          </cell>
          <cell r="D1436" t="str">
            <v>2021</v>
          </cell>
          <cell r="F1436">
            <v>90</v>
          </cell>
          <cell r="N1436">
            <v>54.753999999999998</v>
          </cell>
          <cell r="AC1436">
            <v>1.1876142599999999</v>
          </cell>
        </row>
        <row r="1437">
          <cell r="C1437" t="str">
            <v>janvier</v>
          </cell>
          <cell r="D1437" t="str">
            <v>2021</v>
          </cell>
          <cell r="F1437">
            <v>250</v>
          </cell>
          <cell r="N1437">
            <v>53.975999999999999</v>
          </cell>
          <cell r="AC1437">
            <v>3.2520539999999998</v>
          </cell>
        </row>
        <row r="1438">
          <cell r="C1438" t="str">
            <v>janvier</v>
          </cell>
          <cell r="D1438" t="str">
            <v>2021</v>
          </cell>
          <cell r="F1438">
            <v>250</v>
          </cell>
          <cell r="N1438">
            <v>53.975999999999999</v>
          </cell>
          <cell r="AC1438">
            <v>3.2520539999999998</v>
          </cell>
        </row>
        <row r="1439">
          <cell r="C1439" t="str">
            <v>février</v>
          </cell>
          <cell r="D1439" t="str">
            <v>2021</v>
          </cell>
          <cell r="F1439">
            <v>250</v>
          </cell>
          <cell r="N1439">
            <v>53.975999999999999</v>
          </cell>
          <cell r="AC1439">
            <v>3.2520539999999998</v>
          </cell>
        </row>
        <row r="1440">
          <cell r="C1440" t="str">
            <v>mars</v>
          </cell>
          <cell r="D1440" t="str">
            <v>2021</v>
          </cell>
          <cell r="F1440">
            <v>250</v>
          </cell>
          <cell r="N1440">
            <v>53.975999999999999</v>
          </cell>
          <cell r="AC1440">
            <v>3.2520539999999998</v>
          </cell>
        </row>
        <row r="1441">
          <cell r="C1441" t="str">
            <v>mars</v>
          </cell>
          <cell r="D1441" t="str">
            <v>2021</v>
          </cell>
          <cell r="F1441">
            <v>250</v>
          </cell>
          <cell r="N1441">
            <v>53.975999999999999</v>
          </cell>
          <cell r="AC1441">
            <v>3.2520539999999998</v>
          </cell>
        </row>
        <row r="1442">
          <cell r="C1442" t="str">
            <v>février</v>
          </cell>
          <cell r="D1442" t="str">
            <v>2022</v>
          </cell>
          <cell r="F1442">
            <v>200</v>
          </cell>
          <cell r="N1442">
            <v>53.975999999999999</v>
          </cell>
          <cell r="AC1442">
            <v>1.7272320000000001</v>
          </cell>
        </row>
        <row r="1443">
          <cell r="C1443" t="str">
            <v>mars</v>
          </cell>
          <cell r="D1443" t="str">
            <v>2022</v>
          </cell>
          <cell r="F1443">
            <v>150</v>
          </cell>
          <cell r="N1443">
            <v>53.975999999999999</v>
          </cell>
          <cell r="AC1443">
            <v>0.77061535199999998</v>
          </cell>
        </row>
        <row r="1444">
          <cell r="C1444" t="str">
            <v>mars</v>
          </cell>
          <cell r="D1444" t="str">
            <v>2022</v>
          </cell>
          <cell r="F1444">
            <v>250</v>
          </cell>
          <cell r="N1444">
            <v>53.975999999999999</v>
          </cell>
          <cell r="AC1444">
            <v>1.2843589199999998</v>
          </cell>
        </row>
        <row r="1445">
          <cell r="C1445" t="str">
            <v>avril</v>
          </cell>
          <cell r="D1445" t="str">
            <v>2022</v>
          </cell>
          <cell r="F1445">
            <v>300</v>
          </cell>
          <cell r="N1445">
            <v>53.975999999999999</v>
          </cell>
          <cell r="AC1445">
            <v>1.541230704</v>
          </cell>
        </row>
        <row r="1446">
          <cell r="C1446" t="str">
            <v>mai</v>
          </cell>
          <cell r="D1446" t="str">
            <v>2022</v>
          </cell>
          <cell r="F1446">
            <v>250</v>
          </cell>
          <cell r="N1446">
            <v>53.975999999999999</v>
          </cell>
          <cell r="AC1446">
            <v>1.2843589199999998</v>
          </cell>
        </row>
        <row r="1447">
          <cell r="C1447" t="str">
            <v>juin</v>
          </cell>
          <cell r="D1447" t="str">
            <v>2021</v>
          </cell>
          <cell r="F1447">
            <v>300</v>
          </cell>
          <cell r="N1447">
            <v>52.249000000000002</v>
          </cell>
          <cell r="AC1447">
            <v>3.7776026999999996</v>
          </cell>
        </row>
        <row r="1448">
          <cell r="C1448" t="str">
            <v>septembre</v>
          </cell>
          <cell r="D1448" t="str">
            <v>2021</v>
          </cell>
          <cell r="F1448">
            <v>200</v>
          </cell>
          <cell r="N1448">
            <v>52.249000000000002</v>
          </cell>
          <cell r="AC1448">
            <v>2.5184017999999999</v>
          </cell>
        </row>
        <row r="1449">
          <cell r="C1449" t="str">
            <v>octobre</v>
          </cell>
          <cell r="D1449" t="str">
            <v>2021</v>
          </cell>
          <cell r="F1449">
            <v>200</v>
          </cell>
          <cell r="N1449">
            <v>52.249000000000002</v>
          </cell>
          <cell r="AC1449">
            <v>2.5184017999999999</v>
          </cell>
        </row>
        <row r="1450">
          <cell r="C1450" t="str">
            <v>octobre</v>
          </cell>
          <cell r="D1450" t="str">
            <v>2021</v>
          </cell>
          <cell r="F1450">
            <v>100</v>
          </cell>
          <cell r="N1450">
            <v>52.249000000000002</v>
          </cell>
          <cell r="AC1450">
            <v>1.2592009</v>
          </cell>
        </row>
        <row r="1451">
          <cell r="C1451" t="str">
            <v>novembre</v>
          </cell>
          <cell r="D1451" t="str">
            <v>2021</v>
          </cell>
          <cell r="F1451">
            <v>200</v>
          </cell>
          <cell r="N1451">
            <v>52.249000000000002</v>
          </cell>
          <cell r="AC1451">
            <v>2.5184017999999999</v>
          </cell>
        </row>
        <row r="1452">
          <cell r="C1452" t="str">
            <v>février</v>
          </cell>
          <cell r="D1452" t="str">
            <v>2022</v>
          </cell>
          <cell r="F1452">
            <v>100</v>
          </cell>
          <cell r="N1452">
            <v>52.249000000000002</v>
          </cell>
          <cell r="AC1452">
            <v>0.49730598200000009</v>
          </cell>
        </row>
        <row r="1453">
          <cell r="C1453" t="str">
            <v>mai</v>
          </cell>
          <cell r="D1453" t="str">
            <v>2022</v>
          </cell>
          <cell r="F1453">
            <v>750</v>
          </cell>
          <cell r="N1453">
            <v>52.249000000000002</v>
          </cell>
          <cell r="AC1453">
            <v>3.7297948650000006</v>
          </cell>
        </row>
        <row r="1454">
          <cell r="C1454" t="str">
            <v>mai</v>
          </cell>
          <cell r="D1454" t="str">
            <v>2022</v>
          </cell>
          <cell r="F1454">
            <v>750</v>
          </cell>
          <cell r="N1454">
            <v>52.249000000000002</v>
          </cell>
          <cell r="AC1454">
            <v>3.7297948650000006</v>
          </cell>
        </row>
        <row r="1455">
          <cell r="C1455" t="str">
            <v>juin</v>
          </cell>
          <cell r="D1455" t="str">
            <v>2022</v>
          </cell>
          <cell r="F1455">
            <v>750</v>
          </cell>
          <cell r="N1455">
            <v>52.249000000000002</v>
          </cell>
          <cell r="AC1455">
            <v>3.7297948650000006</v>
          </cell>
        </row>
        <row r="1456">
          <cell r="C1456" t="str">
            <v>juin</v>
          </cell>
          <cell r="D1456" t="str">
            <v>2022</v>
          </cell>
          <cell r="F1456">
            <v>750</v>
          </cell>
          <cell r="N1456">
            <v>52.249000000000002</v>
          </cell>
          <cell r="AC1456">
            <v>3.7297948650000006</v>
          </cell>
        </row>
        <row r="1457">
          <cell r="C1457" t="str">
            <v>juin</v>
          </cell>
          <cell r="D1457" t="str">
            <v>2022</v>
          </cell>
          <cell r="F1457">
            <v>750</v>
          </cell>
          <cell r="N1457">
            <v>52.249000000000002</v>
          </cell>
          <cell r="AC1457">
            <v>3.7297948650000006</v>
          </cell>
        </row>
        <row r="1458">
          <cell r="C1458" t="str">
            <v>juin</v>
          </cell>
          <cell r="D1458" t="str">
            <v>2021</v>
          </cell>
          <cell r="F1458">
            <v>200</v>
          </cell>
          <cell r="N1458">
            <v>51.088000000000001</v>
          </cell>
          <cell r="AC1458">
            <v>2.4624416</v>
          </cell>
        </row>
        <row r="1459">
          <cell r="C1459" t="str">
            <v>juin</v>
          </cell>
          <cell r="D1459" t="str">
            <v>2021</v>
          </cell>
          <cell r="F1459">
            <v>300</v>
          </cell>
          <cell r="N1459">
            <v>51.088000000000001</v>
          </cell>
          <cell r="AC1459">
            <v>3.6936623999999996</v>
          </cell>
        </row>
        <row r="1460">
          <cell r="C1460" t="str">
            <v>avril</v>
          </cell>
          <cell r="D1460" t="str">
            <v>2022</v>
          </cell>
          <cell r="F1460">
            <v>363</v>
          </cell>
          <cell r="N1460">
            <v>51.088000000000001</v>
          </cell>
          <cell r="AC1460">
            <v>1.76510776992</v>
          </cell>
        </row>
        <row r="1461">
          <cell r="C1461" t="str">
            <v>mai</v>
          </cell>
          <cell r="D1461" t="str">
            <v>2022</v>
          </cell>
          <cell r="F1461">
            <v>293</v>
          </cell>
          <cell r="N1461">
            <v>51.088000000000001</v>
          </cell>
          <cell r="AC1461">
            <v>1.4247288611200002</v>
          </cell>
        </row>
        <row r="1462">
          <cell r="C1462" t="str">
            <v>juin</v>
          </cell>
          <cell r="D1462" t="str">
            <v>2022</v>
          </cell>
          <cell r="F1462">
            <v>182</v>
          </cell>
          <cell r="N1462">
            <v>51.088000000000001</v>
          </cell>
          <cell r="AC1462">
            <v>0.88498516288000006</v>
          </cell>
        </row>
        <row r="1463">
          <cell r="C1463" t="str">
            <v>juin</v>
          </cell>
          <cell r="D1463" t="str">
            <v>2021</v>
          </cell>
          <cell r="F1463">
            <v>70</v>
          </cell>
          <cell r="N1463">
            <v>49.744999999999997</v>
          </cell>
          <cell r="AC1463">
            <v>0.83919814999999998</v>
          </cell>
        </row>
        <row r="1464">
          <cell r="C1464" t="str">
            <v>décembre</v>
          </cell>
          <cell r="D1464" t="str">
            <v>2021</v>
          </cell>
          <cell r="F1464">
            <v>80</v>
          </cell>
          <cell r="N1464">
            <v>46.664999999999999</v>
          </cell>
          <cell r="AC1464">
            <v>0.89970119999999987</v>
          </cell>
        </row>
        <row r="1465">
          <cell r="C1465" t="str">
            <v>février</v>
          </cell>
          <cell r="D1465" t="str">
            <v>2022</v>
          </cell>
          <cell r="F1465">
            <v>80</v>
          </cell>
          <cell r="N1465">
            <v>46.627000000000002</v>
          </cell>
          <cell r="AC1465">
            <v>0.35503662880000003</v>
          </cell>
        </row>
        <row r="1466">
          <cell r="C1466" t="str">
            <v>février</v>
          </cell>
          <cell r="D1466" t="str">
            <v>2022</v>
          </cell>
          <cell r="F1466">
            <v>70</v>
          </cell>
          <cell r="N1466">
            <v>46.627000000000002</v>
          </cell>
          <cell r="AC1466">
            <v>0.31065705020000006</v>
          </cell>
        </row>
        <row r="1467">
          <cell r="C1467" t="str">
            <v>mars</v>
          </cell>
          <cell r="D1467" t="str">
            <v>2022</v>
          </cell>
          <cell r="F1467">
            <v>100</v>
          </cell>
          <cell r="N1467">
            <v>46.627000000000002</v>
          </cell>
          <cell r="AC1467">
            <v>0.44379578600000003</v>
          </cell>
        </row>
        <row r="1468">
          <cell r="C1468" t="str">
            <v>mars</v>
          </cell>
          <cell r="D1468" t="str">
            <v>2022</v>
          </cell>
          <cell r="F1468">
            <v>290</v>
          </cell>
          <cell r="N1468">
            <v>46.627000000000002</v>
          </cell>
          <cell r="AC1468">
            <v>1.2870077794000001</v>
          </cell>
        </row>
        <row r="1469">
          <cell r="C1469" t="str">
            <v>mars</v>
          </cell>
          <cell r="D1469" t="str">
            <v>2022</v>
          </cell>
          <cell r="F1469">
            <v>100</v>
          </cell>
          <cell r="N1469">
            <v>46.627000000000002</v>
          </cell>
          <cell r="AC1469">
            <v>0.44379578600000003</v>
          </cell>
        </row>
        <row r="1470">
          <cell r="C1470" t="str">
            <v>mars</v>
          </cell>
          <cell r="D1470" t="str">
            <v>2022</v>
          </cell>
          <cell r="F1470">
            <v>128</v>
          </cell>
          <cell r="N1470">
            <v>46.627000000000002</v>
          </cell>
          <cell r="AC1470">
            <v>0.56805860608000003</v>
          </cell>
        </row>
        <row r="1471">
          <cell r="C1471" t="str">
            <v>avril</v>
          </cell>
          <cell r="D1471" t="str">
            <v>2022</v>
          </cell>
          <cell r="F1471">
            <v>204</v>
          </cell>
          <cell r="N1471">
            <v>46.627000000000002</v>
          </cell>
          <cell r="AC1471">
            <v>2.2923698279999996</v>
          </cell>
        </row>
        <row r="1472">
          <cell r="C1472" t="str">
            <v>avril</v>
          </cell>
          <cell r="D1472" t="str">
            <v>2022</v>
          </cell>
          <cell r="F1472">
            <v>212</v>
          </cell>
          <cell r="N1472">
            <v>46.627000000000002</v>
          </cell>
          <cell r="AC1472">
            <v>0.94084706631999993</v>
          </cell>
        </row>
        <row r="1473">
          <cell r="C1473" t="str">
            <v>avril</v>
          </cell>
          <cell r="D1473" t="str">
            <v>2022</v>
          </cell>
          <cell r="F1473">
            <v>546</v>
          </cell>
          <cell r="N1473">
            <v>46.627000000000002</v>
          </cell>
          <cell r="AC1473">
            <v>6.1354604220000004</v>
          </cell>
        </row>
        <row r="1474">
          <cell r="C1474" t="str">
            <v>avril</v>
          </cell>
          <cell r="D1474" t="str">
            <v>2022</v>
          </cell>
          <cell r="F1474">
            <v>450</v>
          </cell>
          <cell r="N1474">
            <v>46.627000000000002</v>
          </cell>
          <cell r="AC1474">
            <v>1.9970810370000001</v>
          </cell>
        </row>
        <row r="1475">
          <cell r="C1475" t="str">
            <v>mai</v>
          </cell>
          <cell r="D1475" t="str">
            <v>2022</v>
          </cell>
          <cell r="F1475">
            <v>1349</v>
          </cell>
          <cell r="N1475">
            <v>46.627000000000002</v>
          </cell>
          <cell r="AC1475">
            <v>5.9868051531399997</v>
          </cell>
        </row>
        <row r="1476">
          <cell r="C1476" t="str">
            <v>mai</v>
          </cell>
          <cell r="D1476" t="str">
            <v>2022</v>
          </cell>
          <cell r="F1476">
            <v>450</v>
          </cell>
          <cell r="N1476">
            <v>46.627000000000002</v>
          </cell>
          <cell r="AC1476">
            <v>1.9970810370000001</v>
          </cell>
        </row>
        <row r="1477">
          <cell r="C1477" t="str">
            <v>mai</v>
          </cell>
          <cell r="D1477" t="str">
            <v>2022</v>
          </cell>
          <cell r="F1477">
            <v>522</v>
          </cell>
          <cell r="N1477">
            <v>46.627000000000002</v>
          </cell>
          <cell r="AC1477">
            <v>2.3166140029200002</v>
          </cell>
        </row>
        <row r="1478">
          <cell r="C1478" t="str">
            <v>mai</v>
          </cell>
          <cell r="D1478" t="str">
            <v>2022</v>
          </cell>
          <cell r="F1478">
            <v>3498</v>
          </cell>
          <cell r="N1478">
            <v>46.627000000000002</v>
          </cell>
          <cell r="AC1478">
            <v>15.523976594280002</v>
          </cell>
        </row>
        <row r="1479">
          <cell r="C1479" t="str">
            <v>juin</v>
          </cell>
          <cell r="D1479" t="str">
            <v>2022</v>
          </cell>
          <cell r="F1479">
            <v>1184</v>
          </cell>
          <cell r="N1479">
            <v>46.627000000000002</v>
          </cell>
          <cell r="AC1479">
            <v>5.2545421062400006</v>
          </cell>
        </row>
        <row r="1480">
          <cell r="C1480" t="str">
            <v>août</v>
          </cell>
          <cell r="D1480" t="str">
            <v>2022</v>
          </cell>
          <cell r="F1480">
            <v>400</v>
          </cell>
          <cell r="N1480">
            <v>46.627000000000002</v>
          </cell>
          <cell r="AC1480">
            <v>1.7751831440000001</v>
          </cell>
        </row>
        <row r="1481">
          <cell r="C1481" t="str">
            <v>mai</v>
          </cell>
          <cell r="D1481" t="str">
            <v>2022</v>
          </cell>
          <cell r="F1481">
            <v>300</v>
          </cell>
          <cell r="N1481">
            <v>46.533999999999999</v>
          </cell>
          <cell r="AC1481">
            <v>1.3287318359999998</v>
          </cell>
        </row>
        <row r="1482">
          <cell r="C1482" t="str">
            <v>juin</v>
          </cell>
          <cell r="D1482" t="str">
            <v>2022</v>
          </cell>
          <cell r="F1482">
            <v>150</v>
          </cell>
          <cell r="N1482">
            <v>46.533999999999999</v>
          </cell>
          <cell r="AC1482">
            <v>0.66436591799999989</v>
          </cell>
        </row>
        <row r="1483">
          <cell r="C1483" t="str">
            <v>juin</v>
          </cell>
          <cell r="D1483" t="str">
            <v>2022</v>
          </cell>
          <cell r="F1483">
            <v>300</v>
          </cell>
          <cell r="N1483">
            <v>46.533999999999999</v>
          </cell>
          <cell r="AC1483">
            <v>1.3287318359999998</v>
          </cell>
        </row>
        <row r="1484">
          <cell r="C1484" t="str">
            <v>juin</v>
          </cell>
          <cell r="D1484" t="str">
            <v>2022</v>
          </cell>
          <cell r="F1484">
            <v>150</v>
          </cell>
          <cell r="N1484">
            <v>46.533999999999999</v>
          </cell>
          <cell r="AC1484">
            <v>0.66436591799999989</v>
          </cell>
        </row>
        <row r="1485">
          <cell r="C1485" t="str">
            <v>août</v>
          </cell>
          <cell r="D1485" t="str">
            <v>2022</v>
          </cell>
          <cell r="F1485">
            <v>150</v>
          </cell>
          <cell r="N1485">
            <v>46.533999999999999</v>
          </cell>
          <cell r="AC1485">
            <v>0.66436591799999989</v>
          </cell>
        </row>
        <row r="1486">
          <cell r="C1486" t="str">
            <v>mars</v>
          </cell>
          <cell r="D1486" t="str">
            <v>2022</v>
          </cell>
          <cell r="F1486">
            <v>300</v>
          </cell>
          <cell r="N1486">
            <v>45.17</v>
          </cell>
          <cell r="AC1486">
            <v>1.2897841800000001</v>
          </cell>
        </row>
        <row r="1487">
          <cell r="C1487" t="str">
            <v>avril</v>
          </cell>
          <cell r="D1487" t="str">
            <v>2021</v>
          </cell>
          <cell r="F1487">
            <v>80</v>
          </cell>
          <cell r="N1487">
            <v>44.951000000000001</v>
          </cell>
          <cell r="AC1487">
            <v>0.24237579200000001</v>
          </cell>
        </row>
        <row r="1488">
          <cell r="C1488" t="str">
            <v>septembre</v>
          </cell>
          <cell r="D1488" t="str">
            <v>2021</v>
          </cell>
          <cell r="F1488">
            <v>200</v>
          </cell>
          <cell r="N1488">
            <v>44.951000000000001</v>
          </cell>
          <cell r="AC1488">
            <v>2.1666382</v>
          </cell>
        </row>
        <row r="1489">
          <cell r="C1489" t="str">
            <v>décembre</v>
          </cell>
          <cell r="D1489" t="str">
            <v>2021</v>
          </cell>
          <cell r="F1489">
            <v>400</v>
          </cell>
          <cell r="N1489">
            <v>44.951000000000001</v>
          </cell>
          <cell r="AC1489">
            <v>4.3332763999999999</v>
          </cell>
        </row>
        <row r="1490">
          <cell r="C1490" t="str">
            <v>mars</v>
          </cell>
          <cell r="D1490" t="str">
            <v>2022</v>
          </cell>
          <cell r="F1490">
            <v>130</v>
          </cell>
          <cell r="N1490">
            <v>44.951000000000001</v>
          </cell>
          <cell r="AC1490">
            <v>0.55619670340000005</v>
          </cell>
        </row>
        <row r="1491">
          <cell r="C1491" t="str">
            <v>avril</v>
          </cell>
          <cell r="D1491" t="str">
            <v>2021</v>
          </cell>
          <cell r="F1491">
            <v>175</v>
          </cell>
          <cell r="N1491">
            <v>43.942</v>
          </cell>
          <cell r="AC1491">
            <v>0.51829588999999998</v>
          </cell>
        </row>
        <row r="1492">
          <cell r="C1492" t="str">
            <v>octobre</v>
          </cell>
          <cell r="D1492" t="str">
            <v>2021</v>
          </cell>
          <cell r="F1492">
            <v>1750</v>
          </cell>
          <cell r="N1492">
            <v>40.340000000000003</v>
          </cell>
          <cell r="AC1492">
            <v>4.7581030000000002</v>
          </cell>
        </row>
        <row r="1493">
          <cell r="C1493" t="str">
            <v>juin</v>
          </cell>
          <cell r="D1493" t="str">
            <v>2022</v>
          </cell>
          <cell r="F1493">
            <v>150</v>
          </cell>
          <cell r="N1493">
            <v>39.554000000000002</v>
          </cell>
          <cell r="AC1493">
            <v>0.56471245800000003</v>
          </cell>
        </row>
        <row r="1494">
          <cell r="C1494" t="str">
            <v>juillet</v>
          </cell>
          <cell r="D1494" t="str">
            <v>2022</v>
          </cell>
          <cell r="F1494">
            <v>149</v>
          </cell>
          <cell r="N1494">
            <v>39.554000000000002</v>
          </cell>
          <cell r="AC1494">
            <v>0.56094770828000007</v>
          </cell>
        </row>
        <row r="1495">
          <cell r="C1495" t="str">
            <v>mars</v>
          </cell>
          <cell r="D1495" t="str">
            <v>2021</v>
          </cell>
          <cell r="F1495">
            <v>250</v>
          </cell>
          <cell r="N1495">
            <v>38.395000000000003</v>
          </cell>
          <cell r="AC1495">
            <v>0.64695575000000005</v>
          </cell>
        </row>
        <row r="1496">
          <cell r="C1496" t="str">
            <v>avril</v>
          </cell>
          <cell r="D1496" t="str">
            <v>2022</v>
          </cell>
          <cell r="F1496">
            <v>150</v>
          </cell>
          <cell r="N1496">
            <v>38.395000000000003</v>
          </cell>
          <cell r="AC1496">
            <v>1.3879792499999999</v>
          </cell>
        </row>
        <row r="1497">
          <cell r="C1497" t="str">
            <v>mai</v>
          </cell>
          <cell r="D1497" t="str">
            <v>2021</v>
          </cell>
          <cell r="F1497">
            <v>90</v>
          </cell>
          <cell r="N1497">
            <v>36.29</v>
          </cell>
          <cell r="AC1497">
            <v>0.78713009999999994</v>
          </cell>
        </row>
        <row r="1498">
          <cell r="C1498" t="str">
            <v>juin</v>
          </cell>
          <cell r="D1498" t="str">
            <v>2021</v>
          </cell>
          <cell r="F1498">
            <v>100</v>
          </cell>
          <cell r="N1498">
            <v>36.079000000000001</v>
          </cell>
          <cell r="AC1498">
            <v>0.8695039</v>
          </cell>
        </row>
        <row r="1499">
          <cell r="C1499" t="str">
            <v>août</v>
          </cell>
          <cell r="D1499" t="str">
            <v>2021</v>
          </cell>
          <cell r="F1499">
            <v>1000</v>
          </cell>
          <cell r="N1499">
            <v>34.805999999999997</v>
          </cell>
          <cell r="AC1499">
            <v>2.3459243999999999</v>
          </cell>
        </row>
        <row r="1500">
          <cell r="C1500" t="str">
            <v>avril</v>
          </cell>
          <cell r="D1500" t="str">
            <v>2021</v>
          </cell>
          <cell r="F1500">
            <v>1000</v>
          </cell>
          <cell r="N1500">
            <v>34.085999999999999</v>
          </cell>
          <cell r="AC1500">
            <v>8.2147259999999989</v>
          </cell>
        </row>
        <row r="1501">
          <cell r="C1501" t="str">
            <v>juillet</v>
          </cell>
          <cell r="D1501" t="str">
            <v>2021</v>
          </cell>
          <cell r="F1501">
            <v>250</v>
          </cell>
          <cell r="N1501">
            <v>34.085999999999999</v>
          </cell>
          <cell r="AC1501">
            <v>2.0536814999999997</v>
          </cell>
        </row>
        <row r="1502">
          <cell r="C1502" t="str">
            <v>août</v>
          </cell>
          <cell r="D1502" t="str">
            <v>2021</v>
          </cell>
          <cell r="F1502">
            <v>150</v>
          </cell>
          <cell r="N1502">
            <v>34.085999999999999</v>
          </cell>
          <cell r="AC1502">
            <v>1.2322088999999998</v>
          </cell>
        </row>
        <row r="1503">
          <cell r="C1503" t="str">
            <v>février</v>
          </cell>
          <cell r="D1503" t="str">
            <v>2022</v>
          </cell>
          <cell r="F1503">
            <v>210</v>
          </cell>
          <cell r="N1503">
            <v>34.085999999999999</v>
          </cell>
          <cell r="AC1503">
            <v>1.7250924599999997</v>
          </cell>
        </row>
        <row r="1504">
          <cell r="C1504" t="str">
            <v>mars</v>
          </cell>
          <cell r="D1504" t="str">
            <v>2022</v>
          </cell>
          <cell r="F1504">
            <v>240</v>
          </cell>
          <cell r="N1504">
            <v>34.085999999999999</v>
          </cell>
          <cell r="AC1504">
            <v>1.9715342399999998</v>
          </cell>
        </row>
        <row r="1505">
          <cell r="C1505" t="str">
            <v>avril</v>
          </cell>
          <cell r="D1505" t="str">
            <v>2022</v>
          </cell>
          <cell r="F1505">
            <v>216</v>
          </cell>
          <cell r="N1505">
            <v>34.085999999999999</v>
          </cell>
          <cell r="AC1505">
            <v>1.7743808159999999</v>
          </cell>
        </row>
        <row r="1506">
          <cell r="C1506" t="str">
            <v>avril</v>
          </cell>
          <cell r="D1506" t="str">
            <v>2022</v>
          </cell>
          <cell r="F1506">
            <v>365</v>
          </cell>
          <cell r="N1506">
            <v>34.085999999999999</v>
          </cell>
          <cell r="AC1506">
            <v>2.9983749899999999</v>
          </cell>
        </row>
        <row r="1507">
          <cell r="C1507" t="str">
            <v>avril</v>
          </cell>
          <cell r="D1507" t="str">
            <v>2022</v>
          </cell>
          <cell r="F1507">
            <v>117</v>
          </cell>
          <cell r="N1507">
            <v>34.085999999999999</v>
          </cell>
          <cell r="AC1507">
            <v>0.96112294199999992</v>
          </cell>
        </row>
        <row r="1508">
          <cell r="C1508" t="str">
            <v>avril</v>
          </cell>
          <cell r="D1508" t="str">
            <v>2022</v>
          </cell>
          <cell r="F1508">
            <v>139</v>
          </cell>
          <cell r="N1508">
            <v>34.085999999999999</v>
          </cell>
          <cell r="AC1508">
            <v>1.141846914</v>
          </cell>
        </row>
        <row r="1509">
          <cell r="C1509" t="str">
            <v>mai</v>
          </cell>
          <cell r="D1509" t="str">
            <v>2022</v>
          </cell>
          <cell r="F1509">
            <v>450</v>
          </cell>
          <cell r="N1509">
            <v>34.085999999999999</v>
          </cell>
          <cell r="AC1509">
            <v>3.6966266999999999</v>
          </cell>
        </row>
        <row r="1510">
          <cell r="C1510" t="str">
            <v>mai</v>
          </cell>
          <cell r="D1510" t="str">
            <v>2022</v>
          </cell>
          <cell r="F1510">
            <v>140</v>
          </cell>
          <cell r="N1510">
            <v>34.085999999999999</v>
          </cell>
          <cell r="AC1510">
            <v>1.1500616399999999</v>
          </cell>
        </row>
        <row r="1511">
          <cell r="C1511" t="str">
            <v>mai</v>
          </cell>
          <cell r="D1511" t="str">
            <v>2022</v>
          </cell>
          <cell r="F1511">
            <v>139</v>
          </cell>
          <cell r="N1511">
            <v>34.085999999999999</v>
          </cell>
          <cell r="AC1511">
            <v>1.141846914</v>
          </cell>
        </row>
        <row r="1512">
          <cell r="C1512" t="str">
            <v>mai</v>
          </cell>
          <cell r="D1512" t="str">
            <v>2022</v>
          </cell>
          <cell r="F1512">
            <v>450</v>
          </cell>
          <cell r="N1512">
            <v>34.085999999999999</v>
          </cell>
          <cell r="AC1512">
            <v>3.6966266999999999</v>
          </cell>
        </row>
        <row r="1513">
          <cell r="C1513" t="str">
            <v>juin</v>
          </cell>
          <cell r="D1513" t="str">
            <v>2022</v>
          </cell>
          <cell r="F1513">
            <v>450</v>
          </cell>
          <cell r="N1513">
            <v>34.085999999999999</v>
          </cell>
          <cell r="AC1513">
            <v>3.6966266999999999</v>
          </cell>
        </row>
        <row r="1514">
          <cell r="C1514" t="str">
            <v>juin</v>
          </cell>
          <cell r="D1514" t="str">
            <v>2022</v>
          </cell>
          <cell r="F1514">
            <v>413</v>
          </cell>
          <cell r="N1514">
            <v>34.085999999999999</v>
          </cell>
          <cell r="AC1514">
            <v>3.3926818379999997</v>
          </cell>
        </row>
        <row r="1515">
          <cell r="C1515" t="str">
            <v>juin</v>
          </cell>
          <cell r="D1515" t="str">
            <v>2022</v>
          </cell>
          <cell r="F1515">
            <v>151</v>
          </cell>
          <cell r="N1515">
            <v>34.085999999999999</v>
          </cell>
          <cell r="AC1515">
            <v>1.2404236259999999</v>
          </cell>
        </row>
        <row r="1516">
          <cell r="C1516" t="str">
            <v>juillet</v>
          </cell>
          <cell r="D1516" t="str">
            <v>2022</v>
          </cell>
          <cell r="F1516">
            <v>440</v>
          </cell>
          <cell r="N1516">
            <v>34.085999999999999</v>
          </cell>
          <cell r="AC1516">
            <v>3.6144794399999998</v>
          </cell>
        </row>
        <row r="1517">
          <cell r="C1517" t="str">
            <v>juillet</v>
          </cell>
          <cell r="D1517" t="str">
            <v>2022</v>
          </cell>
          <cell r="F1517">
            <v>150</v>
          </cell>
          <cell r="N1517">
            <v>34.085999999999999</v>
          </cell>
          <cell r="AC1517">
            <v>1.2322088999999998</v>
          </cell>
        </row>
        <row r="1518">
          <cell r="C1518" t="str">
            <v>juillet</v>
          </cell>
          <cell r="D1518" t="str">
            <v>2022</v>
          </cell>
          <cell r="F1518">
            <v>441</v>
          </cell>
          <cell r="N1518">
            <v>34.085999999999999</v>
          </cell>
          <cell r="AC1518">
            <v>3.622694166</v>
          </cell>
        </row>
        <row r="1519">
          <cell r="C1519" t="str">
            <v>août</v>
          </cell>
          <cell r="D1519" t="str">
            <v>2022</v>
          </cell>
          <cell r="F1519">
            <v>212</v>
          </cell>
          <cell r="N1519">
            <v>34.085999999999999</v>
          </cell>
          <cell r="AC1519">
            <v>1.7415219119999998</v>
          </cell>
        </row>
        <row r="1520">
          <cell r="C1520" t="str">
            <v>septembre</v>
          </cell>
          <cell r="D1520" t="str">
            <v>2022</v>
          </cell>
          <cell r="F1520">
            <v>149</v>
          </cell>
          <cell r="N1520">
            <v>34.085999999999999</v>
          </cell>
          <cell r="AC1520">
            <v>1.2239941739999998</v>
          </cell>
        </row>
        <row r="1521">
          <cell r="C1521" t="str">
            <v>septembre</v>
          </cell>
          <cell r="D1521" t="str">
            <v>2022</v>
          </cell>
          <cell r="F1521">
            <v>212</v>
          </cell>
          <cell r="N1521">
            <v>34.085999999999999</v>
          </cell>
          <cell r="AC1521">
            <v>1.7415219119999998</v>
          </cell>
        </row>
        <row r="1522">
          <cell r="C1522" t="str">
            <v>septembre</v>
          </cell>
          <cell r="D1522" t="str">
            <v>2022</v>
          </cell>
          <cell r="F1522">
            <v>120</v>
          </cell>
          <cell r="N1522">
            <v>34.085999999999999</v>
          </cell>
          <cell r="AC1522">
            <v>0.98576711999999989</v>
          </cell>
        </row>
        <row r="1523">
          <cell r="C1523" t="str">
            <v>novembre</v>
          </cell>
          <cell r="D1523" t="str">
            <v>2021</v>
          </cell>
          <cell r="F1523">
            <v>800</v>
          </cell>
          <cell r="N1523">
            <v>33.991</v>
          </cell>
          <cell r="AC1523">
            <v>2.5882107040000002</v>
          </cell>
        </row>
        <row r="1524">
          <cell r="C1524" t="str">
            <v>décembre</v>
          </cell>
          <cell r="D1524" t="str">
            <v>2021</v>
          </cell>
          <cell r="F1524">
            <v>800</v>
          </cell>
          <cell r="N1524">
            <v>33.991</v>
          </cell>
          <cell r="AC1524">
            <v>6.5534647999999995</v>
          </cell>
        </row>
        <row r="1525">
          <cell r="C1525" t="str">
            <v>février</v>
          </cell>
          <cell r="D1525" t="str">
            <v>2022</v>
          </cell>
          <cell r="F1525">
            <v>300</v>
          </cell>
          <cell r="N1525">
            <v>33.991</v>
          </cell>
          <cell r="AC1525">
            <v>2.4575492999999997</v>
          </cell>
        </row>
        <row r="1526">
          <cell r="C1526" t="str">
            <v>mars</v>
          </cell>
          <cell r="D1526" t="str">
            <v>2022</v>
          </cell>
          <cell r="F1526">
            <v>150</v>
          </cell>
          <cell r="N1526">
            <v>33.991</v>
          </cell>
          <cell r="AC1526">
            <v>1.2287746499999999</v>
          </cell>
        </row>
        <row r="1527">
          <cell r="C1527" t="str">
            <v>mars</v>
          </cell>
          <cell r="D1527" t="str">
            <v>2022</v>
          </cell>
          <cell r="F1527">
            <v>150</v>
          </cell>
          <cell r="N1527">
            <v>33.991</v>
          </cell>
          <cell r="AC1527">
            <v>1.2287746499999999</v>
          </cell>
        </row>
        <row r="1528">
          <cell r="C1528" t="str">
            <v>mars</v>
          </cell>
          <cell r="D1528" t="str">
            <v>2022</v>
          </cell>
          <cell r="F1528">
            <v>150</v>
          </cell>
          <cell r="N1528">
            <v>33.991</v>
          </cell>
          <cell r="AC1528">
            <v>1.2287746499999999</v>
          </cell>
        </row>
        <row r="1529">
          <cell r="C1529" t="str">
            <v>mars</v>
          </cell>
          <cell r="D1529" t="str">
            <v>2022</v>
          </cell>
          <cell r="F1529">
            <v>150</v>
          </cell>
          <cell r="N1529">
            <v>33.991</v>
          </cell>
          <cell r="AC1529">
            <v>1.2287746499999999</v>
          </cell>
        </row>
        <row r="1530">
          <cell r="C1530" t="str">
            <v>mars</v>
          </cell>
          <cell r="D1530" t="str">
            <v>2022</v>
          </cell>
          <cell r="F1530">
            <v>150</v>
          </cell>
          <cell r="N1530">
            <v>33.991</v>
          </cell>
          <cell r="AC1530">
            <v>1.2287746499999999</v>
          </cell>
        </row>
        <row r="1531">
          <cell r="C1531" t="str">
            <v>avril</v>
          </cell>
          <cell r="D1531" t="str">
            <v>2022</v>
          </cell>
          <cell r="F1531">
            <v>150</v>
          </cell>
          <cell r="N1531">
            <v>33.991</v>
          </cell>
          <cell r="AC1531">
            <v>1.2287746499999999</v>
          </cell>
        </row>
        <row r="1532">
          <cell r="C1532" t="str">
            <v>avril</v>
          </cell>
          <cell r="D1532" t="str">
            <v>2022</v>
          </cell>
          <cell r="F1532">
            <v>150</v>
          </cell>
          <cell r="N1532">
            <v>33.991</v>
          </cell>
          <cell r="AC1532">
            <v>1.2287746499999999</v>
          </cell>
        </row>
        <row r="1533">
          <cell r="C1533" t="str">
            <v>mai</v>
          </cell>
          <cell r="D1533" t="str">
            <v>2022</v>
          </cell>
          <cell r="F1533">
            <v>150</v>
          </cell>
          <cell r="N1533">
            <v>33.991</v>
          </cell>
          <cell r="AC1533">
            <v>1.2287746499999999</v>
          </cell>
        </row>
        <row r="1534">
          <cell r="C1534" t="str">
            <v>mai</v>
          </cell>
          <cell r="D1534" t="str">
            <v>2022</v>
          </cell>
          <cell r="F1534">
            <v>150</v>
          </cell>
          <cell r="N1534">
            <v>33.991</v>
          </cell>
          <cell r="AC1534">
            <v>1.2287746499999999</v>
          </cell>
        </row>
        <row r="1535">
          <cell r="C1535" t="str">
            <v>mai</v>
          </cell>
          <cell r="D1535" t="str">
            <v>2022</v>
          </cell>
          <cell r="F1535">
            <v>300</v>
          </cell>
          <cell r="N1535">
            <v>33.991</v>
          </cell>
          <cell r="AC1535">
            <v>2.4575492999999997</v>
          </cell>
        </row>
        <row r="1536">
          <cell r="C1536" t="str">
            <v>mai</v>
          </cell>
          <cell r="D1536" t="str">
            <v>2022</v>
          </cell>
          <cell r="F1536">
            <v>150</v>
          </cell>
          <cell r="N1536">
            <v>33.991</v>
          </cell>
          <cell r="AC1536">
            <v>1.2287746499999999</v>
          </cell>
        </row>
        <row r="1537">
          <cell r="C1537" t="str">
            <v>mai</v>
          </cell>
          <cell r="D1537" t="str">
            <v>2022</v>
          </cell>
          <cell r="F1537">
            <v>150</v>
          </cell>
          <cell r="N1537">
            <v>33.991</v>
          </cell>
          <cell r="AC1537">
            <v>1.2287746499999999</v>
          </cell>
        </row>
        <row r="1538">
          <cell r="C1538" t="str">
            <v>mai</v>
          </cell>
          <cell r="D1538" t="str">
            <v>2022</v>
          </cell>
          <cell r="F1538">
            <v>300</v>
          </cell>
          <cell r="N1538">
            <v>33.991</v>
          </cell>
          <cell r="AC1538">
            <v>2.4575492999999997</v>
          </cell>
        </row>
        <row r="1539">
          <cell r="C1539" t="str">
            <v>mai</v>
          </cell>
          <cell r="D1539" t="str">
            <v>2022</v>
          </cell>
          <cell r="F1539">
            <v>300</v>
          </cell>
          <cell r="N1539">
            <v>33.991</v>
          </cell>
          <cell r="AC1539">
            <v>2.4575492999999997</v>
          </cell>
        </row>
        <row r="1540">
          <cell r="C1540" t="str">
            <v>juin</v>
          </cell>
          <cell r="D1540" t="str">
            <v>2022</v>
          </cell>
          <cell r="F1540">
            <v>300</v>
          </cell>
          <cell r="N1540">
            <v>33.991</v>
          </cell>
          <cell r="AC1540">
            <v>2.4575492999999997</v>
          </cell>
        </row>
        <row r="1541">
          <cell r="C1541" t="str">
            <v>juin</v>
          </cell>
          <cell r="D1541" t="str">
            <v>2022</v>
          </cell>
          <cell r="F1541">
            <v>300</v>
          </cell>
          <cell r="N1541">
            <v>33.991</v>
          </cell>
          <cell r="AC1541">
            <v>2.4575492999999997</v>
          </cell>
        </row>
        <row r="1542">
          <cell r="C1542" t="str">
            <v>juin</v>
          </cell>
          <cell r="D1542" t="str">
            <v>2022</v>
          </cell>
          <cell r="F1542">
            <v>300</v>
          </cell>
          <cell r="N1542">
            <v>33.991</v>
          </cell>
          <cell r="AC1542">
            <v>2.4575492999999997</v>
          </cell>
        </row>
        <row r="1543">
          <cell r="C1543" t="str">
            <v>juin</v>
          </cell>
          <cell r="D1543" t="str">
            <v>2022</v>
          </cell>
          <cell r="F1543">
            <v>300</v>
          </cell>
          <cell r="N1543">
            <v>33.991</v>
          </cell>
          <cell r="AC1543">
            <v>2.4575492999999997</v>
          </cell>
        </row>
        <row r="1544">
          <cell r="C1544" t="str">
            <v>juillet</v>
          </cell>
          <cell r="D1544" t="str">
            <v>2022</v>
          </cell>
          <cell r="F1544">
            <v>300</v>
          </cell>
          <cell r="N1544">
            <v>33.991</v>
          </cell>
          <cell r="AC1544">
            <v>2.4575492999999997</v>
          </cell>
        </row>
        <row r="1545">
          <cell r="C1545" t="str">
            <v>juillet</v>
          </cell>
          <cell r="D1545" t="str">
            <v>2022</v>
          </cell>
          <cell r="F1545">
            <v>150</v>
          </cell>
          <cell r="N1545">
            <v>33.991</v>
          </cell>
          <cell r="AC1545">
            <v>1.2287746499999999</v>
          </cell>
        </row>
        <row r="1546">
          <cell r="C1546" t="str">
            <v>juillet</v>
          </cell>
          <cell r="D1546" t="str">
            <v>2022</v>
          </cell>
          <cell r="F1546">
            <v>150</v>
          </cell>
          <cell r="N1546">
            <v>33.991</v>
          </cell>
          <cell r="AC1546">
            <v>1.2287746499999999</v>
          </cell>
        </row>
        <row r="1547">
          <cell r="C1547" t="str">
            <v>août</v>
          </cell>
          <cell r="D1547" t="str">
            <v>2022</v>
          </cell>
          <cell r="F1547">
            <v>450</v>
          </cell>
          <cell r="N1547">
            <v>33.991</v>
          </cell>
          <cell r="AC1547">
            <v>3.6863239500000002</v>
          </cell>
        </row>
        <row r="1548">
          <cell r="C1548" t="str">
            <v>août</v>
          </cell>
          <cell r="D1548" t="str">
            <v>2022</v>
          </cell>
          <cell r="F1548">
            <v>300</v>
          </cell>
          <cell r="N1548">
            <v>33.991</v>
          </cell>
          <cell r="AC1548">
            <v>2.4575492999999997</v>
          </cell>
        </row>
        <row r="1549">
          <cell r="C1549" t="str">
            <v>août</v>
          </cell>
          <cell r="D1549" t="str">
            <v>2022</v>
          </cell>
          <cell r="F1549">
            <v>300</v>
          </cell>
          <cell r="N1549">
            <v>33.991</v>
          </cell>
          <cell r="AC1549">
            <v>2.4575492999999997</v>
          </cell>
        </row>
        <row r="1550">
          <cell r="C1550" t="str">
            <v>août</v>
          </cell>
          <cell r="D1550" t="str">
            <v>2022</v>
          </cell>
          <cell r="F1550">
            <v>200</v>
          </cell>
          <cell r="N1550">
            <v>33.991</v>
          </cell>
          <cell r="AC1550">
            <v>1.6383661999999999</v>
          </cell>
        </row>
        <row r="1551">
          <cell r="C1551" t="str">
            <v>septembre</v>
          </cell>
          <cell r="D1551" t="str">
            <v>2022</v>
          </cell>
          <cell r="F1551">
            <v>200</v>
          </cell>
          <cell r="N1551">
            <v>33.991</v>
          </cell>
          <cell r="AC1551">
            <v>1.6383661999999999</v>
          </cell>
        </row>
        <row r="1552">
          <cell r="C1552" t="str">
            <v>juin</v>
          </cell>
          <cell r="D1552" t="str">
            <v>2021</v>
          </cell>
          <cell r="F1552">
            <v>120</v>
          </cell>
          <cell r="N1552">
            <v>33.095999999999997</v>
          </cell>
          <cell r="AC1552">
            <v>0.95713631999999982</v>
          </cell>
        </row>
        <row r="1553">
          <cell r="C1553" t="str">
            <v>août</v>
          </cell>
          <cell r="D1553" t="str">
            <v>2022</v>
          </cell>
          <cell r="F1553">
            <v>44</v>
          </cell>
          <cell r="N1553">
            <v>28.826000000000001</v>
          </cell>
          <cell r="AC1553">
            <v>0.12072098191999998</v>
          </cell>
        </row>
        <row r="1554">
          <cell r="C1554" t="str">
            <v>septembre</v>
          </cell>
          <cell r="D1554" t="str">
            <v>2022</v>
          </cell>
          <cell r="F1554">
            <v>90</v>
          </cell>
          <cell r="N1554">
            <v>28.826000000000001</v>
          </cell>
          <cell r="AC1554">
            <v>0.24692928119999999</v>
          </cell>
        </row>
        <row r="1555">
          <cell r="C1555" t="str">
            <v>juin</v>
          </cell>
          <cell r="D1555" t="str">
            <v>2021</v>
          </cell>
          <cell r="F1555">
            <v>70</v>
          </cell>
          <cell r="N1555">
            <v>28.577999999999999</v>
          </cell>
          <cell r="AC1555">
            <v>0.48211085999999997</v>
          </cell>
        </row>
        <row r="1556">
          <cell r="C1556" t="str">
            <v>avril</v>
          </cell>
          <cell r="D1556" t="str">
            <v>2021</v>
          </cell>
          <cell r="F1556">
            <v>500</v>
          </cell>
          <cell r="N1556">
            <v>23.672000000000001</v>
          </cell>
          <cell r="AC1556">
            <v>0.79774640000000008</v>
          </cell>
        </row>
        <row r="1557">
          <cell r="C1557" t="str">
            <v>mars</v>
          </cell>
          <cell r="D1557" t="str">
            <v>2022</v>
          </cell>
          <cell r="F1557">
            <v>200</v>
          </cell>
          <cell r="N1557">
            <v>23.132999999999999</v>
          </cell>
          <cell r="AC1557">
            <v>1.1150106</v>
          </cell>
        </row>
        <row r="1558">
          <cell r="C1558" t="str">
            <v>avril</v>
          </cell>
          <cell r="D1558" t="str">
            <v>2022</v>
          </cell>
          <cell r="F1558">
            <v>162</v>
          </cell>
          <cell r="N1558">
            <v>23.132999999999999</v>
          </cell>
          <cell r="AC1558">
            <v>0.90315858599999999</v>
          </cell>
        </row>
        <row r="1559">
          <cell r="C1559" t="str">
            <v>novembre</v>
          </cell>
          <cell r="D1559" t="str">
            <v>2021</v>
          </cell>
          <cell r="F1559">
            <v>600</v>
          </cell>
          <cell r="N1559">
            <v>20.318000000000001</v>
          </cell>
          <cell r="AC1559">
            <v>1.1603203440000001</v>
          </cell>
        </row>
        <row r="1560">
          <cell r="C1560" t="str">
            <v>septembre</v>
          </cell>
          <cell r="D1560" t="str">
            <v>2021</v>
          </cell>
          <cell r="F1560">
            <v>150</v>
          </cell>
          <cell r="N1560">
            <v>18.661000000000001</v>
          </cell>
          <cell r="AC1560">
            <v>0.67459514999999992</v>
          </cell>
        </row>
        <row r="1561">
          <cell r="C1561" t="str">
            <v>avril</v>
          </cell>
          <cell r="D1561" t="str">
            <v>2022</v>
          </cell>
          <cell r="F1561">
            <v>450</v>
          </cell>
          <cell r="N1561">
            <v>9.0009999999999994</v>
          </cell>
          <cell r="AC1561">
            <v>0.38552183099999998</v>
          </cell>
        </row>
        <row r="1562">
          <cell r="C1562" t="str">
            <v>mars</v>
          </cell>
          <cell r="D1562" t="str">
            <v>2021</v>
          </cell>
          <cell r="F1562">
            <v>250</v>
          </cell>
          <cell r="N1562">
            <v>6.8715999999999999</v>
          </cell>
          <cell r="AC1562">
            <v>0</v>
          </cell>
        </row>
        <row r="1563">
          <cell r="C1563" t="str">
            <v>novembre</v>
          </cell>
          <cell r="D1563" t="str">
            <v>2021</v>
          </cell>
          <cell r="F1563">
            <v>200</v>
          </cell>
          <cell r="N1563">
            <v>1.1381939999999999</v>
          </cell>
          <cell r="AC1563">
            <v>2.1666660984E-2</v>
          </cell>
        </row>
        <row r="1564">
          <cell r="C1564" t="str">
            <v>octobre</v>
          </cell>
          <cell r="D1564" t="str">
            <v>2021</v>
          </cell>
          <cell r="F1564">
            <v>300</v>
          </cell>
          <cell r="N1564">
            <v>1.052168</v>
          </cell>
          <cell r="AC1564">
            <v>3.0043605071999997E-2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showGridLines="0" tabSelected="1" zoomScaleNormal="100" workbookViewId="0">
      <selection activeCell="K7" sqref="K7"/>
    </sheetView>
  </sheetViews>
  <sheetFormatPr baseColWidth="10" defaultColWidth="12.6328125" defaultRowHeight="15.75" customHeight="1" x14ac:dyDescent="0.25"/>
  <cols>
    <col min="1" max="1" width="5.1796875" customWidth="1"/>
    <col min="17" max="17" width="14.36328125" customWidth="1"/>
  </cols>
  <sheetData>
    <row r="1" spans="1:27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3" t="s">
        <v>52</v>
      </c>
      <c r="S1" s="1"/>
      <c r="T1" s="1"/>
      <c r="U1" s="1"/>
      <c r="V1" s="4"/>
      <c r="W1" s="96"/>
      <c r="X1" s="1"/>
      <c r="Y1" s="1"/>
      <c r="Z1" s="1"/>
      <c r="AA1" s="1"/>
    </row>
    <row r="2" spans="1:27" ht="23.5" customHeight="1" x14ac:dyDescent="0.5">
      <c r="A2" s="5"/>
      <c r="B2" s="6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 t="s">
        <v>53</v>
      </c>
      <c r="R2" s="7"/>
      <c r="S2" s="5"/>
      <c r="T2" s="5"/>
      <c r="U2" s="5"/>
      <c r="V2" s="8"/>
      <c r="W2" s="97"/>
      <c r="X2" s="5"/>
      <c r="Y2" s="5"/>
      <c r="Z2" s="1"/>
      <c r="AA2" s="1"/>
    </row>
    <row r="3" spans="1:27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/>
      <c r="M3" s="9"/>
      <c r="N3" s="9"/>
      <c r="O3" s="9"/>
      <c r="P3" s="1"/>
      <c r="Q3" s="1"/>
      <c r="R3" s="1"/>
      <c r="S3" s="1"/>
      <c r="T3" s="1"/>
      <c r="U3" s="1"/>
      <c r="V3" s="9"/>
      <c r="W3" s="9"/>
      <c r="X3" s="9"/>
      <c r="Y3" s="9"/>
      <c r="Z3" s="1"/>
      <c r="AA3" s="1"/>
    </row>
    <row r="4" spans="1:27" ht="15.5" x14ac:dyDescent="0.35">
      <c r="A4" s="10"/>
      <c r="B4" s="10"/>
      <c r="C4" s="11" t="s">
        <v>2</v>
      </c>
      <c r="D4" s="10"/>
      <c r="E4" s="10"/>
      <c r="F4" s="10"/>
      <c r="G4" s="10"/>
      <c r="H4" s="11" t="s">
        <v>3</v>
      </c>
      <c r="I4" s="10"/>
      <c r="J4" s="10"/>
      <c r="K4" s="12"/>
      <c r="L4" s="10"/>
      <c r="M4" s="11" t="s">
        <v>4</v>
      </c>
      <c r="N4" s="10"/>
      <c r="O4" s="12"/>
      <c r="P4" s="10"/>
      <c r="Q4" s="10"/>
      <c r="R4" s="11" t="s">
        <v>5</v>
      </c>
      <c r="S4" s="10"/>
      <c r="T4" s="10"/>
      <c r="U4" s="12"/>
      <c r="V4" s="10"/>
      <c r="W4" s="11" t="s">
        <v>6</v>
      </c>
      <c r="X4" s="10"/>
      <c r="Y4" s="12"/>
      <c r="Z4" s="1"/>
      <c r="AA4" s="1"/>
    </row>
    <row r="5" spans="1:27" ht="15.75" customHeight="1" x14ac:dyDescent="0.25">
      <c r="A5" s="10"/>
      <c r="B5" s="10"/>
      <c r="C5" s="13">
        <v>2021</v>
      </c>
      <c r="D5" s="13">
        <v>2022</v>
      </c>
      <c r="E5" s="14" t="s">
        <v>7</v>
      </c>
      <c r="F5" s="10"/>
      <c r="G5" s="10"/>
      <c r="H5" s="13">
        <v>2021</v>
      </c>
      <c r="I5" s="13">
        <v>2022</v>
      </c>
      <c r="J5" s="15" t="s">
        <v>7</v>
      </c>
      <c r="K5" s="12"/>
      <c r="L5" s="10"/>
      <c r="M5" s="13">
        <v>2021</v>
      </c>
      <c r="N5" s="13">
        <v>2022</v>
      </c>
      <c r="O5" s="16" t="s">
        <v>7</v>
      </c>
      <c r="P5" s="10"/>
      <c r="Q5" s="10"/>
      <c r="R5" s="13">
        <v>2021</v>
      </c>
      <c r="S5" s="13">
        <v>2022</v>
      </c>
      <c r="T5" s="17" t="s">
        <v>7</v>
      </c>
      <c r="U5" s="12"/>
      <c r="V5" s="10"/>
      <c r="W5" s="13">
        <v>2021</v>
      </c>
      <c r="X5" s="13">
        <v>2022</v>
      </c>
      <c r="Y5" s="18" t="s">
        <v>7</v>
      </c>
      <c r="Z5" s="1"/>
      <c r="AA5" s="1"/>
    </row>
    <row r="6" spans="1:27" ht="15.75" customHeight="1" x14ac:dyDescent="0.25">
      <c r="A6" s="10"/>
      <c r="B6" s="19" t="s">
        <v>8</v>
      </c>
      <c r="C6" s="20">
        <f>COUNTIFS([1]!Data_Set[Mois],"janvier",[1]!Data_Set[Année],"2021")</f>
        <v>31</v>
      </c>
      <c r="D6" s="20">
        <f>COUNTIFS('[1]DATAS_SET CLEAN'!$C:$C,"janvier",'[1]DATAS_SET CLEAN'!$D:$D,"2022")</f>
        <v>32</v>
      </c>
      <c r="E6" s="21">
        <f>IF(D6=0,,D6/C6-1)</f>
        <v>3.2258064516129004E-2</v>
      </c>
      <c r="F6" s="10"/>
      <c r="G6" s="19" t="s">
        <v>8</v>
      </c>
      <c r="H6" s="22">
        <f>SUMIFS('[1]DATAS_SET CLEAN'!$F:$F,'[1]DATAS_SET CLEAN'!$C:$C,"janvier",'[1]DATAS_SET CLEAN'!$D:$D,"2021")</f>
        <v>18053</v>
      </c>
      <c r="I6" s="22">
        <f>SUMIFS('[1]DATAS_SET CLEAN'!$F:$F,'[1]DATAS_SET CLEAN'!$C:$C,"janvier",'[1]DATAS_SET CLEAN'!$D:$D,"2022")</f>
        <v>10517</v>
      </c>
      <c r="J6" s="23">
        <f t="shared" ref="J6:J17" si="0">IF(I6=0,,I6/H6-1)</f>
        <v>-0.41743754500637009</v>
      </c>
      <c r="K6" s="12"/>
      <c r="L6" s="19" t="s">
        <v>8</v>
      </c>
      <c r="M6" s="22">
        <f>IF(C6=0,,H6/C6)</f>
        <v>582.35483870967744</v>
      </c>
      <c r="N6" s="22">
        <f>IF(D6=0,,I6/D6)</f>
        <v>328.65625</v>
      </c>
      <c r="O6" s="24">
        <f t="shared" ref="O6:O17" si="1">IF(N6=0,,N6/M6-1)</f>
        <v>-0.43564262172492108</v>
      </c>
      <c r="P6" s="10"/>
      <c r="Q6" s="19" t="s">
        <v>8</v>
      </c>
      <c r="R6" s="22">
        <f>SUMIFS('[1]DATAS_SET CLEAN'!$N:$N,'[1]DATAS_SET CLEAN'!$C:$C,"janvier",'[1]DATAS_SET CLEAN'!$D:$D,"2021")</f>
        <v>19635.705000000002</v>
      </c>
      <c r="S6" s="22">
        <f>SUMIFS('[1]DATAS_SET CLEAN'!$N:$N,'[1]DATAS_SET CLEAN'!$C:$C,"janvier",'[1]DATAS_SET CLEAN'!$D:$D,"2022")</f>
        <v>11522.189999999999</v>
      </c>
      <c r="T6" s="25">
        <f t="shared" ref="T6:T17" si="2">IF(S6=0,,S6/R6-1)</f>
        <v>-0.41320212337677731</v>
      </c>
      <c r="U6" s="12"/>
      <c r="V6" s="19" t="s">
        <v>8</v>
      </c>
      <c r="W6" s="22">
        <f t="shared" ref="W6:X6" si="3">IF(R6=0,,R6/C6)</f>
        <v>633.4098387096775</v>
      </c>
      <c r="X6" s="22">
        <f t="shared" si="3"/>
        <v>360.06843749999996</v>
      </c>
      <c r="Y6" s="26">
        <f t="shared" ref="Y6:Y17" si="4">IF(X6=0,,X6/W6-1)</f>
        <v>-0.43153955702125302</v>
      </c>
      <c r="Z6" s="1"/>
      <c r="AA6" s="1"/>
    </row>
    <row r="7" spans="1:27" ht="15.75" customHeight="1" x14ac:dyDescent="0.25">
      <c r="A7" s="10"/>
      <c r="B7" s="19" t="s">
        <v>9</v>
      </c>
      <c r="C7" s="20">
        <f>COUNTIFS([1]!Data_Set[Mois],"février",[1]!Data_Set[Année],"2021")</f>
        <v>42</v>
      </c>
      <c r="D7" s="20">
        <f>COUNTIFS('[1]DATAS_SET CLEAN'!$C:$C,"février",'[1]DATAS_SET CLEAN'!$D:$D,"2022")</f>
        <v>69</v>
      </c>
      <c r="E7" s="21">
        <f t="shared" ref="E7:E17" si="5">IF(D7=0,,D7/C7-1)</f>
        <v>0.64285714285714279</v>
      </c>
      <c r="F7" s="10"/>
      <c r="G7" s="19" t="s">
        <v>9</v>
      </c>
      <c r="H7" s="22">
        <f>SUMIFS('[1]DATAS_SET CLEAN'!$F:$F,'[1]DATAS_SET CLEAN'!$C:$C,"février",'[1]DATAS_SET CLEAN'!$D:$D,"2021")</f>
        <v>12198</v>
      </c>
      <c r="I7" s="22">
        <f>SUMIFS('[1]DATAS_SET CLEAN'!$F:$F,'[1]DATAS_SET CLEAN'!$C:$C,"février",'[1]DATAS_SET CLEAN'!$D:$D,"2022")</f>
        <v>17805</v>
      </c>
      <c r="J7" s="23">
        <f t="shared" si="0"/>
        <v>0.45966551893753071</v>
      </c>
      <c r="K7" s="12"/>
      <c r="L7" s="19" t="s">
        <v>9</v>
      </c>
      <c r="M7" s="22">
        <f>IF(C7=0,,H7/C7)</f>
        <v>290.42857142857144</v>
      </c>
      <c r="N7" s="22">
        <f t="shared" ref="N7:N17" si="6">IF(D7=0,,I7/D7)</f>
        <v>258.04347826086956</v>
      </c>
      <c r="O7" s="24">
        <f t="shared" si="1"/>
        <v>-0.11150794499454653</v>
      </c>
      <c r="P7" s="10"/>
      <c r="Q7" s="19" t="s">
        <v>9</v>
      </c>
      <c r="R7" s="22">
        <f>SUMIFS('[1]DATAS_SET CLEAN'!$N:$N,'[1]DATAS_SET CLEAN'!$C:$C,"février",'[1]DATAS_SET CLEAN'!$D:$D,"2021")</f>
        <v>16191.553000000002</v>
      </c>
      <c r="S7" s="22">
        <f>SUMIFS('[1]DATAS_SET CLEAN'!$N:$N,'[1]DATAS_SET CLEAN'!$C:$C,"février",'[1]DATAS_SET CLEAN'!$D:$D,"2022")</f>
        <v>25546.338999999996</v>
      </c>
      <c r="T7" s="25">
        <f t="shared" si="2"/>
        <v>0.57775717993202957</v>
      </c>
      <c r="U7" s="12"/>
      <c r="V7" s="19" t="s">
        <v>9</v>
      </c>
      <c r="W7" s="22">
        <f t="shared" ref="W7:X7" si="7">IF(R7=0,,R7/C7)</f>
        <v>385.51316666666673</v>
      </c>
      <c r="X7" s="22">
        <f t="shared" si="7"/>
        <v>370.23679710144921</v>
      </c>
      <c r="Y7" s="26">
        <f t="shared" si="4"/>
        <v>-3.9626064389199467E-2</v>
      </c>
      <c r="Z7" s="1"/>
      <c r="AA7" s="1"/>
    </row>
    <row r="8" spans="1:27" ht="15.75" customHeight="1" x14ac:dyDescent="0.25">
      <c r="A8" s="10"/>
      <c r="B8" s="19" t="s">
        <v>10</v>
      </c>
      <c r="C8" s="20">
        <f>COUNTIFS([1]!Data_Set[Mois],"mars",[1]!Data_Set[Année],"2021")</f>
        <v>64</v>
      </c>
      <c r="D8" s="20">
        <f>COUNTIFS('[1]DATAS_SET CLEAN'!$C:$C,"mars",'[1]DATAS_SET CLEAN'!$D:$D,"2022")</f>
        <v>141</v>
      </c>
      <c r="E8" s="21">
        <f t="shared" si="5"/>
        <v>1.203125</v>
      </c>
      <c r="F8" s="10"/>
      <c r="G8" s="19" t="s">
        <v>10</v>
      </c>
      <c r="H8" s="22">
        <f>SUMIFS('[1]DATAS_SET CLEAN'!$F:$F,'[1]DATAS_SET CLEAN'!$C:$C,"mars",'[1]DATAS_SET CLEAN'!$D:$D,"2021")</f>
        <v>17800</v>
      </c>
      <c r="I8" s="22">
        <f>SUMIFS('[1]DATAS_SET CLEAN'!$F:$F,'[1]DATAS_SET CLEAN'!$C:$C,"mars",'[1]DATAS_SET CLEAN'!$D:$D,"2022")</f>
        <v>39619</v>
      </c>
      <c r="J8" s="23">
        <f t="shared" si="0"/>
        <v>1.2257865168539328</v>
      </c>
      <c r="K8" s="12"/>
      <c r="L8" s="19" t="s">
        <v>10</v>
      </c>
      <c r="M8" s="22">
        <f t="shared" ref="M8:M17" si="8">IF(C8=0,,H8/C8)</f>
        <v>278.125</v>
      </c>
      <c r="N8" s="22">
        <f t="shared" si="6"/>
        <v>280.98581560283685</v>
      </c>
      <c r="O8" s="24">
        <f t="shared" si="1"/>
        <v>1.0286078571997592E-2</v>
      </c>
      <c r="P8" s="10"/>
      <c r="Q8" s="19" t="s">
        <v>10</v>
      </c>
      <c r="R8" s="22">
        <f>SUMIFS('[1]DATAS_SET CLEAN'!$N:$N,'[1]DATAS_SET CLEAN'!$C:$C,"mars",'[1]DATAS_SET CLEAN'!$D:$D,"2021")</f>
        <v>20008.94259999998</v>
      </c>
      <c r="S8" s="22">
        <f>SUMIFS('[1]DATAS_SET CLEAN'!$N:$N,'[1]DATAS_SET CLEAN'!$C:$C,"mars",'[1]DATAS_SET CLEAN'!$D:$D,"2022")</f>
        <v>51154.929999999993</v>
      </c>
      <c r="T8" s="25">
        <f t="shared" si="2"/>
        <v>1.5566033659369909</v>
      </c>
      <c r="U8" s="12"/>
      <c r="V8" s="19" t="s">
        <v>10</v>
      </c>
      <c r="W8" s="22">
        <f t="shared" ref="W8" si="9">IF(R8=0,,R8/C8)</f>
        <v>312.63972812499969</v>
      </c>
      <c r="X8" s="22">
        <f>IF(S8=0,,S8/D8)</f>
        <v>362.80092198581553</v>
      </c>
      <c r="Y8" s="26">
        <f t="shared" si="4"/>
        <v>0.1604440809926766</v>
      </c>
      <c r="Z8" s="1"/>
      <c r="AA8" s="1"/>
    </row>
    <row r="9" spans="1:27" ht="15.75" customHeight="1" x14ac:dyDescent="0.25">
      <c r="A9" s="10"/>
      <c r="B9" s="19" t="s">
        <v>11</v>
      </c>
      <c r="C9" s="20">
        <f>COUNTIFS([1]!Data_Set[Mois],"avril",[1]!Data_Set[Année],"2021")</f>
        <v>52</v>
      </c>
      <c r="D9" s="20">
        <f>COUNTIFS('[1]DATAS_SET CLEAN'!$C:$C,"avril",'[1]DATAS_SET CLEAN'!$D:$D,"2022")</f>
        <v>128</v>
      </c>
      <c r="E9" s="21">
        <f t="shared" si="5"/>
        <v>1.4615384615384617</v>
      </c>
      <c r="F9" s="10"/>
      <c r="G9" s="19" t="s">
        <v>11</v>
      </c>
      <c r="H9" s="22">
        <f>SUMIFS('[1]DATAS_SET CLEAN'!$F:$F,'[1]DATAS_SET CLEAN'!$C:$C,"avril",'[1]DATAS_SET CLEAN'!$D:$D,"2021")</f>
        <v>14855</v>
      </c>
      <c r="I9" s="22">
        <f>SUMIFS('[1]DATAS_SET CLEAN'!$F:$F,'[1]DATAS_SET CLEAN'!$C:$C,"avril",'[1]DATAS_SET CLEAN'!$D:$D,"2022")</f>
        <v>45889</v>
      </c>
      <c r="J9" s="23">
        <f t="shared" si="0"/>
        <v>2.0891282396499493</v>
      </c>
      <c r="K9" s="12"/>
      <c r="L9" s="19" t="s">
        <v>11</v>
      </c>
      <c r="M9" s="22">
        <f t="shared" si="8"/>
        <v>285.67307692307691</v>
      </c>
      <c r="N9" s="22">
        <f t="shared" si="6"/>
        <v>358.5078125</v>
      </c>
      <c r="O9" s="24">
        <f t="shared" si="1"/>
        <v>0.2549583473577921</v>
      </c>
      <c r="P9" s="10"/>
      <c r="Q9" s="19" t="s">
        <v>11</v>
      </c>
      <c r="R9" s="22">
        <f>SUMIFS('[1]DATAS_SET CLEAN'!$N:$N,'[1]DATAS_SET CLEAN'!$C:$C,"avril",'[1]DATAS_SET CLEAN'!$D:$D,"2021")</f>
        <v>17638.504999999979</v>
      </c>
      <c r="S9" s="22">
        <f>SUMIFS('[1]DATAS_SET CLEAN'!$N:$N,'[1]DATAS_SET CLEAN'!$C:$C,"avril",'[1]DATAS_SET CLEAN'!$D:$D,"2022")</f>
        <v>43743.547999999966</v>
      </c>
      <c r="T9" s="25">
        <f t="shared" si="2"/>
        <v>1.4800031521945889</v>
      </c>
      <c r="U9" s="12"/>
      <c r="V9" s="19" t="s">
        <v>11</v>
      </c>
      <c r="W9" s="22">
        <f t="shared" ref="W9:X9" si="10">IF(R9=0,,R9/C9)</f>
        <v>339.20201923076883</v>
      </c>
      <c r="X9" s="22">
        <f t="shared" si="10"/>
        <v>341.74646874999974</v>
      </c>
      <c r="Y9" s="26">
        <f t="shared" si="4"/>
        <v>7.5012805790517501E-3</v>
      </c>
      <c r="Z9" s="1"/>
      <c r="AA9" s="1"/>
    </row>
    <row r="10" spans="1:27" ht="15.75" customHeight="1" x14ac:dyDescent="0.25">
      <c r="A10" s="10"/>
      <c r="B10" s="19" t="s">
        <v>12</v>
      </c>
      <c r="C10" s="20">
        <f>COUNTIFS([1]!Data_Set[Mois],"mai",[1]!Data_Set[Année],"2021")</f>
        <v>53</v>
      </c>
      <c r="D10" s="20">
        <f>COUNTIFS('[1]DATAS_SET CLEAN'!$C:$C,"mai",'[1]DATAS_SET CLEAN'!$D:$D,"2022")</f>
        <v>145</v>
      </c>
      <c r="E10" s="21">
        <f t="shared" si="5"/>
        <v>1.7358490566037736</v>
      </c>
      <c r="F10" s="10"/>
      <c r="G10" s="19" t="s">
        <v>12</v>
      </c>
      <c r="H10" s="22">
        <f>SUMIFS('[1]DATAS_SET CLEAN'!$F:$F,'[1]DATAS_SET CLEAN'!$C:$C,"mai",'[1]DATAS_SET CLEAN'!$D:$D,"2021")</f>
        <v>13805</v>
      </c>
      <c r="I10" s="22">
        <f>SUMIFS('[1]DATAS_SET CLEAN'!$F:$F,'[1]DATAS_SET CLEAN'!$C:$C,"mai",'[1]DATAS_SET CLEAN'!$D:$D,"2022")</f>
        <v>47442</v>
      </c>
      <c r="J10" s="23">
        <f t="shared" si="0"/>
        <v>2.4365809489315464</v>
      </c>
      <c r="K10" s="12"/>
      <c r="L10" s="19" t="s">
        <v>12</v>
      </c>
      <c r="M10" s="22">
        <f t="shared" si="8"/>
        <v>260.47169811320754</v>
      </c>
      <c r="N10" s="22">
        <f t="shared" si="6"/>
        <v>327.18620689655171</v>
      </c>
      <c r="O10" s="24">
        <f t="shared" si="1"/>
        <v>0.25612958823015153</v>
      </c>
      <c r="P10" s="10"/>
      <c r="Q10" s="19" t="s">
        <v>12</v>
      </c>
      <c r="R10" s="22">
        <f>SUMIFS('[1]DATAS_SET CLEAN'!$N:$N,'[1]DATAS_SET CLEAN'!$C:$C,"mai",'[1]DATAS_SET CLEAN'!$D:$D,"2021")</f>
        <v>16310.787999999999</v>
      </c>
      <c r="S10" s="22">
        <f>SUMIFS('[1]DATAS_SET CLEAN'!$N:$N,'[1]DATAS_SET CLEAN'!$C:$C,"mai",'[1]DATAS_SET CLEAN'!$D:$D,"2022")</f>
        <v>50423.278000000006</v>
      </c>
      <c r="T10" s="25">
        <f t="shared" si="2"/>
        <v>2.0914066199621999</v>
      </c>
      <c r="U10" s="12"/>
      <c r="V10" s="19" t="s">
        <v>12</v>
      </c>
      <c r="W10" s="22">
        <f t="shared" ref="W10:X10" si="11">IF(R10=0,,R10/C10)</f>
        <v>307.75071698113203</v>
      </c>
      <c r="X10" s="22">
        <f t="shared" si="11"/>
        <v>347.74674482758627</v>
      </c>
      <c r="Y10" s="26">
        <f t="shared" si="4"/>
        <v>0.12996241971032152</v>
      </c>
      <c r="Z10" s="1"/>
      <c r="AA10" s="1"/>
    </row>
    <row r="11" spans="1:27" ht="15.75" customHeight="1" x14ac:dyDescent="0.25">
      <c r="A11" s="10"/>
      <c r="B11" s="19" t="s">
        <v>13</v>
      </c>
      <c r="C11" s="20">
        <f>COUNTIFS([1]!Data_Set[Mois],"juin",[1]!Data_Set[Année],"2021")</f>
        <v>59</v>
      </c>
      <c r="D11" s="20">
        <f>COUNTIFS('[1]DATAS_SET CLEAN'!$C:$C,"juin",'[1]DATAS_SET CLEAN'!$D:$D,"2022")</f>
        <v>168</v>
      </c>
      <c r="E11" s="21">
        <f t="shared" si="5"/>
        <v>1.847457627118644</v>
      </c>
      <c r="F11" s="10"/>
      <c r="G11" s="19" t="s">
        <v>13</v>
      </c>
      <c r="H11" s="22">
        <f>SUMIFS('[1]DATAS_SET CLEAN'!$F:$F,'[1]DATAS_SET CLEAN'!$C:$C,"juin",'[1]DATAS_SET CLEAN'!$D:$D,"2021")</f>
        <v>19180</v>
      </c>
      <c r="I11" s="22">
        <f>SUMIFS('[1]DATAS_SET CLEAN'!$F:$F,'[1]DATAS_SET CLEAN'!$C:$C,"juin",'[1]DATAS_SET CLEAN'!$D:$D,"2022")</f>
        <v>55249</v>
      </c>
      <c r="J11" s="23">
        <f t="shared" si="0"/>
        <v>1.8805526590198123</v>
      </c>
      <c r="K11" s="12"/>
      <c r="L11" s="19" t="s">
        <v>13</v>
      </c>
      <c r="M11" s="22">
        <f t="shared" si="8"/>
        <v>325.08474576271186</v>
      </c>
      <c r="N11" s="22">
        <f t="shared" si="6"/>
        <v>328.86309523809524</v>
      </c>
      <c r="O11" s="24">
        <f t="shared" si="1"/>
        <v>1.1622660012910346E-2</v>
      </c>
      <c r="P11" s="10"/>
      <c r="Q11" s="19" t="s">
        <v>13</v>
      </c>
      <c r="R11" s="22">
        <f>SUMIFS('[1]DATAS_SET CLEAN'!$N:$N,'[1]DATAS_SET CLEAN'!$C:$C,"juin",'[1]DATAS_SET CLEAN'!$D:$D,"2021")</f>
        <v>17451.165999999994</v>
      </c>
      <c r="S11" s="22">
        <f>SUMIFS('[1]DATAS_SET CLEAN'!$N:$N,'[1]DATAS_SET CLEAN'!$C:$C,"juin",'[1]DATAS_SET CLEAN'!$D:$D,"2022")</f>
        <v>61765.434000000023</v>
      </c>
      <c r="T11" s="25">
        <f t="shared" si="2"/>
        <v>2.5393299221381564</v>
      </c>
      <c r="U11" s="12"/>
      <c r="V11" s="19" t="s">
        <v>13</v>
      </c>
      <c r="W11" s="22">
        <f t="shared" ref="W11:X11" si="12">IF(R11=0,,R11/C11)</f>
        <v>295.78247457627106</v>
      </c>
      <c r="X11" s="22">
        <f t="shared" si="12"/>
        <v>367.65139285714298</v>
      </c>
      <c r="Y11" s="26">
        <f t="shared" si="4"/>
        <v>0.24297896075090031</v>
      </c>
      <c r="Z11" s="1"/>
      <c r="AA11" s="1"/>
    </row>
    <row r="12" spans="1:27" ht="15.75" customHeight="1" x14ac:dyDescent="0.25">
      <c r="A12" s="10"/>
      <c r="B12" s="19" t="s">
        <v>14</v>
      </c>
      <c r="C12" s="20">
        <f>COUNTIFS([1]!Data_Set[Mois],"juillet",[1]!Data_Set[Année],"2021")</f>
        <v>50</v>
      </c>
      <c r="D12" s="20">
        <f>COUNTIFS('[1]DATAS_SET CLEAN'!$C:$C,"juillet",'[1]DATAS_SET CLEAN'!$D:$D,"2022")</f>
        <v>118</v>
      </c>
      <c r="E12" s="21">
        <f t="shared" si="5"/>
        <v>1.3599999999999999</v>
      </c>
      <c r="F12" s="10"/>
      <c r="G12" s="19" t="s">
        <v>14</v>
      </c>
      <c r="H12" s="22">
        <f>SUMIFS('[1]DATAS_SET CLEAN'!$F:$F,'[1]DATAS_SET CLEAN'!$C:$C,"juillet",'[1]DATAS_SET CLEAN'!$D:$D,"2021")</f>
        <v>14840</v>
      </c>
      <c r="I12" s="22">
        <f>SUMIFS('[1]DATAS_SET CLEAN'!$F:$F,'[1]DATAS_SET CLEAN'!$C:$C,"juillet",'[1]DATAS_SET CLEAN'!$D:$D,"2022")</f>
        <v>34775</v>
      </c>
      <c r="J12" s="23">
        <f t="shared" si="0"/>
        <v>1.3433288409703503</v>
      </c>
      <c r="K12" s="12"/>
      <c r="L12" s="19" t="s">
        <v>14</v>
      </c>
      <c r="M12" s="22">
        <f t="shared" si="8"/>
        <v>296.8</v>
      </c>
      <c r="N12" s="22">
        <f t="shared" si="6"/>
        <v>294.70338983050846</v>
      </c>
      <c r="O12" s="24">
        <f t="shared" si="1"/>
        <v>-7.064050436292324E-3</v>
      </c>
      <c r="P12" s="10"/>
      <c r="Q12" s="19" t="s">
        <v>14</v>
      </c>
      <c r="R12" s="22">
        <f>SUMIFS('[1]DATAS_SET CLEAN'!$N:$N,'[1]DATAS_SET CLEAN'!$C:$C,"juillet",'[1]DATAS_SET CLEAN'!$D:$D,"2021")</f>
        <v>17036.290999999994</v>
      </c>
      <c r="S12" s="22">
        <f>SUMIFS('[1]DATAS_SET CLEAN'!$N:$N,'[1]DATAS_SET CLEAN'!$C:$C,"juillet",'[1]DATAS_SET CLEAN'!$D:$D,"2022")</f>
        <v>45173.559999999954</v>
      </c>
      <c r="T12" s="25">
        <f t="shared" si="2"/>
        <v>1.6516076768118113</v>
      </c>
      <c r="U12" s="12"/>
      <c r="V12" s="19" t="s">
        <v>14</v>
      </c>
      <c r="W12" s="22">
        <f t="shared" ref="W12:X12" si="13">IF(R12=0,,R12/C12)</f>
        <v>340.72581999999989</v>
      </c>
      <c r="X12" s="22">
        <f t="shared" si="13"/>
        <v>382.82677966101659</v>
      </c>
      <c r="Y12" s="26">
        <f t="shared" si="4"/>
        <v>0.12356257492025913</v>
      </c>
      <c r="Z12" s="1"/>
      <c r="AA12" s="1"/>
    </row>
    <row r="13" spans="1:27" ht="15.75" customHeight="1" x14ac:dyDescent="0.25">
      <c r="A13" s="10"/>
      <c r="B13" s="19" t="s">
        <v>51</v>
      </c>
      <c r="C13" s="20">
        <f>COUNTIFS([1]!Data_Set[Mois],"août",[1]!Data_Set[Année],"2021")</f>
        <v>56</v>
      </c>
      <c r="D13" s="20">
        <f>COUNTIFS('[1]DATAS_SET CLEAN'!$C:$C,"août",'[1]DATAS_SET CLEAN'!$D:$D,"2022")</f>
        <v>120</v>
      </c>
      <c r="E13" s="21">
        <f t="shared" si="5"/>
        <v>1.1428571428571428</v>
      </c>
      <c r="F13" s="10"/>
      <c r="G13" s="19" t="s">
        <v>51</v>
      </c>
      <c r="H13" s="22">
        <f>SUMIFS('[1]DATAS_SET CLEAN'!$F:$F,'[1]DATAS_SET CLEAN'!$C:$C,"août",'[1]DATAS_SET CLEAN'!$D:$D,"2021")</f>
        <v>20325</v>
      </c>
      <c r="I13" s="22">
        <f>SUMIFS('[1]DATAS_SET CLEAN'!$F:$F,'[1]DATAS_SET CLEAN'!$C:$C,"août",'[1]DATAS_SET CLEAN'!$D:$D,"2022")</f>
        <v>43452</v>
      </c>
      <c r="J13" s="23">
        <f t="shared" si="0"/>
        <v>1.137859778597786</v>
      </c>
      <c r="K13" s="12"/>
      <c r="L13" s="19" t="s">
        <v>51</v>
      </c>
      <c r="M13" s="22">
        <f t="shared" si="8"/>
        <v>362.94642857142856</v>
      </c>
      <c r="N13" s="22">
        <f t="shared" si="6"/>
        <v>362.1</v>
      </c>
      <c r="O13" s="24">
        <f t="shared" si="1"/>
        <v>-2.3321033210330633E-3</v>
      </c>
      <c r="P13" s="10"/>
      <c r="Q13" s="19" t="s">
        <v>51</v>
      </c>
      <c r="R13" s="22">
        <f>SUMIFS('[1]DATAS_SET CLEAN'!$N:$N,'[1]DATAS_SET CLEAN'!$C:$C,"août",'[1]DATAS_SET CLEAN'!$D:$D,"2021")</f>
        <v>18864.923999999992</v>
      </c>
      <c r="S13" s="22">
        <f>SUMIFS('[1]DATAS_SET CLEAN'!$N:$N,'[1]DATAS_SET CLEAN'!$C:$C,"août",'[1]DATAS_SET CLEAN'!$D:$D,"2022")</f>
        <v>45922.894999999953</v>
      </c>
      <c r="T13" s="25">
        <f t="shared" si="2"/>
        <v>1.4343005569489691</v>
      </c>
      <c r="U13" s="12"/>
      <c r="V13" s="19" t="s">
        <v>15</v>
      </c>
      <c r="W13" s="22">
        <f t="shared" ref="W13:X13" si="14">IF(R13=0,,R13/C13)</f>
        <v>336.87364285714273</v>
      </c>
      <c r="X13" s="22">
        <f t="shared" si="14"/>
        <v>382.69079166666626</v>
      </c>
      <c r="Y13" s="26">
        <f t="shared" si="4"/>
        <v>0.13600692657618541</v>
      </c>
      <c r="Z13" s="1"/>
      <c r="AA13" s="1"/>
    </row>
    <row r="14" spans="1:27" ht="15.75" customHeight="1" x14ac:dyDescent="0.25">
      <c r="A14" s="10"/>
      <c r="B14" s="19" t="s">
        <v>16</v>
      </c>
      <c r="C14" s="20">
        <f>COUNTIFS([1]!Data_Set[Mois],"septembre",[1]!Data_Set[Année],"2021")</f>
        <v>48</v>
      </c>
      <c r="D14" s="20">
        <f>COUNTIFS('[1]DATAS_SET CLEAN'!$C:$C,"septembre",'[1]DATAS_SET CLEAN'!$D:$D,"2022")</f>
        <v>106</v>
      </c>
      <c r="E14" s="21">
        <f t="shared" si="5"/>
        <v>1.2083333333333335</v>
      </c>
      <c r="F14" s="10"/>
      <c r="G14" s="19" t="s">
        <v>16</v>
      </c>
      <c r="H14" s="22">
        <f>SUMIFS('[1]DATAS_SET CLEAN'!$F:$F,'[1]DATAS_SET CLEAN'!$C:$C,"septembre",'[1]DATAS_SET CLEAN'!$D:$D,"2021")</f>
        <v>18325</v>
      </c>
      <c r="I14" s="22">
        <f>SUMIFS('[1]DATAS_SET CLEAN'!$F:$F,'[1]DATAS_SET CLEAN'!$C:$C,"septembre",'[1]DATAS_SET CLEAN'!$D:$D,"2022")</f>
        <v>39204</v>
      </c>
      <c r="J14" s="23">
        <f t="shared" si="0"/>
        <v>1.1393724420190994</v>
      </c>
      <c r="K14" s="12"/>
      <c r="L14" s="19" t="s">
        <v>16</v>
      </c>
      <c r="M14" s="22">
        <f t="shared" si="8"/>
        <v>381.77083333333331</v>
      </c>
      <c r="N14" s="22">
        <f t="shared" si="6"/>
        <v>369.84905660377359</v>
      </c>
      <c r="O14" s="24">
        <f t="shared" si="1"/>
        <v>-3.1227573425313349E-2</v>
      </c>
      <c r="P14" s="10"/>
      <c r="Q14" s="19" t="s">
        <v>16</v>
      </c>
      <c r="R14" s="22">
        <f>SUMIFS('[1]DATAS_SET CLEAN'!$N:$N,'[1]DATAS_SET CLEAN'!$C:$C,"septembre",'[1]DATAS_SET CLEAN'!$D:$D,"2021")</f>
        <v>14579.261999999993</v>
      </c>
      <c r="S14" s="22">
        <f>SUMIFS('[1]DATAS_SET CLEAN'!$N:$N,'[1]DATAS_SET CLEAN'!$C:$C,"septembre",'[1]DATAS_SET CLEAN'!$D:$D,"2022")</f>
        <v>39258.041999999987</v>
      </c>
      <c r="T14" s="25">
        <f t="shared" si="2"/>
        <v>1.6927317720197363</v>
      </c>
      <c r="U14" s="12"/>
      <c r="V14" s="19" t="s">
        <v>16</v>
      </c>
      <c r="W14" s="22">
        <f t="shared" ref="W14:X14" si="15">IF(R14=0,,R14/C14)</f>
        <v>303.73462499999988</v>
      </c>
      <c r="X14" s="22">
        <f t="shared" si="15"/>
        <v>370.35888679245272</v>
      </c>
      <c r="Y14" s="26">
        <f t="shared" si="4"/>
        <v>0.21935023638629558</v>
      </c>
      <c r="Z14" s="1"/>
      <c r="AA14" s="1"/>
    </row>
    <row r="15" spans="1:27" ht="15.75" customHeight="1" x14ac:dyDescent="0.25">
      <c r="A15" s="10"/>
      <c r="B15" s="19" t="s">
        <v>17</v>
      </c>
      <c r="C15" s="20">
        <f>COUNTIFS([1]!Data_Set[Mois],"octobre",[1]!Data_Set[Année],"2021")</f>
        <v>31</v>
      </c>
      <c r="D15" s="20">
        <f>COUNTIFS('[1]DATAS_SET CLEAN'!$C:$C,"octobre",'[1]DATAS_SET CLEAN'!$D:$D,"2022")</f>
        <v>0</v>
      </c>
      <c r="E15" s="21">
        <f t="shared" si="5"/>
        <v>0</v>
      </c>
      <c r="F15" s="10"/>
      <c r="G15" s="19" t="s">
        <v>17</v>
      </c>
      <c r="H15" s="22">
        <f>SUMIFS('[1]DATAS_SET CLEAN'!$F:$F,'[1]DATAS_SET CLEAN'!$C:$C,"octobre",'[1]DATAS_SET CLEAN'!$D:$D,"2021")</f>
        <v>13072</v>
      </c>
      <c r="I15" s="22">
        <f>SUMIFS('[1]DATAS_SET CLEAN'!$F:$F,'[1]DATAS_SET CLEAN'!$C:$C,"octobre",'[1]DATAS_SET CLEAN'!$D:$D,"2022")</f>
        <v>0</v>
      </c>
      <c r="J15" s="23">
        <f t="shared" si="0"/>
        <v>0</v>
      </c>
      <c r="K15" s="12"/>
      <c r="L15" s="19" t="s">
        <v>17</v>
      </c>
      <c r="M15" s="22">
        <f t="shared" si="8"/>
        <v>421.67741935483872</v>
      </c>
      <c r="N15" s="22">
        <f t="shared" si="6"/>
        <v>0</v>
      </c>
      <c r="O15" s="24">
        <f t="shared" si="1"/>
        <v>0</v>
      </c>
      <c r="P15" s="10"/>
      <c r="Q15" s="19" t="s">
        <v>17</v>
      </c>
      <c r="R15" s="22">
        <f>SUMIFS('[1]DATAS_SET CLEAN'!$N:$N,'[1]DATAS_SET CLEAN'!$C:$C,"octobre",'[1]DATAS_SET CLEAN'!$D:$D,"2021")</f>
        <v>12426.856167999995</v>
      </c>
      <c r="S15" s="22">
        <f>SUMIFS('[1]DATAS_SET CLEAN'!$N:$N,'[1]DATAS_SET CLEAN'!$C:$C,"octobre",'[1]DATAS_SET CLEAN'!$D:$D,"2022")</f>
        <v>0</v>
      </c>
      <c r="T15" s="25">
        <f t="shared" si="2"/>
        <v>0</v>
      </c>
      <c r="U15" s="12"/>
      <c r="V15" s="19" t="s">
        <v>17</v>
      </c>
      <c r="W15" s="22">
        <f t="shared" ref="W15:X15" si="16">IF(R15=0,,R15/C15)</f>
        <v>400.86632799999984</v>
      </c>
      <c r="X15" s="22">
        <f t="shared" si="16"/>
        <v>0</v>
      </c>
      <c r="Y15" s="26">
        <f t="shared" si="4"/>
        <v>0</v>
      </c>
      <c r="Z15" s="1"/>
      <c r="AA15" s="1"/>
    </row>
    <row r="16" spans="1:27" ht="15.75" customHeight="1" x14ac:dyDescent="0.25">
      <c r="A16" s="10"/>
      <c r="B16" s="19" t="s">
        <v>18</v>
      </c>
      <c r="C16" s="20">
        <f>COUNTIFS([1]!Data_Set[Mois],"novembre",[1]!Data_Set[Année],"2021")</f>
        <v>29</v>
      </c>
      <c r="D16" s="20">
        <f>COUNTIFS('[1]DATAS_SET CLEAN'!$C:$C,"novembre",'[1]DATAS_SET CLEAN'!$D:$D,"2022")</f>
        <v>0</v>
      </c>
      <c r="E16" s="21">
        <f t="shared" si="5"/>
        <v>0</v>
      </c>
      <c r="F16" s="10"/>
      <c r="G16" s="19" t="s">
        <v>18</v>
      </c>
      <c r="H16" s="22">
        <f>SUMIFS('[1]DATAS_SET CLEAN'!$F:$F,'[1]DATAS_SET CLEAN'!$C:$C,"novembre",'[1]DATAS_SET CLEAN'!$D:$D,"2021")</f>
        <v>9967</v>
      </c>
      <c r="I16" s="22">
        <f>SUMIFS('[1]DATAS_SET CLEAN'!$F:$F,'[1]DATAS_SET CLEAN'!$C:$C,"novembre",'[1]DATAS_SET CLEAN'!$D:$D,"2022")</f>
        <v>0</v>
      </c>
      <c r="J16" s="23">
        <f t="shared" si="0"/>
        <v>0</v>
      </c>
      <c r="K16" s="12"/>
      <c r="L16" s="19" t="s">
        <v>18</v>
      </c>
      <c r="M16" s="22">
        <f t="shared" si="8"/>
        <v>343.68965517241378</v>
      </c>
      <c r="N16" s="22">
        <f t="shared" si="6"/>
        <v>0</v>
      </c>
      <c r="O16" s="24">
        <f t="shared" si="1"/>
        <v>0</v>
      </c>
      <c r="P16" s="10"/>
      <c r="Q16" s="19" t="s">
        <v>18</v>
      </c>
      <c r="R16" s="22">
        <f>SUMIFS('[1]DATAS_SET CLEAN'!$N:$N,'[1]DATAS_SET CLEAN'!$C:$C,"novembre",'[1]DATAS_SET CLEAN'!$D:$D,"2021")</f>
        <v>10223.022193999999</v>
      </c>
      <c r="S16" s="22">
        <f>SUMIFS('[1]DATAS_SET CLEAN'!$N:$N,'[1]DATAS_SET CLEAN'!$C:$C,"novembre",'[1]DATAS_SET CLEAN'!$D:$D,"2022")</f>
        <v>0</v>
      </c>
      <c r="T16" s="25">
        <f t="shared" si="2"/>
        <v>0</v>
      </c>
      <c r="U16" s="12"/>
      <c r="V16" s="19" t="s">
        <v>18</v>
      </c>
      <c r="W16" s="22">
        <f t="shared" ref="W16:X16" si="17">IF(R16=0,,R16/C16)</f>
        <v>352.51800668965512</v>
      </c>
      <c r="X16" s="22">
        <f t="shared" si="17"/>
        <v>0</v>
      </c>
      <c r="Y16" s="26">
        <f t="shared" si="4"/>
        <v>0</v>
      </c>
      <c r="Z16" s="1"/>
      <c r="AA16" s="1"/>
    </row>
    <row r="17" spans="1:27" ht="15.75" customHeight="1" x14ac:dyDescent="0.25">
      <c r="A17" s="10"/>
      <c r="B17" s="27" t="s">
        <v>19</v>
      </c>
      <c r="C17" s="20">
        <f>COUNTIFS([1]!Data_Set[Mois],"décembre",[1]!Data_Set[Année],"2021")</f>
        <v>19</v>
      </c>
      <c r="D17" s="20">
        <f>COUNTIFS('[1]DATAS_SET CLEAN'!$C:$C,"décembre",'[1]DATAS_SET CLEAN'!$D:$D,"2022")</f>
        <v>0</v>
      </c>
      <c r="E17" s="21">
        <f t="shared" si="5"/>
        <v>0</v>
      </c>
      <c r="F17" s="10"/>
      <c r="G17" s="27" t="s">
        <v>19</v>
      </c>
      <c r="H17" s="22">
        <f>SUMIFS('[1]DATAS_SET CLEAN'!$F:$F,'[1]DATAS_SET CLEAN'!$C:$C,"décembre",'[1]DATAS_SET CLEAN'!$D:$D,"2021")</f>
        <v>7245</v>
      </c>
      <c r="I17" s="22">
        <f>SUMIFS('[1]DATAS_SET CLEAN'!$F:$F,'[1]DATAS_SET CLEAN'!$C:$C,"décembre",'[1]DATAS_SET CLEAN'!$D:$D,"2022")</f>
        <v>0</v>
      </c>
      <c r="J17" s="23">
        <f t="shared" si="0"/>
        <v>0</v>
      </c>
      <c r="K17" s="12"/>
      <c r="L17" s="27" t="s">
        <v>19</v>
      </c>
      <c r="M17" s="22">
        <f t="shared" si="8"/>
        <v>381.31578947368422</v>
      </c>
      <c r="N17" s="22">
        <f t="shared" si="6"/>
        <v>0</v>
      </c>
      <c r="O17" s="24">
        <f t="shared" si="1"/>
        <v>0</v>
      </c>
      <c r="P17" s="10"/>
      <c r="Q17" s="27" t="s">
        <v>19</v>
      </c>
      <c r="R17" s="22">
        <f>SUMIFS('[1]DATAS_SET CLEAN'!$N:$N,'[1]DATAS_SET CLEAN'!$C:$C,"décembre",'[1]DATAS_SET CLEAN'!$D:$D,"2021")</f>
        <v>5316.3</v>
      </c>
      <c r="S17" s="22">
        <f>SUMIFS('[1]DATAS_SET CLEAN'!$N:$N,'[1]DATAS_SET CLEAN'!$C:$C,"décembre",'[1]DATAS_SET CLEAN'!$D:$D,"2022")</f>
        <v>0</v>
      </c>
      <c r="T17" s="25">
        <f t="shared" si="2"/>
        <v>0</v>
      </c>
      <c r="U17" s="12"/>
      <c r="V17" s="27" t="s">
        <v>19</v>
      </c>
      <c r="W17" s="22">
        <f t="shared" ref="W17:X17" si="18">IF(R17=0,,R17/C17)</f>
        <v>279.80526315789473</v>
      </c>
      <c r="X17" s="22">
        <f t="shared" si="18"/>
        <v>0</v>
      </c>
      <c r="Y17" s="26">
        <f t="shared" si="4"/>
        <v>0</v>
      </c>
      <c r="Z17" s="1"/>
      <c r="AA17" s="1"/>
    </row>
    <row r="18" spans="1:27" ht="15.75" customHeight="1" thickBot="1" x14ac:dyDescent="0.3">
      <c r="A18" s="28"/>
      <c r="B18" s="29" t="s">
        <v>20</v>
      </c>
      <c r="C18" s="29">
        <f>SUM(C6:C14)</f>
        <v>455</v>
      </c>
      <c r="D18" s="29">
        <f>SUM(D6:D14)</f>
        <v>1027</v>
      </c>
      <c r="E18" s="94"/>
      <c r="F18" s="28"/>
      <c r="G18" s="31" t="s">
        <v>20</v>
      </c>
      <c r="H18" s="32">
        <f>SUM(H6:H14)</f>
        <v>149381</v>
      </c>
      <c r="I18" s="32">
        <f>SUM(I6:I14)</f>
        <v>333952</v>
      </c>
      <c r="J18" s="30"/>
      <c r="K18" s="12"/>
      <c r="L18" s="31" t="s">
        <v>21</v>
      </c>
      <c r="M18" s="32">
        <f>H18/C18</f>
        <v>328.30989010989009</v>
      </c>
      <c r="N18" s="32">
        <f>I18/D18</f>
        <v>325.17234664070105</v>
      </c>
      <c r="O18" s="33"/>
      <c r="P18" s="28"/>
      <c r="Q18" s="34" t="s">
        <v>20</v>
      </c>
      <c r="R18" s="35">
        <f t="shared" ref="R18:S18" si="19">SUM(R6:R14)</f>
        <v>157717.13659999994</v>
      </c>
      <c r="S18" s="35">
        <f t="shared" si="19"/>
        <v>374510.2159999999</v>
      </c>
      <c r="T18" s="30"/>
      <c r="U18" s="12"/>
      <c r="V18" s="34" t="s">
        <v>20</v>
      </c>
      <c r="W18" s="35">
        <f t="shared" ref="W18:X18" si="20">IF(R18=0,,R18/C18)</f>
        <v>346.63106945054932</v>
      </c>
      <c r="X18" s="35">
        <f t="shared" si="20"/>
        <v>364.66428042843222</v>
      </c>
      <c r="Y18" s="33"/>
      <c r="Z18" s="1"/>
      <c r="AA18" s="1"/>
    </row>
    <row r="19" spans="1:27" ht="15.75" customHeight="1" thickBot="1" x14ac:dyDescent="0.3">
      <c r="A19" s="10"/>
      <c r="B19" s="36" t="s">
        <v>22</v>
      </c>
      <c r="C19" s="37">
        <f>SUM(C6:C17)</f>
        <v>534</v>
      </c>
      <c r="D19" s="93">
        <f t="shared" ref="D19" si="21">SUM(D6:D17)</f>
        <v>1027</v>
      </c>
      <c r="E19" s="95">
        <f>(D18-C18)/C18</f>
        <v>1.2571428571428571</v>
      </c>
      <c r="F19" s="38"/>
      <c r="G19" s="36" t="s">
        <v>22</v>
      </c>
      <c r="H19" s="39">
        <f t="shared" ref="H19:I19" si="22">SUM(H6:H17)</f>
        <v>179665</v>
      </c>
      <c r="I19" s="39">
        <f t="shared" si="22"/>
        <v>333952</v>
      </c>
      <c r="J19" s="95">
        <f>(I18-H18)/H18</f>
        <v>1.2355721276467555</v>
      </c>
      <c r="K19" s="40"/>
      <c r="L19" s="41"/>
      <c r="M19" s="42"/>
      <c r="N19" s="42"/>
      <c r="O19" s="43"/>
      <c r="P19" s="38"/>
      <c r="Q19" s="36" t="s">
        <v>22</v>
      </c>
      <c r="R19" s="39">
        <f t="shared" ref="R19:S19" si="23">SUM(R6:R17)</f>
        <v>185683.31496199992</v>
      </c>
      <c r="S19" s="39">
        <f t="shared" si="23"/>
        <v>374510.2159999999</v>
      </c>
      <c r="T19" s="95">
        <f>(S18-R18)/R18</f>
        <v>1.3745689534665317</v>
      </c>
      <c r="U19" s="40"/>
      <c r="V19" s="44"/>
      <c r="W19" s="9"/>
      <c r="X19" s="9"/>
      <c r="Y19" s="45"/>
      <c r="Z19" s="1"/>
      <c r="AA19" s="1"/>
    </row>
    <row r="20" spans="1:27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"/>
      <c r="S20" s="1"/>
      <c r="T20" s="1"/>
      <c r="U20" s="10"/>
      <c r="V20" s="10"/>
      <c r="W20" s="1"/>
      <c r="X20" s="1"/>
      <c r="Y20" s="1"/>
      <c r="Z20" s="1"/>
      <c r="AA20" s="1"/>
    </row>
    <row r="21" spans="1:27" ht="15.5" x14ac:dyDescent="0.35">
      <c r="A21" s="10"/>
      <c r="B21" s="10"/>
      <c r="C21" s="10"/>
      <c r="D21" s="10"/>
      <c r="E21" s="10"/>
      <c r="F21" s="10"/>
      <c r="G21" s="42"/>
      <c r="H21" s="42"/>
      <c r="I21" s="42"/>
      <c r="J21" s="42"/>
      <c r="K21" s="10"/>
      <c r="L21" s="10"/>
      <c r="M21" s="46"/>
      <c r="N21" s="10"/>
      <c r="O21" s="10"/>
      <c r="P21" s="10"/>
      <c r="Q21" s="10"/>
      <c r="R21" s="1"/>
      <c r="S21" s="1"/>
      <c r="T21" s="1"/>
      <c r="U21" s="10"/>
      <c r="V21" s="10"/>
      <c r="W21" s="1"/>
      <c r="X21" s="1"/>
      <c r="Y21" s="1"/>
      <c r="Z21" s="1"/>
      <c r="AA21" s="1"/>
    </row>
    <row r="22" spans="1:27" ht="15.5" x14ac:dyDescent="0.35">
      <c r="A22" s="10"/>
      <c r="B22" s="10"/>
      <c r="C22" s="11" t="s">
        <v>23</v>
      </c>
      <c r="D22" s="10"/>
      <c r="E22" s="10"/>
      <c r="F22" s="12"/>
      <c r="G22" s="10"/>
      <c r="H22" s="11" t="s">
        <v>24</v>
      </c>
      <c r="I22" s="10"/>
      <c r="J22" s="12"/>
      <c r="K22" s="10"/>
      <c r="L22" s="10"/>
      <c r="M22" s="11" t="s">
        <v>25</v>
      </c>
      <c r="N22" s="10"/>
      <c r="O22" s="10"/>
      <c r="P22" s="10"/>
      <c r="Q22" s="10"/>
      <c r="R22" s="1"/>
      <c r="S22" s="1"/>
      <c r="T22" s="1"/>
      <c r="U22" s="10"/>
      <c r="V22" s="10"/>
      <c r="W22" s="1"/>
      <c r="X22" s="1"/>
      <c r="Y22" s="1"/>
      <c r="Z22" s="1"/>
      <c r="AA22" s="1"/>
    </row>
    <row r="23" spans="1:27" ht="15.75" customHeight="1" x14ac:dyDescent="0.25">
      <c r="A23" s="10"/>
      <c r="B23" s="10"/>
      <c r="C23" s="13">
        <v>2021</v>
      </c>
      <c r="D23" s="13">
        <v>2022</v>
      </c>
      <c r="E23" s="47" t="s">
        <v>7</v>
      </c>
      <c r="F23" s="12"/>
      <c r="G23" s="10"/>
      <c r="H23" s="13">
        <v>2021</v>
      </c>
      <c r="I23" s="13">
        <v>2022</v>
      </c>
      <c r="J23" s="48" t="s">
        <v>7</v>
      </c>
      <c r="K23" s="10"/>
      <c r="L23" s="10"/>
      <c r="M23" s="13">
        <v>2021</v>
      </c>
      <c r="N23" s="13">
        <v>2022</v>
      </c>
      <c r="O23" s="49" t="s">
        <v>7</v>
      </c>
      <c r="P23" s="50"/>
      <c r="Q23" s="50"/>
      <c r="R23" s="50"/>
      <c r="S23" s="38"/>
      <c r="T23" s="10"/>
      <c r="U23" s="10"/>
      <c r="V23" s="10"/>
      <c r="W23" s="1"/>
      <c r="X23" s="1"/>
      <c r="Y23" s="1"/>
      <c r="Z23" s="1"/>
      <c r="AA23" s="1"/>
    </row>
    <row r="24" spans="1:27" ht="15.75" customHeight="1" x14ac:dyDescent="0.25">
      <c r="A24" s="10"/>
      <c r="B24" s="19" t="s">
        <v>8</v>
      </c>
      <c r="C24" s="22">
        <f>SUMIFS([1]!Data_Set[Coût OT (€)],[1]!Data_Set[Mois],"janvier",[1]!Data_Set[Année],"2021")</f>
        <v>8824</v>
      </c>
      <c r="D24" s="22">
        <f>SUMIFS([1]!Data_Set[Coût OT (€)],[1]!Data_Set[Mois],"janvier",[1]!Data_Set[Année],"2022")</f>
        <v>5047</v>
      </c>
      <c r="E24" s="51">
        <f t="shared" ref="E24:E35" si="24">IF(D24=0,,D24/C24-1)</f>
        <v>-0.42803717135086128</v>
      </c>
      <c r="F24" s="12"/>
      <c r="G24" s="19" t="s">
        <v>8</v>
      </c>
      <c r="H24" s="22">
        <f>IF(C6=0,,C24/C6)</f>
        <v>284.64516129032256</v>
      </c>
      <c r="I24" s="22">
        <f t="shared" ref="I24" si="25">IF(D6=0,,D24/D6)</f>
        <v>157.71875</v>
      </c>
      <c r="J24" s="52">
        <f t="shared" ref="J24:J35" si="26">IF(I24=0,,I24/H24-1)</f>
        <v>-0.44591100974614684</v>
      </c>
      <c r="K24" s="10"/>
      <c r="L24" s="19" t="s">
        <v>8</v>
      </c>
      <c r="M24" s="22" t="e">
        <f>SUMIFS('[1]DATAS_SET CLEAN'!$AC:$AC,'[1]DATAS_SET CLEAN'!$C:$C,"janvier",'[1]DATAS_SET CLEAN'!$D:$D,"2021")</f>
        <v>#VALUE!</v>
      </c>
      <c r="N24" s="22" t="e">
        <f>SUMIFS('[1]DATAS_SET CLEAN'!$AC:$AC,'[1]DATAS_SET CLEAN'!$C:$C,"janvier",'[1]DATAS_SET CLEAN'!$D:$D,"2022")</f>
        <v>#VALUE!</v>
      </c>
      <c r="O24" s="53" t="e">
        <f t="shared" ref="O24:O35" si="27">IF(N24=0,,N24/M24-1)</f>
        <v>#VALUE!</v>
      </c>
      <c r="P24" s="54"/>
      <c r="Q24" s="54"/>
      <c r="R24" s="54"/>
      <c r="S24" s="55"/>
      <c r="T24" s="10"/>
      <c r="U24" s="10"/>
      <c r="V24" s="10"/>
      <c r="W24" s="1"/>
      <c r="X24" s="1"/>
      <c r="Y24" s="1"/>
      <c r="Z24" s="1"/>
      <c r="AA24" s="1"/>
    </row>
    <row r="25" spans="1:27" ht="15.75" customHeight="1" x14ac:dyDescent="0.25">
      <c r="A25" s="1"/>
      <c r="B25" s="19" t="s">
        <v>9</v>
      </c>
      <c r="C25" s="22">
        <f>SUMIFS([1]!Data_Set[Coût OT (€)],[1]!Data_Set[Mois],"février",[1]!Data_Set[Année],"2021")</f>
        <v>6418.5</v>
      </c>
      <c r="D25" s="22">
        <f>SUMIFS([1]!Data_Set[Coût OT (€)],[1]!Data_Set[Mois],"février",[1]!Data_Set[Année],"2022")</f>
        <v>11257</v>
      </c>
      <c r="E25" s="51">
        <f t="shared" si="24"/>
        <v>0.75383656617589789</v>
      </c>
      <c r="F25" s="56"/>
      <c r="G25" s="19" t="s">
        <v>9</v>
      </c>
      <c r="H25" s="22">
        <f t="shared" ref="H25:I25" si="28">IF(C7=0,,C25/C7)</f>
        <v>152.82142857142858</v>
      </c>
      <c r="I25" s="22">
        <f t="shared" si="28"/>
        <v>163.14492753623188</v>
      </c>
      <c r="J25" s="52">
        <f t="shared" si="26"/>
        <v>6.7552692454894148E-2</v>
      </c>
      <c r="K25" s="1"/>
      <c r="L25" s="19" t="s">
        <v>9</v>
      </c>
      <c r="M25" s="22" t="e">
        <f>SUMIFS('[1]DATAS_SET CLEAN'!$AC:$AC,'[1]DATAS_SET CLEAN'!$C:$C,"février",'[1]DATAS_SET CLEAN'!$D:$D,"2021")</f>
        <v>#VALUE!</v>
      </c>
      <c r="N25" s="22" t="e">
        <f>SUMIFS('[1]DATAS_SET CLEAN'!$AC:$AC,'[1]DATAS_SET CLEAN'!$C:$C,"février",'[1]DATAS_SET CLEAN'!$D:$D,"2022")</f>
        <v>#VALUE!</v>
      </c>
      <c r="O25" s="53" t="e">
        <f t="shared" si="27"/>
        <v>#VALUE!</v>
      </c>
      <c r="P25" s="54"/>
      <c r="Q25" s="54"/>
      <c r="R25" s="54"/>
      <c r="S25" s="55"/>
      <c r="T25" s="10"/>
      <c r="U25" s="10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9" t="s">
        <v>10</v>
      </c>
      <c r="C26" s="22">
        <f>SUMIFS([1]!Data_Set[Coût OT (€)],[1]!Data_Set[Mois],"mars",[1]!Data_Set[Année],"2021")</f>
        <v>11490.21</v>
      </c>
      <c r="D26" s="22">
        <f>SUMIFS([1]!Data_Set[Coût OT (€)],[1]!Data_Set[Mois],"mars",[1]!Data_Set[Année],"2022")</f>
        <v>25338.7</v>
      </c>
      <c r="E26" s="51">
        <f t="shared" si="24"/>
        <v>1.2052425499620982</v>
      </c>
      <c r="F26" s="56"/>
      <c r="G26" s="19" t="s">
        <v>10</v>
      </c>
      <c r="H26" s="22">
        <f t="shared" ref="H26:I26" si="29">IF(C8=0,,C26/C8)</f>
        <v>179.53453124999999</v>
      </c>
      <c r="I26" s="22">
        <f t="shared" si="29"/>
        <v>179.70709219858156</v>
      </c>
      <c r="J26" s="52">
        <f t="shared" si="26"/>
        <v>9.6115742960489747E-4</v>
      </c>
      <c r="K26" s="1"/>
      <c r="L26" s="19" t="s">
        <v>10</v>
      </c>
      <c r="M26" s="22" t="e">
        <f>SUMIFS('[1]DATAS_SET CLEAN'!$AC:$AC,'[1]DATAS_SET CLEAN'!$C:$C,"mars",'[1]DATAS_SET CLEAN'!$D:$D,"2021")</f>
        <v>#VALUE!</v>
      </c>
      <c r="N26" s="22" t="e">
        <f>SUMIFS('[1]DATAS_SET CLEAN'!$AC:$AC,'[1]DATAS_SET CLEAN'!$C:$C,"mars",'[1]DATAS_SET CLEAN'!$D:$D,"2022")</f>
        <v>#VALUE!</v>
      </c>
      <c r="O26" s="53" t="e">
        <f t="shared" si="27"/>
        <v>#VALUE!</v>
      </c>
      <c r="P26" s="54"/>
      <c r="Q26" s="54"/>
      <c r="R26" s="54"/>
      <c r="S26" s="55"/>
      <c r="T26" s="10"/>
      <c r="U26" s="10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9" t="s">
        <v>11</v>
      </c>
      <c r="C27" s="22">
        <f>SUMIFS([1]!Data_Set[Coût OT (€)],[1]!Data_Set[Mois],"avril",[1]!Data_Set[Année],"2021")</f>
        <v>8219.5400000000009</v>
      </c>
      <c r="D27" s="22">
        <f>SUMIFS([1]!Data_Set[Coût OT (€)],[1]!Data_Set[Mois],"avril",[1]!Data_Set[Année],"2022")</f>
        <v>23985.599999999999</v>
      </c>
      <c r="E27" s="51">
        <f t="shared" si="24"/>
        <v>1.9181195054711084</v>
      </c>
      <c r="F27" s="56"/>
      <c r="G27" s="19" t="s">
        <v>11</v>
      </c>
      <c r="H27" s="22">
        <f t="shared" ref="H27:I27" si="30">IF(C9=0,,C27/C9)</f>
        <v>158.06807692307694</v>
      </c>
      <c r="I27" s="22">
        <f t="shared" si="30"/>
        <v>187.38749999999999</v>
      </c>
      <c r="J27" s="52">
        <f t="shared" si="26"/>
        <v>0.18548604909763777</v>
      </c>
      <c r="K27" s="1"/>
      <c r="L27" s="19" t="s">
        <v>11</v>
      </c>
      <c r="M27" s="22" t="e">
        <f>SUMIFS('[1]DATAS_SET CLEAN'!$AC:$AC,'[1]DATAS_SET CLEAN'!$C:$C,"avril",'[1]DATAS_SET CLEAN'!$D:$D,"2021")</f>
        <v>#VALUE!</v>
      </c>
      <c r="N27" s="22" t="e">
        <f>SUMIFS('[1]DATAS_SET CLEAN'!$AC:$AC,'[1]DATAS_SET CLEAN'!$C:$C,"avril",'[1]DATAS_SET CLEAN'!$D:$D,"2022")</f>
        <v>#VALUE!</v>
      </c>
      <c r="O27" s="53" t="e">
        <f t="shared" si="27"/>
        <v>#VALUE!</v>
      </c>
      <c r="P27" s="54"/>
      <c r="Q27" s="54"/>
      <c r="R27" s="54"/>
      <c r="S27" s="55"/>
      <c r="T27" s="10"/>
      <c r="U27" s="10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9" t="s">
        <v>12</v>
      </c>
      <c r="C28" s="22">
        <f>SUMIFS([1]!Data_Set[Coût OT (€)],[1]!Data_Set[Mois],"mai",[1]!Data_Set[Année],"2021")</f>
        <v>8197.369999999999</v>
      </c>
      <c r="D28" s="22">
        <f>SUMIFS([1]!Data_Set[Coût OT (€)],[1]!Data_Set[Mois],"mai",[1]!Data_Set[Année],"2022")</f>
        <v>28300.6</v>
      </c>
      <c r="E28" s="51">
        <f t="shared" si="24"/>
        <v>2.4523999770658151</v>
      </c>
      <c r="F28" s="56"/>
      <c r="G28" s="19" t="s">
        <v>12</v>
      </c>
      <c r="H28" s="22">
        <f t="shared" ref="H28:I28" si="31">IF(C10=0,,C28/C10)</f>
        <v>154.66735849056602</v>
      </c>
      <c r="I28" s="22">
        <f t="shared" si="31"/>
        <v>195.17655172413791</v>
      </c>
      <c r="J28" s="52">
        <f t="shared" si="26"/>
        <v>0.26191171575509098</v>
      </c>
      <c r="K28" s="1"/>
      <c r="L28" s="19" t="s">
        <v>12</v>
      </c>
      <c r="M28" s="22" t="e">
        <f>SUMIFS('[1]DATAS_SET CLEAN'!$AC:$AC,'[1]DATAS_SET CLEAN'!$C:$C,"mai",'[1]DATAS_SET CLEAN'!$D:$D,"2021")</f>
        <v>#VALUE!</v>
      </c>
      <c r="N28" s="22" t="e">
        <f>SUMIFS('[1]DATAS_SET CLEAN'!$AC:$AC,'[1]DATAS_SET CLEAN'!$C:$C,"mai",'[1]DATAS_SET CLEAN'!$D:$D,"2022")</f>
        <v>#VALUE!</v>
      </c>
      <c r="O28" s="53" t="e">
        <f t="shared" si="27"/>
        <v>#VALUE!</v>
      </c>
      <c r="P28" s="54"/>
      <c r="Q28" s="54"/>
      <c r="R28" s="54"/>
      <c r="S28" s="55"/>
      <c r="T28" s="10"/>
      <c r="U28" s="10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9" t="s">
        <v>13</v>
      </c>
      <c r="C29" s="22">
        <f>SUMIFS([1]!Data_Set[Coût OT (€)],[1]!Data_Set[Mois],"juin",[1]!Data_Set[Année],"2021")</f>
        <v>10039.619999999999</v>
      </c>
      <c r="D29" s="22">
        <f>SUMIFS([1]!Data_Set[Coût OT (€)],[1]!Data_Set[Mois],"juin",[1]!Data_Set[Année],"2022")</f>
        <v>37178.6</v>
      </c>
      <c r="E29" s="51">
        <f t="shared" si="24"/>
        <v>2.7031879692657692</v>
      </c>
      <c r="F29" s="56"/>
      <c r="G29" s="19" t="s">
        <v>13</v>
      </c>
      <c r="H29" s="22">
        <f t="shared" ref="H29:I29" si="32">IF(C11=0,,C29/C11)</f>
        <v>170.16305084745761</v>
      </c>
      <c r="I29" s="22">
        <f t="shared" si="32"/>
        <v>221.30119047619047</v>
      </c>
      <c r="J29" s="52">
        <f t="shared" si="26"/>
        <v>0.30052434634928793</v>
      </c>
      <c r="K29" s="1"/>
      <c r="L29" s="19" t="s">
        <v>13</v>
      </c>
      <c r="M29" s="22" t="e">
        <f>SUMIFS('[1]DATAS_SET CLEAN'!$AC:$AC,'[1]DATAS_SET CLEAN'!$C:$C,"juin",'[1]DATAS_SET CLEAN'!$D:$D,"2021")</f>
        <v>#VALUE!</v>
      </c>
      <c r="N29" s="22" t="e">
        <f>SUMIFS('[1]DATAS_SET CLEAN'!$AC:$AC,'[1]DATAS_SET CLEAN'!$C:$C,"juin",'[1]DATAS_SET CLEAN'!$D:$D,"2022")</f>
        <v>#VALUE!</v>
      </c>
      <c r="O29" s="53" t="e">
        <f t="shared" si="27"/>
        <v>#VALUE!</v>
      </c>
      <c r="P29" s="54"/>
      <c r="Q29" s="54"/>
      <c r="R29" s="54"/>
      <c r="S29" s="55"/>
      <c r="T29" s="10"/>
      <c r="U29" s="10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9" t="s">
        <v>14</v>
      </c>
      <c r="C30" s="22">
        <f>SUMIFS([1]!Data_Set[Coût OT (€)],[1]!Data_Set[Mois],"juillet",[1]!Data_Set[Année],"2021")</f>
        <v>7900</v>
      </c>
      <c r="D30" s="22">
        <f>SUMIFS([1]!Data_Set[Coût OT (€)],[1]!Data_Set[Mois],"juillet",[1]!Data_Set[Année],"2022")</f>
        <v>26666.9</v>
      </c>
      <c r="E30" s="51">
        <f t="shared" si="24"/>
        <v>2.3755569620253167</v>
      </c>
      <c r="F30" s="56"/>
      <c r="G30" s="19" t="s">
        <v>14</v>
      </c>
      <c r="H30" s="22">
        <f t="shared" ref="H30:I30" si="33">IF(C12=0,,C30/C12)</f>
        <v>158</v>
      </c>
      <c r="I30" s="22">
        <f t="shared" si="33"/>
        <v>225.99067796610171</v>
      </c>
      <c r="J30" s="52">
        <f t="shared" si="26"/>
        <v>0.43032074662089692</v>
      </c>
      <c r="K30" s="1"/>
      <c r="L30" s="19" t="s">
        <v>14</v>
      </c>
      <c r="M30" s="22" t="e">
        <f>SUMIFS('[1]DATAS_SET CLEAN'!$AC:$AC,'[1]DATAS_SET CLEAN'!$C:$C,"juillet",'[1]DATAS_SET CLEAN'!$D:$D,"2021")</f>
        <v>#VALUE!</v>
      </c>
      <c r="N30" s="22" t="e">
        <f>SUMIFS('[1]DATAS_SET CLEAN'!$AC:$AC,'[1]DATAS_SET CLEAN'!$C:$C,"juillet",'[1]DATAS_SET CLEAN'!$D:$D,"2022")</f>
        <v>#VALUE!</v>
      </c>
      <c r="O30" s="53" t="e">
        <f t="shared" si="27"/>
        <v>#VALUE!</v>
      </c>
      <c r="P30" s="54"/>
      <c r="Q30" s="54"/>
      <c r="R30" s="54"/>
      <c r="S30" s="55"/>
      <c r="T30" s="10"/>
      <c r="U30" s="10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9" t="s">
        <v>51</v>
      </c>
      <c r="C31" s="22">
        <f>SUMIFS([1]!Data_Set[Coût OT (€)],[1]!Data_Set[Mois],"août",[1]!Data_Set[Année],"2021")</f>
        <v>8739.7200000000012</v>
      </c>
      <c r="D31" s="22">
        <f>SUMIFS([1]!Data_Set[Coût OT (€)],[1]!Data_Set[Mois],"août",[1]!Data_Set[Année],"2022")</f>
        <v>25942</v>
      </c>
      <c r="E31" s="51">
        <f t="shared" si="24"/>
        <v>1.9682873135523788</v>
      </c>
      <c r="F31" s="56"/>
      <c r="G31" s="19" t="s">
        <v>51</v>
      </c>
      <c r="H31" s="22">
        <f t="shared" ref="H31:I31" si="34">IF(C13=0,,C31/C13)</f>
        <v>156.06642857142859</v>
      </c>
      <c r="I31" s="22">
        <f t="shared" si="34"/>
        <v>216.18333333333334</v>
      </c>
      <c r="J31" s="52">
        <f t="shared" si="26"/>
        <v>0.38520074632444357</v>
      </c>
      <c r="K31" s="1"/>
      <c r="L31" s="19" t="s">
        <v>51</v>
      </c>
      <c r="M31" s="22" t="e">
        <f>SUMIFS('[1]DATAS_SET CLEAN'!$AC:$AC,'[1]DATAS_SET CLEAN'!$C:$C,"août",'[1]DATAS_SET CLEAN'!$D:$D,"2021")</f>
        <v>#VALUE!</v>
      </c>
      <c r="N31" s="22" t="e">
        <f>SUMIFS('[1]DATAS_SET CLEAN'!$AC:$AC,'[1]DATAS_SET CLEAN'!$C:$C,"août",'[1]DATAS_SET CLEAN'!$D:$D,"2022")</f>
        <v>#VALUE!</v>
      </c>
      <c r="O31" s="53" t="e">
        <f t="shared" si="27"/>
        <v>#VALUE!</v>
      </c>
      <c r="P31" s="54"/>
      <c r="Q31" s="54"/>
      <c r="R31" s="54"/>
      <c r="S31" s="55"/>
      <c r="T31" s="10"/>
      <c r="U31" s="10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9" t="s">
        <v>16</v>
      </c>
      <c r="C32" s="22">
        <f>SUMIFS([1]!Data_Set[Coût OT (€)],[1]!Data_Set[Mois],"septembre",[1]!Data_Set[Année],"2021")</f>
        <v>7690</v>
      </c>
      <c r="D32" s="22">
        <f>SUMIFS([1]!Data_Set[Coût OT (€)],[1]!Data_Set[Mois],"septembre",[1]!Data_Set[Année],"2022")</f>
        <v>22470</v>
      </c>
      <c r="E32" s="51">
        <f t="shared" si="24"/>
        <v>1.9219765929778934</v>
      </c>
      <c r="F32" s="56"/>
      <c r="G32" s="19" t="s">
        <v>16</v>
      </c>
      <c r="H32" s="22">
        <f t="shared" ref="H32:I32" si="35">IF(C14=0,,C32/C14)</f>
        <v>160.20833333333334</v>
      </c>
      <c r="I32" s="22">
        <f t="shared" si="35"/>
        <v>211.98113207547169</v>
      </c>
      <c r="J32" s="52">
        <f t="shared" si="26"/>
        <v>0.32315921191451769</v>
      </c>
      <c r="K32" s="1"/>
      <c r="L32" s="19" t="s">
        <v>16</v>
      </c>
      <c r="M32" s="22" t="e">
        <f>SUMIFS('[1]DATAS_SET CLEAN'!$AC:$AC,'[1]DATAS_SET CLEAN'!$C:$C,"septembre",'[1]DATAS_SET CLEAN'!$D:$D,"2021")</f>
        <v>#VALUE!</v>
      </c>
      <c r="N32" s="22" t="e">
        <f>SUMIFS('[1]DATAS_SET CLEAN'!$AC:$AC,'[1]DATAS_SET CLEAN'!$C:$C,"septembre",'[1]DATAS_SET CLEAN'!$D:$D,"2022")</f>
        <v>#VALUE!</v>
      </c>
      <c r="O32" s="53" t="e">
        <f t="shared" si="27"/>
        <v>#VALUE!</v>
      </c>
      <c r="P32" s="54"/>
      <c r="Q32" s="54"/>
      <c r="R32" s="54"/>
      <c r="S32" s="55"/>
      <c r="T32" s="10"/>
      <c r="U32" s="10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9" t="s">
        <v>17</v>
      </c>
      <c r="C33" s="22">
        <f>SUMIFS([1]!Data_Set[Coût OT (€)],[1]!Data_Set[Mois],"octobre",[1]!Data_Set[Année],"2021")</f>
        <v>5944.1</v>
      </c>
      <c r="D33" s="22">
        <f>SUMIFS([1]!Data_Set[Coût OT (€)],[1]!Data_Set[Mois],"octobre",[1]!Data_Set[Année],"2022")</f>
        <v>0</v>
      </c>
      <c r="E33" s="51">
        <f t="shared" si="24"/>
        <v>0</v>
      </c>
      <c r="F33" s="56"/>
      <c r="G33" s="19" t="s">
        <v>17</v>
      </c>
      <c r="H33" s="22">
        <f t="shared" ref="H33:I33" si="36">IF(C15=0,,C33/C15)</f>
        <v>191.74516129032259</v>
      </c>
      <c r="I33" s="22">
        <f t="shared" si="36"/>
        <v>0</v>
      </c>
      <c r="J33" s="52">
        <f t="shared" si="26"/>
        <v>0</v>
      </c>
      <c r="K33" s="1"/>
      <c r="L33" s="19" t="s">
        <v>17</v>
      </c>
      <c r="M33" s="22" t="e">
        <f>SUMIFS('[1]DATAS_SET CLEAN'!$AC:$AC,'[1]DATAS_SET CLEAN'!$C:$C,"octobre",'[1]DATAS_SET CLEAN'!$D:$D,"2021")</f>
        <v>#VALUE!</v>
      </c>
      <c r="N33" s="22" t="e">
        <f>SUMIFS('[1]DATAS_SET CLEAN'!$AC:$AC,'[1]DATAS_SET CLEAN'!$C:$C,"octobre",'[1]DATAS_SET CLEAN'!$D:$D,"2022")</f>
        <v>#VALUE!</v>
      </c>
      <c r="O33" s="53" t="e">
        <f t="shared" si="27"/>
        <v>#VALUE!</v>
      </c>
      <c r="P33" s="54"/>
      <c r="Q33" s="54"/>
      <c r="R33" s="54"/>
      <c r="S33" s="55"/>
      <c r="T33" s="10"/>
      <c r="U33" s="10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9" t="s">
        <v>18</v>
      </c>
      <c r="C34" s="22">
        <f>SUMIFS([1]!Data_Set[Coût OT (€)],[1]!Data_Set[Mois],"novembre",[1]!Data_Set[Année],"2021")</f>
        <v>5253</v>
      </c>
      <c r="D34" s="22">
        <f>SUMIFS([1]!Data_Set[Coût OT (€)],[1]!Data_Set[Mois],"novembre",[1]!Data_Set[Année],"2022")</f>
        <v>0</v>
      </c>
      <c r="E34" s="51">
        <f t="shared" si="24"/>
        <v>0</v>
      </c>
      <c r="F34" s="56"/>
      <c r="G34" s="19" t="s">
        <v>18</v>
      </c>
      <c r="H34" s="22">
        <f t="shared" ref="H34:I34" si="37">IF(C16=0,,C34/C16)</f>
        <v>181.13793103448276</v>
      </c>
      <c r="I34" s="22">
        <f t="shared" si="37"/>
        <v>0</v>
      </c>
      <c r="J34" s="52">
        <f t="shared" si="26"/>
        <v>0</v>
      </c>
      <c r="K34" s="1"/>
      <c r="L34" s="19" t="s">
        <v>18</v>
      </c>
      <c r="M34" s="22" t="e">
        <f>SUMIFS('[1]DATAS_SET CLEAN'!$AC:$AC,'[1]DATAS_SET CLEAN'!$C:$C,"novembre",'[1]DATAS_SET CLEAN'!$D:$D,"2021")</f>
        <v>#VALUE!</v>
      </c>
      <c r="N34" s="22" t="e">
        <f>SUMIFS('[1]DATAS_SET CLEAN'!$AC:$AC,'[1]DATAS_SET CLEAN'!$C:$C,"novembre",'[1]DATAS_SET CLEAN'!$D:$D,"2022")</f>
        <v>#VALUE!</v>
      </c>
      <c r="O34" s="53" t="e">
        <f t="shared" si="27"/>
        <v>#VALUE!</v>
      </c>
      <c r="P34" s="54"/>
      <c r="Q34" s="54"/>
      <c r="R34" s="54"/>
      <c r="S34" s="55"/>
      <c r="T34" s="10"/>
      <c r="U34" s="10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27" t="s">
        <v>19</v>
      </c>
      <c r="C35" s="22">
        <f>SUMIFS([1]!Data_Set[Coût OT (€)],[1]!Data_Set[Mois],"décembre",[1]!Data_Set[Année],"2021")</f>
        <v>3432.4</v>
      </c>
      <c r="D35" s="22">
        <f>SUMIFS([1]!Data_Set[Coût OT (€)],[1]!Data_Set[Mois],"décembre",[1]!Data_Set[Année],"2022")</f>
        <v>0</v>
      </c>
      <c r="E35" s="51">
        <f t="shared" si="24"/>
        <v>0</v>
      </c>
      <c r="F35" s="56"/>
      <c r="G35" s="27" t="s">
        <v>19</v>
      </c>
      <c r="H35" s="22">
        <f t="shared" ref="H35:I35" si="38">IF(C17=0,,C35/C17)</f>
        <v>180.65263157894736</v>
      </c>
      <c r="I35" s="22">
        <f t="shared" si="38"/>
        <v>0</v>
      </c>
      <c r="J35" s="52">
        <f t="shared" si="26"/>
        <v>0</v>
      </c>
      <c r="K35" s="1"/>
      <c r="L35" s="27" t="s">
        <v>19</v>
      </c>
      <c r="M35" s="22" t="e">
        <f>SUMIFS('[1]DATAS_SET CLEAN'!$AC:$AC,'[1]DATAS_SET CLEAN'!$C:$C,"décembre",'[1]DATAS_SET CLEAN'!$D:$D,"2021")</f>
        <v>#VALUE!</v>
      </c>
      <c r="N35" s="22" t="e">
        <f>SUMIFS('[1]DATAS_SET CLEAN'!$AC:$AC,'[1]DATAS_SET CLEAN'!$C:$C,"décembre",'[1]DATAS_SET CLEAN'!$D:$D,"2022")</f>
        <v>#VALUE!</v>
      </c>
      <c r="O35" s="53" t="e">
        <f t="shared" si="27"/>
        <v>#VALUE!</v>
      </c>
      <c r="P35" s="54"/>
      <c r="Q35" s="54"/>
      <c r="R35" s="54"/>
      <c r="S35" s="55"/>
      <c r="T35" s="10"/>
      <c r="U35" s="10"/>
      <c r="V35" s="1"/>
      <c r="W35" s="1"/>
      <c r="X35" s="1"/>
      <c r="Y35" s="1"/>
      <c r="Z35" s="1"/>
      <c r="AA35" s="1"/>
    </row>
    <row r="36" spans="1:27" ht="15.75" customHeight="1" thickBot="1" x14ac:dyDescent="0.3">
      <c r="A36" s="57"/>
      <c r="B36" s="58" t="s">
        <v>20</v>
      </c>
      <c r="C36" s="59">
        <f>SUM(C24:C32)</f>
        <v>77518.959999999992</v>
      </c>
      <c r="D36" s="59">
        <f t="shared" ref="D36" si="39">SUM(D24:D32)</f>
        <v>206186.4</v>
      </c>
      <c r="E36" s="30"/>
      <c r="F36" s="56"/>
      <c r="G36" s="58" t="s">
        <v>20</v>
      </c>
      <c r="H36" s="59">
        <f>IF(C18=0,,C36/C18)</f>
        <v>170.37134065934063</v>
      </c>
      <c r="I36" s="59">
        <f t="shared" ref="I36" si="40">IF(D18=0,,D36/D18)</f>
        <v>200.76572541382669</v>
      </c>
      <c r="J36" s="33"/>
      <c r="K36" s="57"/>
      <c r="L36" s="60" t="s">
        <v>20</v>
      </c>
      <c r="M36" s="61" t="e">
        <f t="shared" ref="M36:N36" si="41">SUM(M24:M32)</f>
        <v>#VALUE!</v>
      </c>
      <c r="N36" s="61" t="e">
        <f t="shared" si="41"/>
        <v>#VALUE!</v>
      </c>
      <c r="O36" s="30"/>
      <c r="P36" s="62"/>
      <c r="Q36" s="62"/>
      <c r="R36" s="54"/>
      <c r="S36" s="63"/>
      <c r="T36" s="10"/>
      <c r="U36" s="10"/>
      <c r="V36" s="1"/>
      <c r="W36" s="1"/>
      <c r="X36" s="1"/>
      <c r="Y36" s="1"/>
      <c r="Z36" s="1"/>
      <c r="AA36" s="1"/>
    </row>
    <row r="37" spans="1:27" ht="15.75" customHeight="1" thickBot="1" x14ac:dyDescent="0.3">
      <c r="A37" s="1"/>
      <c r="B37" s="64" t="s">
        <v>22</v>
      </c>
      <c r="C37" s="65">
        <f t="shared" ref="C37:D37" si="42">SUM(C24:C35)</f>
        <v>92148.459999999992</v>
      </c>
      <c r="D37" s="65">
        <f t="shared" si="42"/>
        <v>206186.4</v>
      </c>
      <c r="E37" s="95">
        <f>(D36-C36)/C36</f>
        <v>1.6598189655795177</v>
      </c>
      <c r="F37" s="56"/>
      <c r="G37" s="66"/>
      <c r="H37" s="67"/>
      <c r="I37" s="9"/>
      <c r="J37" s="45"/>
      <c r="K37" s="1"/>
      <c r="L37" s="64" t="s">
        <v>22</v>
      </c>
      <c r="M37" s="65" t="e">
        <f t="shared" ref="M37:N37" si="43">SUM(M24:M35)</f>
        <v>#VALUE!</v>
      </c>
      <c r="N37" s="65" t="e">
        <f t="shared" si="43"/>
        <v>#VALUE!</v>
      </c>
      <c r="O37" s="95" t="e">
        <f>(N36-M36)/M36</f>
        <v>#VALUE!</v>
      </c>
      <c r="P37" s="10"/>
      <c r="Q37" s="10"/>
      <c r="R37" s="68"/>
      <c r="S37" s="10"/>
      <c r="T37" s="10"/>
      <c r="U37" s="10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0"/>
      <c r="Q38" s="10"/>
      <c r="R38" s="10"/>
      <c r="S38" s="10"/>
      <c r="T38" s="10"/>
      <c r="U38" s="10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0"/>
      <c r="Q39" s="10"/>
      <c r="R39" s="10"/>
      <c r="S39" s="10"/>
      <c r="T39" s="10"/>
      <c r="U39" s="10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hidden="1" customHeight="1" x14ac:dyDescent="0.25">
      <c r="A42" s="1"/>
      <c r="B42" s="98" t="s">
        <v>26</v>
      </c>
      <c r="C42" s="99"/>
      <c r="D42" s="99"/>
      <c r="E42" s="99"/>
      <c r="F42" s="99"/>
      <c r="G42" s="99"/>
      <c r="H42" s="99"/>
      <c r="I42" s="99"/>
      <c r="J42" s="10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hidden="1" customHeight="1" x14ac:dyDescent="0.25">
      <c r="A43" s="1"/>
      <c r="B43" s="101"/>
      <c r="C43" s="102"/>
      <c r="D43" s="102"/>
      <c r="E43" s="102"/>
      <c r="F43" s="102"/>
      <c r="G43" s="102"/>
      <c r="H43" s="102"/>
      <c r="I43" s="102"/>
      <c r="J43" s="10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hidden="1" customHeight="1" x14ac:dyDescent="0.25">
      <c r="A44" s="1"/>
      <c r="B44" s="101"/>
      <c r="C44" s="102"/>
      <c r="D44" s="102"/>
      <c r="E44" s="102"/>
      <c r="F44" s="102"/>
      <c r="G44" s="102"/>
      <c r="H44" s="102"/>
      <c r="I44" s="102"/>
      <c r="J44" s="10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hidden="1" customHeight="1" x14ac:dyDescent="0.25">
      <c r="A45" s="1"/>
      <c r="B45" s="101"/>
      <c r="C45" s="102"/>
      <c r="D45" s="102"/>
      <c r="E45" s="102"/>
      <c r="F45" s="102"/>
      <c r="G45" s="102"/>
      <c r="H45" s="102"/>
      <c r="I45" s="102"/>
      <c r="J45" s="10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hidden="1" customHeight="1" x14ac:dyDescent="0.25">
      <c r="A46" s="1"/>
      <c r="B46" s="101"/>
      <c r="C46" s="102"/>
      <c r="D46" s="102"/>
      <c r="E46" s="102"/>
      <c r="F46" s="102"/>
      <c r="G46" s="102"/>
      <c r="H46" s="102"/>
      <c r="I46" s="102"/>
      <c r="J46" s="10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hidden="1" customHeight="1" thickBot="1" x14ac:dyDescent="0.3">
      <c r="A47" s="1"/>
      <c r="B47" s="104"/>
      <c r="C47" s="105"/>
      <c r="D47" s="105"/>
      <c r="E47" s="105"/>
      <c r="F47" s="105"/>
      <c r="G47" s="105"/>
      <c r="H47" s="105"/>
      <c r="I47" s="105"/>
      <c r="J47" s="10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hidden="1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2">
    <mergeCell ref="W1:W2"/>
    <mergeCell ref="B42:J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901F-5424-468D-A5F0-77FFB8921BA0}">
  <dimension ref="A1:AF44"/>
  <sheetViews>
    <sheetView showGridLines="0" topLeftCell="B1" zoomScale="70" zoomScaleNormal="70" workbookViewId="0">
      <selection activeCell="AH41" sqref="AH41"/>
    </sheetView>
  </sheetViews>
  <sheetFormatPr baseColWidth="10" defaultRowHeight="12.5" x14ac:dyDescent="0.25"/>
  <sheetData>
    <row r="1" spans="1:32" x14ac:dyDescent="0.25">
      <c r="A1" s="107" t="s">
        <v>54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</row>
    <row r="2" spans="1:32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</row>
    <row r="3" spans="1:32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</row>
    <row r="42" spans="1:32" x14ac:dyDescent="0.25">
      <c r="A42" s="107" t="s">
        <v>55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</row>
    <row r="43" spans="1:32" x14ac:dyDescent="0.25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</row>
    <row r="44" spans="1:32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</row>
  </sheetData>
  <mergeCells count="2">
    <mergeCell ref="A1:AF3"/>
    <mergeCell ref="A42:AF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showGridLines="0" zoomScale="90" zoomScaleNormal="90" workbookViewId="0">
      <selection activeCell="F17" sqref="F17"/>
    </sheetView>
  </sheetViews>
  <sheetFormatPr baseColWidth="10" defaultColWidth="12.6328125" defaultRowHeight="15.75" customHeight="1" x14ac:dyDescent="0.25"/>
  <cols>
    <col min="2" max="2" width="25.1796875" customWidth="1"/>
    <col min="3" max="3" width="70.1796875" customWidth="1"/>
    <col min="4" max="4" width="44.6328125" customWidth="1"/>
    <col min="5" max="5" width="27.1796875" customWidth="1"/>
  </cols>
  <sheetData>
    <row r="1" spans="1:26" ht="21.5" x14ac:dyDescent="0.6">
      <c r="A1" s="69" t="s">
        <v>27</v>
      </c>
      <c r="B1" s="70"/>
      <c r="C1" s="71"/>
      <c r="D1" s="70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5.75" customHeight="1" x14ac:dyDescent="0.4">
      <c r="A2" s="73"/>
      <c r="B2" s="70"/>
      <c r="C2" s="71"/>
      <c r="D2" s="70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5.75" customHeight="1" x14ac:dyDescent="0.4">
      <c r="A3" s="73"/>
      <c r="B3" s="70"/>
      <c r="C3" s="74"/>
      <c r="D3" s="70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5.75" customHeight="1" x14ac:dyDescent="0.4">
      <c r="A4" s="75" t="s">
        <v>28</v>
      </c>
      <c r="B4" s="75"/>
      <c r="C4" s="75"/>
      <c r="D4" s="75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15.75" customHeight="1" x14ac:dyDescent="0.4">
      <c r="A5" s="76" t="s">
        <v>29</v>
      </c>
      <c r="B5" s="77" t="s">
        <v>30</v>
      </c>
      <c r="C5" s="77" t="s">
        <v>28</v>
      </c>
      <c r="D5" s="77" t="s">
        <v>31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5.75" customHeight="1" x14ac:dyDescent="0.4">
      <c r="A6" s="78" t="s">
        <v>32</v>
      </c>
      <c r="B6" s="79">
        <v>1</v>
      </c>
      <c r="C6" s="80" t="s">
        <v>33</v>
      </c>
      <c r="D6" s="81">
        <v>6.7400000000000002E-2</v>
      </c>
      <c r="E6" s="72"/>
      <c r="F6" s="72"/>
      <c r="G6" s="8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5.75" customHeight="1" x14ac:dyDescent="0.4">
      <c r="A7" s="83" t="s">
        <v>34</v>
      </c>
      <c r="B7" s="84">
        <v>1</v>
      </c>
      <c r="C7" s="85" t="s">
        <v>35</v>
      </c>
      <c r="D7" s="81">
        <v>1.1599999999999999</v>
      </c>
      <c r="E7" s="72"/>
      <c r="F7" s="72"/>
      <c r="G7" s="8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5.75" customHeight="1" x14ac:dyDescent="0.4">
      <c r="A8" s="83" t="s">
        <v>36</v>
      </c>
      <c r="B8" s="84">
        <v>1</v>
      </c>
      <c r="C8" s="85" t="s">
        <v>37</v>
      </c>
      <c r="D8" s="81">
        <v>0.378</v>
      </c>
      <c r="E8" s="72"/>
      <c r="F8" s="72"/>
      <c r="G8" s="8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5.75" customHeight="1" x14ac:dyDescent="0.4">
      <c r="A9" s="83" t="s">
        <v>38</v>
      </c>
      <c r="B9" s="84">
        <v>1</v>
      </c>
      <c r="C9" s="85" t="s">
        <v>39</v>
      </c>
      <c r="D9" s="81">
        <v>0.24099999999999999</v>
      </c>
      <c r="E9" s="72"/>
      <c r="F9" s="72"/>
      <c r="G9" s="8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15.75" customHeight="1" x14ac:dyDescent="0.4">
      <c r="A10" s="83" t="s">
        <v>40</v>
      </c>
      <c r="B10" s="84">
        <v>1</v>
      </c>
      <c r="C10" s="85" t="s">
        <v>35</v>
      </c>
      <c r="D10" s="81">
        <v>1.1599999999999999</v>
      </c>
      <c r="E10" s="72"/>
      <c r="F10" s="72"/>
      <c r="G10" s="8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15.75" customHeight="1" x14ac:dyDescent="0.4">
      <c r="A11" s="83" t="s">
        <v>41</v>
      </c>
      <c r="B11" s="84">
        <v>1</v>
      </c>
      <c r="C11" s="85" t="s">
        <v>42</v>
      </c>
      <c r="D11" s="81">
        <v>0.16</v>
      </c>
      <c r="E11" s="72"/>
      <c r="F11" s="72"/>
      <c r="G11" s="8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15.75" customHeight="1" x14ac:dyDescent="0.4">
      <c r="A12" s="83" t="s">
        <v>43</v>
      </c>
      <c r="B12" s="84">
        <v>1</v>
      </c>
      <c r="C12" s="85" t="s">
        <v>42</v>
      </c>
      <c r="D12" s="81">
        <v>0.16</v>
      </c>
      <c r="E12" s="72"/>
      <c r="F12" s="72"/>
      <c r="G12" s="8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15.75" customHeight="1" x14ac:dyDescent="0.4">
      <c r="A13" s="83" t="s">
        <v>44</v>
      </c>
      <c r="B13" s="86">
        <v>0.3</v>
      </c>
      <c r="C13" s="85" t="s">
        <v>42</v>
      </c>
      <c r="D13" s="81">
        <v>0.16</v>
      </c>
      <c r="E13" s="72"/>
      <c r="F13" s="72"/>
      <c r="G13" s="8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15.75" customHeight="1" x14ac:dyDescent="0.4">
      <c r="A14" s="83" t="s">
        <v>45</v>
      </c>
      <c r="B14" s="86">
        <v>0.3</v>
      </c>
      <c r="C14" s="85" t="s">
        <v>42</v>
      </c>
      <c r="D14" s="81">
        <v>0.16</v>
      </c>
      <c r="E14" s="72"/>
      <c r="F14" s="72"/>
      <c r="G14" s="8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15.75" customHeight="1" x14ac:dyDescent="0.4">
      <c r="A15" s="83" t="s">
        <v>46</v>
      </c>
      <c r="B15" s="86">
        <v>0.3</v>
      </c>
      <c r="C15" s="85" t="s">
        <v>42</v>
      </c>
      <c r="D15" s="81">
        <v>0.16</v>
      </c>
      <c r="E15" s="72"/>
      <c r="F15" s="72"/>
      <c r="G15" s="8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15.75" customHeight="1" x14ac:dyDescent="0.4">
      <c r="A16" s="83" t="s">
        <v>47</v>
      </c>
      <c r="B16" s="86">
        <v>0.3</v>
      </c>
      <c r="C16" s="85" t="s">
        <v>42</v>
      </c>
      <c r="D16" s="81">
        <v>0.16</v>
      </c>
      <c r="E16" s="72"/>
      <c r="F16" s="72"/>
      <c r="G16" s="8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5.75" customHeight="1" x14ac:dyDescent="0.4">
      <c r="A17" s="72"/>
      <c r="B17" s="70"/>
      <c r="C17" s="71"/>
      <c r="D17" s="70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5.75" customHeight="1" x14ac:dyDescent="0.4">
      <c r="A18" s="72"/>
      <c r="B18" s="70"/>
      <c r="C18" s="71"/>
      <c r="D18" s="70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5.75" customHeight="1" x14ac:dyDescent="0.4">
      <c r="A19" s="75" t="s">
        <v>48</v>
      </c>
      <c r="B19" s="75"/>
      <c r="C19" s="75" t="s">
        <v>49</v>
      </c>
      <c r="D19" s="75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5.75" customHeight="1" x14ac:dyDescent="0.4">
      <c r="A20" s="76" t="s">
        <v>29</v>
      </c>
      <c r="B20" s="87" t="s">
        <v>50</v>
      </c>
      <c r="C20" s="87" t="s">
        <v>48</v>
      </c>
      <c r="D20" s="77" t="s">
        <v>31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5.75" customHeight="1" x14ac:dyDescent="0.4">
      <c r="A21" s="78" t="s">
        <v>32</v>
      </c>
      <c r="B21" s="79">
        <v>0</v>
      </c>
      <c r="C21" s="80"/>
      <c r="D21" s="88">
        <v>0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5.75" customHeight="1" x14ac:dyDescent="0.4">
      <c r="A22" s="83" t="s">
        <v>34</v>
      </c>
      <c r="B22" s="84">
        <v>0</v>
      </c>
      <c r="C22" s="85"/>
      <c r="D22" s="89">
        <v>0</v>
      </c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5.75" customHeight="1" x14ac:dyDescent="0.4">
      <c r="A23" s="83" t="s">
        <v>36</v>
      </c>
      <c r="B23" s="84">
        <v>0</v>
      </c>
      <c r="C23" s="85"/>
      <c r="D23" s="89">
        <v>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5.75" customHeight="1" x14ac:dyDescent="0.4">
      <c r="A24" s="83" t="s">
        <v>38</v>
      </c>
      <c r="B24" s="84">
        <v>0</v>
      </c>
      <c r="C24" s="85"/>
      <c r="D24" s="89">
        <v>0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5.75" customHeight="1" x14ac:dyDescent="0.4">
      <c r="A25" s="83" t="s">
        <v>40</v>
      </c>
      <c r="B25" s="84">
        <v>0</v>
      </c>
      <c r="C25" s="85"/>
      <c r="D25" s="89">
        <v>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5.75" customHeight="1" x14ac:dyDescent="0.4">
      <c r="A26" s="83" t="s">
        <v>41</v>
      </c>
      <c r="B26" s="84">
        <v>0</v>
      </c>
      <c r="C26" s="85"/>
      <c r="D26" s="89">
        <v>0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5.75" customHeight="1" x14ac:dyDescent="0.4">
      <c r="A27" s="83" t="s">
        <v>43</v>
      </c>
      <c r="B27" s="84">
        <v>0</v>
      </c>
      <c r="C27" s="85"/>
      <c r="D27" s="89">
        <v>0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5.75" customHeight="1" x14ac:dyDescent="0.4">
      <c r="A28" s="83" t="s">
        <v>44</v>
      </c>
      <c r="B28" s="86">
        <v>0.7</v>
      </c>
      <c r="C28" s="85" t="s">
        <v>33</v>
      </c>
      <c r="D28" s="90">
        <f>D6</f>
        <v>6.7400000000000002E-2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5.75" customHeight="1" x14ac:dyDescent="0.4">
      <c r="A29" s="83" t="s">
        <v>45</v>
      </c>
      <c r="B29" s="86">
        <v>0.7</v>
      </c>
      <c r="C29" s="85" t="s">
        <v>33</v>
      </c>
      <c r="D29" s="90">
        <f t="shared" ref="D29:D31" si="0">D28</f>
        <v>6.7400000000000002E-2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5.75" customHeight="1" x14ac:dyDescent="0.4">
      <c r="A30" s="83" t="s">
        <v>46</v>
      </c>
      <c r="B30" s="86">
        <v>0.7</v>
      </c>
      <c r="C30" s="85" t="s">
        <v>33</v>
      </c>
      <c r="D30" s="90">
        <f t="shared" si="0"/>
        <v>6.7400000000000002E-2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5.75" customHeight="1" x14ac:dyDescent="0.4">
      <c r="A31" s="83" t="s">
        <v>47</v>
      </c>
      <c r="B31" s="86">
        <v>0.7</v>
      </c>
      <c r="C31" s="85" t="s">
        <v>33</v>
      </c>
      <c r="D31" s="90">
        <f t="shared" si="0"/>
        <v>6.7400000000000002E-2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5.75" customHeight="1" x14ac:dyDescent="0.4">
      <c r="A32" s="72"/>
      <c r="B32" s="70"/>
      <c r="C32" s="71"/>
      <c r="D32" s="70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2:4" ht="15.75" customHeight="1" x14ac:dyDescent="0.25">
      <c r="B33" s="91"/>
      <c r="C33" s="92"/>
      <c r="D33" s="91"/>
    </row>
    <row r="34" spans="2:4" ht="15.75" customHeight="1" x14ac:dyDescent="0.25">
      <c r="B34" s="91"/>
      <c r="C34" s="92"/>
      <c r="D34" s="91"/>
    </row>
    <row r="35" spans="2:4" ht="15.75" customHeight="1" x14ac:dyDescent="0.25">
      <c r="B35" s="91"/>
      <c r="C35" s="92"/>
      <c r="D35" s="91"/>
    </row>
    <row r="36" spans="2:4" ht="15.75" customHeight="1" x14ac:dyDescent="0.25">
      <c r="B36" s="91"/>
      <c r="C36" s="92"/>
      <c r="D36" s="91"/>
    </row>
    <row r="37" spans="2:4" ht="15.75" customHeight="1" x14ac:dyDescent="0.25">
      <c r="B37" s="91"/>
      <c r="C37" s="92"/>
      <c r="D37" s="91"/>
    </row>
    <row r="38" spans="2:4" ht="15.75" customHeight="1" x14ac:dyDescent="0.25">
      <c r="B38" s="91"/>
      <c r="C38" s="92"/>
      <c r="D38" s="91"/>
    </row>
    <row r="39" spans="2:4" ht="15.75" customHeight="1" x14ac:dyDescent="0.25">
      <c r="B39" s="91"/>
      <c r="C39" s="92"/>
      <c r="D39" s="91"/>
    </row>
    <row r="40" spans="2:4" ht="15.75" customHeight="1" x14ac:dyDescent="0.25">
      <c r="B40" s="91"/>
      <c r="C40" s="92"/>
      <c r="D40" s="91"/>
    </row>
    <row r="41" spans="2:4" ht="15.75" customHeight="1" x14ac:dyDescent="0.25">
      <c r="B41" s="91"/>
      <c r="C41" s="92"/>
      <c r="D41" s="91"/>
    </row>
    <row r="42" spans="2:4" ht="15.75" customHeight="1" x14ac:dyDescent="0.25">
      <c r="B42" s="91"/>
      <c r="C42" s="92"/>
      <c r="D42" s="91"/>
    </row>
    <row r="43" spans="2:4" ht="15.75" customHeight="1" x14ac:dyDescent="0.25">
      <c r="B43" s="91"/>
      <c r="C43" s="92"/>
      <c r="D43" s="91"/>
    </row>
    <row r="44" spans="2:4" ht="15.75" customHeight="1" x14ac:dyDescent="0.25">
      <c r="B44" s="91"/>
      <c r="C44" s="92"/>
      <c r="D44" s="91"/>
    </row>
    <row r="45" spans="2:4" ht="15.75" customHeight="1" x14ac:dyDescent="0.25">
      <c r="B45" s="91"/>
      <c r="C45" s="92"/>
      <c r="D45" s="91"/>
    </row>
    <row r="46" spans="2:4" ht="15.75" customHeight="1" x14ac:dyDescent="0.25">
      <c r="B46" s="91"/>
      <c r="C46" s="92"/>
      <c r="D46" s="91"/>
    </row>
    <row r="47" spans="2:4" ht="15.75" customHeight="1" x14ac:dyDescent="0.25">
      <c r="B47" s="91"/>
      <c r="C47" s="92"/>
      <c r="D47" s="91"/>
    </row>
    <row r="48" spans="2:4" ht="15.75" customHeight="1" x14ac:dyDescent="0.25">
      <c r="B48" s="91"/>
      <c r="C48" s="92"/>
      <c r="D48" s="91"/>
    </row>
    <row r="49" spans="2:4" ht="15.75" customHeight="1" x14ac:dyDescent="0.25">
      <c r="B49" s="91"/>
      <c r="C49" s="92"/>
      <c r="D49" s="91"/>
    </row>
    <row r="50" spans="2:4" ht="15.75" customHeight="1" x14ac:dyDescent="0.25">
      <c r="B50" s="91"/>
      <c r="C50" s="92"/>
      <c r="D50" s="91"/>
    </row>
    <row r="51" spans="2:4" ht="12.5" x14ac:dyDescent="0.25">
      <c r="B51" s="91"/>
      <c r="C51" s="92"/>
      <c r="D51" s="91"/>
    </row>
    <row r="52" spans="2:4" ht="12.5" x14ac:dyDescent="0.25">
      <c r="B52" s="91"/>
      <c r="C52" s="92"/>
      <c r="D52" s="91"/>
    </row>
    <row r="53" spans="2:4" ht="12.5" x14ac:dyDescent="0.25">
      <c r="B53" s="91"/>
      <c r="C53" s="92"/>
      <c r="D53" s="91"/>
    </row>
    <row r="54" spans="2:4" ht="12.5" x14ac:dyDescent="0.25">
      <c r="B54" s="91"/>
      <c r="C54" s="92"/>
      <c r="D54" s="91"/>
    </row>
    <row r="55" spans="2:4" ht="12.5" x14ac:dyDescent="0.25">
      <c r="B55" s="91"/>
      <c r="C55" s="92"/>
      <c r="D55" s="91"/>
    </row>
    <row r="56" spans="2:4" ht="12.5" x14ac:dyDescent="0.25">
      <c r="B56" s="91"/>
      <c r="C56" s="92"/>
      <c r="D56" s="91"/>
    </row>
    <row r="57" spans="2:4" ht="12.5" x14ac:dyDescent="0.25">
      <c r="B57" s="91"/>
      <c r="C57" s="92"/>
      <c r="D57" s="91"/>
    </row>
    <row r="58" spans="2:4" ht="12.5" x14ac:dyDescent="0.25">
      <c r="B58" s="91"/>
      <c r="C58" s="92"/>
      <c r="D58" s="91"/>
    </row>
    <row r="59" spans="2:4" ht="12.5" x14ac:dyDescent="0.25">
      <c r="B59" s="91"/>
      <c r="C59" s="92"/>
      <c r="D59" s="91"/>
    </row>
    <row r="60" spans="2:4" ht="12.5" x14ac:dyDescent="0.25">
      <c r="B60" s="91"/>
      <c r="C60" s="92"/>
      <c r="D60" s="91"/>
    </row>
    <row r="61" spans="2:4" ht="12.5" x14ac:dyDescent="0.25">
      <c r="B61" s="91"/>
      <c r="C61" s="92"/>
      <c r="D61" s="91"/>
    </row>
    <row r="62" spans="2:4" ht="12.5" x14ac:dyDescent="0.25">
      <c r="B62" s="91"/>
      <c r="C62" s="92"/>
      <c r="D62" s="91"/>
    </row>
    <row r="63" spans="2:4" ht="12.5" x14ac:dyDescent="0.25">
      <c r="B63" s="91"/>
      <c r="C63" s="92"/>
      <c r="D63" s="91"/>
    </row>
    <row r="64" spans="2:4" ht="12.5" x14ac:dyDescent="0.25">
      <c r="B64" s="91"/>
      <c r="C64" s="92"/>
      <c r="D64" s="91"/>
    </row>
    <row r="65" spans="2:4" ht="12.5" x14ac:dyDescent="0.25">
      <c r="B65" s="91"/>
      <c r="C65" s="92"/>
      <c r="D65" s="91"/>
    </row>
    <row r="66" spans="2:4" ht="12.5" x14ac:dyDescent="0.25">
      <c r="B66" s="91"/>
      <c r="C66" s="92"/>
      <c r="D66" s="91"/>
    </row>
    <row r="67" spans="2:4" ht="12.5" x14ac:dyDescent="0.25">
      <c r="B67" s="91"/>
      <c r="C67" s="92"/>
      <c r="D67" s="91"/>
    </row>
    <row r="68" spans="2:4" ht="12.5" x14ac:dyDescent="0.25">
      <c r="B68" s="91"/>
      <c r="C68" s="92"/>
      <c r="D68" s="91"/>
    </row>
    <row r="69" spans="2:4" ht="12.5" x14ac:dyDescent="0.25">
      <c r="B69" s="91"/>
      <c r="C69" s="92"/>
      <c r="D69" s="91"/>
    </row>
    <row r="70" spans="2:4" ht="12.5" x14ac:dyDescent="0.25">
      <c r="B70" s="91"/>
      <c r="C70" s="92"/>
      <c r="D70" s="91"/>
    </row>
    <row r="71" spans="2:4" ht="12.5" x14ac:dyDescent="0.25">
      <c r="B71" s="91"/>
      <c r="C71" s="92"/>
      <c r="D71" s="91"/>
    </row>
    <row r="72" spans="2:4" ht="12.5" x14ac:dyDescent="0.25">
      <c r="B72" s="91"/>
      <c r="C72" s="92"/>
      <c r="D72" s="91"/>
    </row>
    <row r="73" spans="2:4" ht="12.5" x14ac:dyDescent="0.25">
      <c r="B73" s="91"/>
      <c r="C73" s="92"/>
      <c r="D73" s="91"/>
    </row>
    <row r="74" spans="2:4" ht="12.5" x14ac:dyDescent="0.25">
      <c r="B74" s="91"/>
      <c r="C74" s="92"/>
      <c r="D74" s="91"/>
    </row>
    <row r="75" spans="2:4" ht="12.5" x14ac:dyDescent="0.25">
      <c r="B75" s="91"/>
      <c r="C75" s="92"/>
      <c r="D75" s="91"/>
    </row>
    <row r="76" spans="2:4" ht="12.5" x14ac:dyDescent="0.25">
      <c r="B76" s="91"/>
      <c r="C76" s="92"/>
      <c r="D76" s="91"/>
    </row>
    <row r="77" spans="2:4" ht="12.5" x14ac:dyDescent="0.25">
      <c r="B77" s="91"/>
      <c r="C77" s="92"/>
      <c r="D77" s="91"/>
    </row>
    <row r="78" spans="2:4" ht="12.5" x14ac:dyDescent="0.25">
      <c r="B78" s="91"/>
      <c r="C78" s="92"/>
      <c r="D78" s="91"/>
    </row>
    <row r="79" spans="2:4" ht="12.5" x14ac:dyDescent="0.25">
      <c r="B79" s="91"/>
      <c r="C79" s="92"/>
      <c r="D79" s="91"/>
    </row>
    <row r="80" spans="2:4" ht="12.5" x14ac:dyDescent="0.25">
      <c r="B80" s="91"/>
      <c r="C80" s="92"/>
      <c r="D80" s="91"/>
    </row>
    <row r="81" spans="2:4" ht="12.5" x14ac:dyDescent="0.25">
      <c r="B81" s="91"/>
      <c r="C81" s="92"/>
      <c r="D81" s="91"/>
    </row>
    <row r="82" spans="2:4" ht="12.5" x14ac:dyDescent="0.25">
      <c r="B82" s="91"/>
      <c r="C82" s="92"/>
      <c r="D82" s="91"/>
    </row>
    <row r="83" spans="2:4" ht="12.5" x14ac:dyDescent="0.25">
      <c r="B83" s="91"/>
      <c r="C83" s="92"/>
      <c r="D83" s="91"/>
    </row>
    <row r="84" spans="2:4" ht="12.5" x14ac:dyDescent="0.25">
      <c r="B84" s="91"/>
      <c r="C84" s="92"/>
      <c r="D84" s="91"/>
    </row>
    <row r="85" spans="2:4" ht="12.5" x14ac:dyDescent="0.25">
      <c r="B85" s="91"/>
      <c r="C85" s="92"/>
      <c r="D85" s="91"/>
    </row>
    <row r="86" spans="2:4" ht="12.5" x14ac:dyDescent="0.25">
      <c r="B86" s="91"/>
      <c r="C86" s="92"/>
      <c r="D86" s="91"/>
    </row>
    <row r="87" spans="2:4" ht="12.5" x14ac:dyDescent="0.25">
      <c r="B87" s="91"/>
      <c r="C87" s="92"/>
      <c r="D87" s="91"/>
    </row>
    <row r="88" spans="2:4" ht="12.5" x14ac:dyDescent="0.25">
      <c r="B88" s="91"/>
      <c r="C88" s="92"/>
      <c r="D88" s="91"/>
    </row>
    <row r="89" spans="2:4" ht="12.5" x14ac:dyDescent="0.25">
      <c r="B89" s="91"/>
      <c r="C89" s="92"/>
      <c r="D89" s="91"/>
    </row>
    <row r="90" spans="2:4" ht="12.5" x14ac:dyDescent="0.25">
      <c r="B90" s="91"/>
      <c r="C90" s="92"/>
      <c r="D90" s="91"/>
    </row>
    <row r="91" spans="2:4" ht="12.5" x14ac:dyDescent="0.25">
      <c r="B91" s="91"/>
      <c r="C91" s="92"/>
      <c r="D91" s="91"/>
    </row>
    <row r="92" spans="2:4" ht="12.5" x14ac:dyDescent="0.25">
      <c r="B92" s="91"/>
      <c r="C92" s="92"/>
      <c r="D92" s="91"/>
    </row>
    <row r="93" spans="2:4" ht="12.5" x14ac:dyDescent="0.25">
      <c r="B93" s="91"/>
      <c r="C93" s="92"/>
      <c r="D93" s="91"/>
    </row>
    <row r="94" spans="2:4" ht="12.5" x14ac:dyDescent="0.25">
      <c r="B94" s="91"/>
      <c r="C94" s="92"/>
      <c r="D94" s="91"/>
    </row>
    <row r="95" spans="2:4" ht="12.5" x14ac:dyDescent="0.25">
      <c r="B95" s="91"/>
      <c r="C95" s="92"/>
      <c r="D95" s="91"/>
    </row>
    <row r="96" spans="2:4" ht="12.5" x14ac:dyDescent="0.25">
      <c r="B96" s="91"/>
      <c r="C96" s="92"/>
      <c r="D96" s="91"/>
    </row>
    <row r="97" spans="2:4" ht="12.5" x14ac:dyDescent="0.25">
      <c r="B97" s="91"/>
      <c r="C97" s="92"/>
      <c r="D97" s="91"/>
    </row>
    <row r="98" spans="2:4" ht="12.5" x14ac:dyDescent="0.25">
      <c r="B98" s="91"/>
      <c r="C98" s="92"/>
      <c r="D98" s="91"/>
    </row>
    <row r="99" spans="2:4" ht="12.5" x14ac:dyDescent="0.25">
      <c r="B99" s="91"/>
      <c r="C99" s="92"/>
      <c r="D99" s="91"/>
    </row>
    <row r="100" spans="2:4" ht="12.5" x14ac:dyDescent="0.25">
      <c r="B100" s="91"/>
      <c r="C100" s="92"/>
      <c r="D100" s="91"/>
    </row>
    <row r="101" spans="2:4" ht="12.5" x14ac:dyDescent="0.25">
      <c r="B101" s="91"/>
      <c r="C101" s="92"/>
      <c r="D101" s="91"/>
    </row>
    <row r="102" spans="2:4" ht="12.5" x14ac:dyDescent="0.25">
      <c r="B102" s="91"/>
      <c r="C102" s="92"/>
      <c r="D102" s="91"/>
    </row>
    <row r="103" spans="2:4" ht="12.5" x14ac:dyDescent="0.25">
      <c r="B103" s="91"/>
      <c r="C103" s="92"/>
      <c r="D103" s="91"/>
    </row>
    <row r="104" spans="2:4" ht="12.5" x14ac:dyDescent="0.25">
      <c r="B104" s="91"/>
      <c r="C104" s="92"/>
      <c r="D104" s="91"/>
    </row>
    <row r="105" spans="2:4" ht="12.5" x14ac:dyDescent="0.25">
      <c r="B105" s="91"/>
      <c r="C105" s="92"/>
      <c r="D105" s="91"/>
    </row>
    <row r="106" spans="2:4" ht="12.5" x14ac:dyDescent="0.25">
      <c r="B106" s="91"/>
      <c r="C106" s="92"/>
      <c r="D106" s="91"/>
    </row>
    <row r="107" spans="2:4" ht="12.5" x14ac:dyDescent="0.25">
      <c r="B107" s="91"/>
      <c r="C107" s="92"/>
      <c r="D107" s="91"/>
    </row>
    <row r="108" spans="2:4" ht="12.5" x14ac:dyDescent="0.25">
      <c r="B108" s="91"/>
      <c r="C108" s="92"/>
      <c r="D108" s="91"/>
    </row>
    <row r="109" spans="2:4" ht="12.5" x14ac:dyDescent="0.25">
      <c r="B109" s="91"/>
      <c r="C109" s="92"/>
      <c r="D109" s="91"/>
    </row>
    <row r="110" spans="2:4" ht="12.5" x14ac:dyDescent="0.25">
      <c r="B110" s="91"/>
      <c r="C110" s="92"/>
      <c r="D110" s="91"/>
    </row>
    <row r="111" spans="2:4" ht="12.5" x14ac:dyDescent="0.25">
      <c r="B111" s="91"/>
      <c r="C111" s="92"/>
      <c r="D111" s="91"/>
    </row>
    <row r="112" spans="2:4" ht="12.5" x14ac:dyDescent="0.25">
      <c r="B112" s="91"/>
      <c r="C112" s="92"/>
      <c r="D112" s="91"/>
    </row>
    <row r="113" spans="2:4" ht="12.5" x14ac:dyDescent="0.25">
      <c r="B113" s="91"/>
      <c r="C113" s="92"/>
      <c r="D113" s="91"/>
    </row>
    <row r="114" spans="2:4" ht="12.5" x14ac:dyDescent="0.25">
      <c r="B114" s="91"/>
      <c r="C114" s="92"/>
      <c r="D114" s="91"/>
    </row>
    <row r="115" spans="2:4" ht="12.5" x14ac:dyDescent="0.25">
      <c r="B115" s="91"/>
      <c r="C115" s="92"/>
      <c r="D115" s="91"/>
    </row>
    <row r="116" spans="2:4" ht="12.5" x14ac:dyDescent="0.25">
      <c r="B116" s="91"/>
      <c r="C116" s="92"/>
      <c r="D116" s="91"/>
    </row>
    <row r="117" spans="2:4" ht="12.5" x14ac:dyDescent="0.25">
      <c r="B117" s="91"/>
      <c r="C117" s="92"/>
      <c r="D117" s="91"/>
    </row>
    <row r="118" spans="2:4" ht="12.5" x14ac:dyDescent="0.25">
      <c r="B118" s="91"/>
      <c r="C118" s="92"/>
      <c r="D118" s="91"/>
    </row>
    <row r="119" spans="2:4" ht="12.5" x14ac:dyDescent="0.25">
      <c r="B119" s="91"/>
      <c r="C119" s="92"/>
      <c r="D119" s="91"/>
    </row>
    <row r="120" spans="2:4" ht="12.5" x14ac:dyDescent="0.25">
      <c r="B120" s="91"/>
      <c r="C120" s="92"/>
      <c r="D120" s="91"/>
    </row>
    <row r="121" spans="2:4" ht="12.5" x14ac:dyDescent="0.25">
      <c r="B121" s="91"/>
      <c r="C121" s="92"/>
      <c r="D121" s="91"/>
    </row>
    <row r="122" spans="2:4" ht="12.5" x14ac:dyDescent="0.25">
      <c r="B122" s="91"/>
      <c r="C122" s="92"/>
      <c r="D122" s="91"/>
    </row>
    <row r="123" spans="2:4" ht="12.5" x14ac:dyDescent="0.25">
      <c r="B123" s="91"/>
      <c r="C123" s="92"/>
      <c r="D123" s="91"/>
    </row>
    <row r="124" spans="2:4" ht="12.5" x14ac:dyDescent="0.25">
      <c r="B124" s="91"/>
      <c r="C124" s="92"/>
      <c r="D124" s="91"/>
    </row>
    <row r="125" spans="2:4" ht="12.5" x14ac:dyDescent="0.25">
      <c r="B125" s="91"/>
      <c r="C125" s="92"/>
      <c r="D125" s="91"/>
    </row>
    <row r="126" spans="2:4" ht="12.5" x14ac:dyDescent="0.25">
      <c r="B126" s="91"/>
      <c r="C126" s="92"/>
      <c r="D126" s="91"/>
    </row>
    <row r="127" spans="2:4" ht="12.5" x14ac:dyDescent="0.25">
      <c r="B127" s="91"/>
      <c r="C127" s="92"/>
      <c r="D127" s="91"/>
    </row>
    <row r="128" spans="2:4" ht="12.5" x14ac:dyDescent="0.25">
      <c r="B128" s="91"/>
      <c r="C128" s="92"/>
      <c r="D128" s="91"/>
    </row>
    <row r="129" spans="2:4" ht="12.5" x14ac:dyDescent="0.25">
      <c r="B129" s="91"/>
      <c r="C129" s="92"/>
      <c r="D129" s="91"/>
    </row>
    <row r="130" spans="2:4" ht="12.5" x14ac:dyDescent="0.25">
      <c r="B130" s="91"/>
      <c r="C130" s="92"/>
      <c r="D130" s="91"/>
    </row>
    <row r="131" spans="2:4" ht="12.5" x14ac:dyDescent="0.25">
      <c r="B131" s="91"/>
      <c r="C131" s="92"/>
      <c r="D131" s="91"/>
    </row>
    <row r="132" spans="2:4" ht="12.5" x14ac:dyDescent="0.25">
      <c r="B132" s="91"/>
      <c r="C132" s="92"/>
      <c r="D132" s="91"/>
    </row>
    <row r="133" spans="2:4" ht="12.5" x14ac:dyDescent="0.25">
      <c r="B133" s="91"/>
      <c r="C133" s="92"/>
      <c r="D133" s="91"/>
    </row>
    <row r="134" spans="2:4" ht="12.5" x14ac:dyDescent="0.25">
      <c r="B134" s="91"/>
      <c r="C134" s="92"/>
      <c r="D134" s="91"/>
    </row>
    <row r="135" spans="2:4" ht="12.5" x14ac:dyDescent="0.25">
      <c r="B135" s="91"/>
      <c r="C135" s="92"/>
      <c r="D135" s="91"/>
    </row>
    <row r="136" spans="2:4" ht="12.5" x14ac:dyDescent="0.25">
      <c r="B136" s="91"/>
      <c r="C136" s="92"/>
      <c r="D136" s="91"/>
    </row>
    <row r="137" spans="2:4" ht="12.5" x14ac:dyDescent="0.25">
      <c r="B137" s="91"/>
      <c r="C137" s="92"/>
      <c r="D137" s="91"/>
    </row>
    <row r="138" spans="2:4" ht="12.5" x14ac:dyDescent="0.25">
      <c r="B138" s="91"/>
      <c r="C138" s="92"/>
      <c r="D138" s="91"/>
    </row>
    <row r="139" spans="2:4" ht="12.5" x14ac:dyDescent="0.25">
      <c r="B139" s="91"/>
      <c r="C139" s="92"/>
      <c r="D139" s="91"/>
    </row>
    <row r="140" spans="2:4" ht="12.5" x14ac:dyDescent="0.25">
      <c r="B140" s="91"/>
      <c r="C140" s="92"/>
      <c r="D140" s="91"/>
    </row>
    <row r="141" spans="2:4" ht="12.5" x14ac:dyDescent="0.25">
      <c r="B141" s="91"/>
      <c r="C141" s="92"/>
      <c r="D141" s="91"/>
    </row>
    <row r="142" spans="2:4" ht="12.5" x14ac:dyDescent="0.25">
      <c r="B142" s="91"/>
      <c r="C142" s="92"/>
      <c r="D142" s="91"/>
    </row>
    <row r="143" spans="2:4" ht="12.5" x14ac:dyDescent="0.25">
      <c r="B143" s="91"/>
      <c r="C143" s="92"/>
      <c r="D143" s="91"/>
    </row>
    <row r="144" spans="2:4" ht="12.5" x14ac:dyDescent="0.25">
      <c r="B144" s="91"/>
      <c r="C144" s="92"/>
      <c r="D144" s="91"/>
    </row>
    <row r="145" spans="2:4" ht="12.5" x14ac:dyDescent="0.25">
      <c r="B145" s="91"/>
      <c r="C145" s="92"/>
      <c r="D145" s="91"/>
    </row>
    <row r="146" spans="2:4" ht="12.5" x14ac:dyDescent="0.25">
      <c r="B146" s="91"/>
      <c r="C146" s="92"/>
      <c r="D146" s="91"/>
    </row>
    <row r="147" spans="2:4" ht="12.5" x14ac:dyDescent="0.25">
      <c r="B147" s="91"/>
      <c r="C147" s="92"/>
      <c r="D147" s="91"/>
    </row>
    <row r="148" spans="2:4" ht="12.5" x14ac:dyDescent="0.25">
      <c r="B148" s="91"/>
      <c r="C148" s="92"/>
      <c r="D148" s="91"/>
    </row>
    <row r="149" spans="2:4" ht="12.5" x14ac:dyDescent="0.25">
      <c r="B149" s="91"/>
      <c r="C149" s="92"/>
      <c r="D149" s="91"/>
    </row>
    <row r="150" spans="2:4" ht="12.5" x14ac:dyDescent="0.25">
      <c r="B150" s="91"/>
      <c r="C150" s="92"/>
      <c r="D150" s="91"/>
    </row>
    <row r="151" spans="2:4" ht="12.5" x14ac:dyDescent="0.25">
      <c r="B151" s="91"/>
      <c r="C151" s="92"/>
      <c r="D151" s="91"/>
    </row>
    <row r="152" spans="2:4" ht="12.5" x14ac:dyDescent="0.25">
      <c r="B152" s="91"/>
      <c r="C152" s="92"/>
      <c r="D152" s="91"/>
    </row>
    <row r="153" spans="2:4" ht="12.5" x14ac:dyDescent="0.25">
      <c r="B153" s="91"/>
      <c r="C153" s="92"/>
      <c r="D153" s="91"/>
    </row>
    <row r="154" spans="2:4" ht="12.5" x14ac:dyDescent="0.25">
      <c r="B154" s="91"/>
      <c r="C154" s="92"/>
      <c r="D154" s="91"/>
    </row>
    <row r="155" spans="2:4" ht="12.5" x14ac:dyDescent="0.25">
      <c r="B155" s="91"/>
      <c r="C155" s="92"/>
      <c r="D155" s="91"/>
    </row>
    <row r="156" spans="2:4" ht="12.5" x14ac:dyDescent="0.25">
      <c r="B156" s="91"/>
      <c r="C156" s="92"/>
      <c r="D156" s="91"/>
    </row>
    <row r="157" spans="2:4" ht="12.5" x14ac:dyDescent="0.25">
      <c r="B157" s="91"/>
      <c r="C157" s="92"/>
      <c r="D157" s="91"/>
    </row>
    <row r="158" spans="2:4" ht="12.5" x14ac:dyDescent="0.25">
      <c r="B158" s="91"/>
      <c r="C158" s="92"/>
      <c r="D158" s="91"/>
    </row>
    <row r="159" spans="2:4" ht="12.5" x14ac:dyDescent="0.25">
      <c r="B159" s="91"/>
      <c r="C159" s="92"/>
      <c r="D159" s="91"/>
    </row>
    <row r="160" spans="2:4" ht="12.5" x14ac:dyDescent="0.25">
      <c r="B160" s="91"/>
      <c r="C160" s="92"/>
      <c r="D160" s="91"/>
    </row>
    <row r="161" spans="2:4" ht="12.5" x14ac:dyDescent="0.25">
      <c r="B161" s="91"/>
      <c r="C161" s="92"/>
      <c r="D161" s="91"/>
    </row>
    <row r="162" spans="2:4" ht="12.5" x14ac:dyDescent="0.25">
      <c r="B162" s="91"/>
      <c r="C162" s="92"/>
      <c r="D162" s="91"/>
    </row>
    <row r="163" spans="2:4" ht="12.5" x14ac:dyDescent="0.25">
      <c r="B163" s="91"/>
      <c r="C163" s="92"/>
      <c r="D163" s="91"/>
    </row>
    <row r="164" spans="2:4" ht="12.5" x14ac:dyDescent="0.25">
      <c r="B164" s="91"/>
      <c r="C164" s="92"/>
      <c r="D164" s="91"/>
    </row>
    <row r="165" spans="2:4" ht="12.5" x14ac:dyDescent="0.25">
      <c r="B165" s="91"/>
      <c r="C165" s="92"/>
      <c r="D165" s="91"/>
    </row>
    <row r="166" spans="2:4" ht="12.5" x14ac:dyDescent="0.25">
      <c r="B166" s="91"/>
      <c r="C166" s="92"/>
      <c r="D166" s="91"/>
    </row>
    <row r="167" spans="2:4" ht="12.5" x14ac:dyDescent="0.25">
      <c r="B167" s="91"/>
      <c r="C167" s="92"/>
      <c r="D167" s="91"/>
    </row>
    <row r="168" spans="2:4" ht="12.5" x14ac:dyDescent="0.25">
      <c r="B168" s="91"/>
      <c r="C168" s="92"/>
      <c r="D168" s="91"/>
    </row>
    <row r="169" spans="2:4" ht="12.5" x14ac:dyDescent="0.25">
      <c r="B169" s="91"/>
      <c r="C169" s="92"/>
      <c r="D169" s="91"/>
    </row>
    <row r="170" spans="2:4" ht="12.5" x14ac:dyDescent="0.25">
      <c r="B170" s="91"/>
      <c r="C170" s="92"/>
      <c r="D170" s="91"/>
    </row>
    <row r="171" spans="2:4" ht="12.5" x14ac:dyDescent="0.25">
      <c r="B171" s="91"/>
      <c r="C171" s="92"/>
      <c r="D171" s="91"/>
    </row>
    <row r="172" spans="2:4" ht="12.5" x14ac:dyDescent="0.25">
      <c r="B172" s="91"/>
      <c r="C172" s="92"/>
      <c r="D172" s="91"/>
    </row>
    <row r="173" spans="2:4" ht="12.5" x14ac:dyDescent="0.25">
      <c r="B173" s="91"/>
      <c r="C173" s="92"/>
      <c r="D173" s="91"/>
    </row>
    <row r="174" spans="2:4" ht="12.5" x14ac:dyDescent="0.25">
      <c r="B174" s="91"/>
      <c r="C174" s="92"/>
      <c r="D174" s="91"/>
    </row>
    <row r="175" spans="2:4" ht="12.5" x14ac:dyDescent="0.25">
      <c r="B175" s="91"/>
      <c r="C175" s="92"/>
      <c r="D175" s="91"/>
    </row>
    <row r="176" spans="2:4" ht="12.5" x14ac:dyDescent="0.25">
      <c r="B176" s="91"/>
      <c r="C176" s="92"/>
      <c r="D176" s="91"/>
    </row>
    <row r="177" spans="2:4" ht="12.5" x14ac:dyDescent="0.25">
      <c r="B177" s="91"/>
      <c r="C177" s="92"/>
      <c r="D177" s="91"/>
    </row>
    <row r="178" spans="2:4" ht="12.5" x14ac:dyDescent="0.25">
      <c r="B178" s="91"/>
      <c r="C178" s="92"/>
      <c r="D178" s="91"/>
    </row>
    <row r="179" spans="2:4" ht="12.5" x14ac:dyDescent="0.25">
      <c r="B179" s="91"/>
      <c r="C179" s="92"/>
      <c r="D179" s="91"/>
    </row>
    <row r="180" spans="2:4" ht="12.5" x14ac:dyDescent="0.25">
      <c r="B180" s="91"/>
      <c r="C180" s="92"/>
      <c r="D180" s="91"/>
    </row>
    <row r="181" spans="2:4" ht="12.5" x14ac:dyDescent="0.25">
      <c r="B181" s="91"/>
      <c r="C181" s="92"/>
      <c r="D181" s="91"/>
    </row>
    <row r="182" spans="2:4" ht="12.5" x14ac:dyDescent="0.25">
      <c r="B182" s="91"/>
      <c r="C182" s="92"/>
      <c r="D182" s="91"/>
    </row>
    <row r="183" spans="2:4" ht="12.5" x14ac:dyDescent="0.25">
      <c r="B183" s="91"/>
      <c r="C183" s="92"/>
      <c r="D183" s="91"/>
    </row>
    <row r="184" spans="2:4" ht="12.5" x14ac:dyDescent="0.25">
      <c r="B184" s="91"/>
      <c r="C184" s="92"/>
      <c r="D184" s="91"/>
    </row>
    <row r="185" spans="2:4" ht="12.5" x14ac:dyDescent="0.25">
      <c r="B185" s="91"/>
      <c r="C185" s="92"/>
      <c r="D185" s="91"/>
    </row>
    <row r="186" spans="2:4" ht="12.5" x14ac:dyDescent="0.25">
      <c r="B186" s="91"/>
      <c r="C186" s="92"/>
      <c r="D186" s="91"/>
    </row>
    <row r="187" spans="2:4" ht="12.5" x14ac:dyDescent="0.25">
      <c r="B187" s="91"/>
      <c r="C187" s="92"/>
      <c r="D187" s="91"/>
    </row>
    <row r="188" spans="2:4" ht="12.5" x14ac:dyDescent="0.25">
      <c r="B188" s="91"/>
      <c r="C188" s="92"/>
      <c r="D188" s="91"/>
    </row>
    <row r="189" spans="2:4" ht="12.5" x14ac:dyDescent="0.25">
      <c r="B189" s="91"/>
      <c r="C189" s="92"/>
      <c r="D189" s="91"/>
    </row>
    <row r="190" spans="2:4" ht="12.5" x14ac:dyDescent="0.25">
      <c r="B190" s="91"/>
      <c r="C190" s="92"/>
      <c r="D190" s="91"/>
    </row>
    <row r="191" spans="2:4" ht="12.5" x14ac:dyDescent="0.25">
      <c r="B191" s="91"/>
      <c r="C191" s="92"/>
      <c r="D191" s="91"/>
    </row>
    <row r="192" spans="2:4" ht="12.5" x14ac:dyDescent="0.25">
      <c r="B192" s="91"/>
      <c r="C192" s="92"/>
      <c r="D192" s="91"/>
    </row>
    <row r="193" spans="2:4" ht="12.5" x14ac:dyDescent="0.25">
      <c r="B193" s="91"/>
      <c r="C193" s="92"/>
      <c r="D193" s="91"/>
    </row>
    <row r="194" spans="2:4" ht="12.5" x14ac:dyDescent="0.25">
      <c r="B194" s="91"/>
      <c r="C194" s="92"/>
      <c r="D194" s="91"/>
    </row>
    <row r="195" spans="2:4" ht="12.5" x14ac:dyDescent="0.25">
      <c r="B195" s="91"/>
      <c r="C195" s="92"/>
      <c r="D195" s="91"/>
    </row>
    <row r="196" spans="2:4" ht="12.5" x14ac:dyDescent="0.25">
      <c r="B196" s="91"/>
      <c r="C196" s="92"/>
      <c r="D196" s="91"/>
    </row>
    <row r="197" spans="2:4" ht="12.5" x14ac:dyDescent="0.25">
      <c r="B197" s="91"/>
      <c r="C197" s="92"/>
      <c r="D197" s="91"/>
    </row>
    <row r="198" spans="2:4" ht="12.5" x14ac:dyDescent="0.25">
      <c r="B198" s="91"/>
      <c r="C198" s="92"/>
      <c r="D198" s="91"/>
    </row>
    <row r="199" spans="2:4" ht="12.5" x14ac:dyDescent="0.25">
      <c r="B199" s="91"/>
      <c r="C199" s="92"/>
      <c r="D199" s="91"/>
    </row>
    <row r="200" spans="2:4" ht="12.5" x14ac:dyDescent="0.25">
      <c r="B200" s="91"/>
      <c r="C200" s="92"/>
      <c r="D200" s="91"/>
    </row>
    <row r="201" spans="2:4" ht="12.5" x14ac:dyDescent="0.25">
      <c r="B201" s="91"/>
      <c r="C201" s="92"/>
      <c r="D201" s="91"/>
    </row>
    <row r="202" spans="2:4" ht="12.5" x14ac:dyDescent="0.25">
      <c r="B202" s="91"/>
      <c r="C202" s="92"/>
      <c r="D202" s="91"/>
    </row>
    <row r="203" spans="2:4" ht="12.5" x14ac:dyDescent="0.25">
      <c r="B203" s="91"/>
      <c r="C203" s="92"/>
      <c r="D203" s="91"/>
    </row>
    <row r="204" spans="2:4" ht="12.5" x14ac:dyDescent="0.25">
      <c r="B204" s="91"/>
      <c r="C204" s="92"/>
      <c r="D204" s="91"/>
    </row>
    <row r="205" spans="2:4" ht="12.5" x14ac:dyDescent="0.25">
      <c r="B205" s="91"/>
      <c r="C205" s="92"/>
      <c r="D205" s="91"/>
    </row>
    <row r="206" spans="2:4" ht="12.5" x14ac:dyDescent="0.25">
      <c r="B206" s="91"/>
      <c r="C206" s="92"/>
      <c r="D206" s="91"/>
    </row>
    <row r="207" spans="2:4" ht="12.5" x14ac:dyDescent="0.25">
      <c r="B207" s="91"/>
      <c r="C207" s="92"/>
      <c r="D207" s="91"/>
    </row>
    <row r="208" spans="2:4" ht="12.5" x14ac:dyDescent="0.25">
      <c r="B208" s="91"/>
      <c r="C208" s="92"/>
      <c r="D208" s="91"/>
    </row>
    <row r="209" spans="2:4" ht="12.5" x14ac:dyDescent="0.25">
      <c r="B209" s="91"/>
      <c r="C209" s="92"/>
      <c r="D209" s="91"/>
    </row>
    <row r="210" spans="2:4" ht="12.5" x14ac:dyDescent="0.25">
      <c r="B210" s="91"/>
      <c r="C210" s="92"/>
      <c r="D210" s="91"/>
    </row>
    <row r="211" spans="2:4" ht="12.5" x14ac:dyDescent="0.25">
      <c r="B211" s="91"/>
      <c r="C211" s="92"/>
      <c r="D211" s="91"/>
    </row>
    <row r="212" spans="2:4" ht="12.5" x14ac:dyDescent="0.25">
      <c r="B212" s="91"/>
      <c r="C212" s="92"/>
      <c r="D212" s="91"/>
    </row>
    <row r="213" spans="2:4" ht="12.5" x14ac:dyDescent="0.25">
      <c r="B213" s="91"/>
      <c r="C213" s="92"/>
      <c r="D213" s="91"/>
    </row>
    <row r="214" spans="2:4" ht="12.5" x14ac:dyDescent="0.25">
      <c r="B214" s="91"/>
      <c r="C214" s="92"/>
      <c r="D214" s="91"/>
    </row>
    <row r="215" spans="2:4" ht="12.5" x14ac:dyDescent="0.25">
      <c r="B215" s="91"/>
      <c r="C215" s="92"/>
      <c r="D215" s="91"/>
    </row>
    <row r="216" spans="2:4" ht="12.5" x14ac:dyDescent="0.25">
      <c r="B216" s="91"/>
      <c r="C216" s="92"/>
      <c r="D216" s="91"/>
    </row>
    <row r="217" spans="2:4" ht="12.5" x14ac:dyDescent="0.25">
      <c r="B217" s="91"/>
      <c r="C217" s="92"/>
      <c r="D217" s="91"/>
    </row>
    <row r="218" spans="2:4" ht="12.5" x14ac:dyDescent="0.25">
      <c r="B218" s="91"/>
      <c r="C218" s="92"/>
      <c r="D218" s="91"/>
    </row>
    <row r="219" spans="2:4" ht="12.5" x14ac:dyDescent="0.25">
      <c r="B219" s="91"/>
      <c r="C219" s="92"/>
      <c r="D219" s="91"/>
    </row>
    <row r="220" spans="2:4" ht="12.5" x14ac:dyDescent="0.25">
      <c r="B220" s="91"/>
      <c r="C220" s="92"/>
      <c r="D220" s="91"/>
    </row>
    <row r="221" spans="2:4" ht="12.5" x14ac:dyDescent="0.25">
      <c r="B221" s="91"/>
      <c r="C221" s="92"/>
      <c r="D221" s="91"/>
    </row>
    <row r="222" spans="2:4" ht="12.5" x14ac:dyDescent="0.25">
      <c r="B222" s="91"/>
      <c r="C222" s="92"/>
      <c r="D222" s="91"/>
    </row>
    <row r="223" spans="2:4" ht="12.5" x14ac:dyDescent="0.25">
      <c r="B223" s="91"/>
      <c r="C223" s="92"/>
      <c r="D223" s="91"/>
    </row>
    <row r="224" spans="2:4" ht="12.5" x14ac:dyDescent="0.25">
      <c r="B224" s="91"/>
      <c r="C224" s="92"/>
      <c r="D224" s="91"/>
    </row>
    <row r="225" spans="2:4" ht="12.5" x14ac:dyDescent="0.25">
      <c r="B225" s="91"/>
      <c r="C225" s="92"/>
      <c r="D225" s="91"/>
    </row>
    <row r="226" spans="2:4" ht="12.5" x14ac:dyDescent="0.25">
      <c r="B226" s="91"/>
      <c r="C226" s="92"/>
      <c r="D226" s="91"/>
    </row>
    <row r="227" spans="2:4" ht="12.5" x14ac:dyDescent="0.25">
      <c r="B227" s="91"/>
      <c r="C227" s="92"/>
      <c r="D227" s="91"/>
    </row>
    <row r="228" spans="2:4" ht="12.5" x14ac:dyDescent="0.25">
      <c r="B228" s="91"/>
      <c r="C228" s="92"/>
      <c r="D228" s="91"/>
    </row>
    <row r="229" spans="2:4" ht="12.5" x14ac:dyDescent="0.25">
      <c r="B229" s="91"/>
      <c r="C229" s="92"/>
      <c r="D229" s="91"/>
    </row>
    <row r="230" spans="2:4" ht="12.5" x14ac:dyDescent="0.25">
      <c r="B230" s="91"/>
      <c r="C230" s="92"/>
      <c r="D230" s="91"/>
    </row>
    <row r="231" spans="2:4" ht="12.5" x14ac:dyDescent="0.25">
      <c r="B231" s="91"/>
      <c r="C231" s="92"/>
      <c r="D231" s="91"/>
    </row>
    <row r="232" spans="2:4" ht="12.5" x14ac:dyDescent="0.25">
      <c r="B232" s="91"/>
      <c r="C232" s="92"/>
      <c r="D232" s="91"/>
    </row>
    <row r="233" spans="2:4" ht="12.5" x14ac:dyDescent="0.25">
      <c r="B233" s="91"/>
      <c r="C233" s="92"/>
      <c r="D233" s="91"/>
    </row>
    <row r="234" spans="2:4" ht="12.5" x14ac:dyDescent="0.25">
      <c r="B234" s="91"/>
      <c r="C234" s="92"/>
      <c r="D234" s="91"/>
    </row>
    <row r="235" spans="2:4" ht="12.5" x14ac:dyDescent="0.25">
      <c r="B235" s="91"/>
      <c r="C235" s="92"/>
      <c r="D235" s="91"/>
    </row>
    <row r="236" spans="2:4" ht="12.5" x14ac:dyDescent="0.25">
      <c r="B236" s="91"/>
      <c r="C236" s="92"/>
      <c r="D236" s="91"/>
    </row>
    <row r="237" spans="2:4" ht="12.5" x14ac:dyDescent="0.25">
      <c r="B237" s="91"/>
      <c r="C237" s="92"/>
      <c r="D237" s="91"/>
    </row>
    <row r="238" spans="2:4" ht="12.5" x14ac:dyDescent="0.25">
      <c r="B238" s="91"/>
      <c r="C238" s="92"/>
      <c r="D238" s="91"/>
    </row>
    <row r="239" spans="2:4" ht="12.5" x14ac:dyDescent="0.25">
      <c r="B239" s="91"/>
      <c r="C239" s="92"/>
      <c r="D239" s="91"/>
    </row>
    <row r="240" spans="2:4" ht="12.5" x14ac:dyDescent="0.25">
      <c r="B240" s="91"/>
      <c r="C240" s="92"/>
      <c r="D240" s="91"/>
    </row>
    <row r="241" spans="2:4" ht="12.5" x14ac:dyDescent="0.25">
      <c r="B241" s="91"/>
      <c r="C241" s="92"/>
      <c r="D241" s="91"/>
    </row>
    <row r="242" spans="2:4" ht="12.5" x14ac:dyDescent="0.25">
      <c r="B242" s="91"/>
      <c r="C242" s="92"/>
      <c r="D242" s="91"/>
    </row>
    <row r="243" spans="2:4" ht="12.5" x14ac:dyDescent="0.25">
      <c r="B243" s="91"/>
      <c r="C243" s="92"/>
      <c r="D243" s="91"/>
    </row>
    <row r="244" spans="2:4" ht="12.5" x14ac:dyDescent="0.25">
      <c r="B244" s="91"/>
      <c r="C244" s="92"/>
      <c r="D244" s="91"/>
    </row>
    <row r="245" spans="2:4" ht="12.5" x14ac:dyDescent="0.25">
      <c r="B245" s="91"/>
      <c r="C245" s="92"/>
      <c r="D245" s="91"/>
    </row>
    <row r="246" spans="2:4" ht="12.5" x14ac:dyDescent="0.25">
      <c r="B246" s="91"/>
      <c r="C246" s="92"/>
      <c r="D246" s="91"/>
    </row>
    <row r="247" spans="2:4" ht="12.5" x14ac:dyDescent="0.25">
      <c r="B247" s="91"/>
      <c r="C247" s="92"/>
      <c r="D247" s="91"/>
    </row>
    <row r="248" spans="2:4" ht="12.5" x14ac:dyDescent="0.25">
      <c r="B248" s="91"/>
      <c r="C248" s="92"/>
      <c r="D248" s="91"/>
    </row>
    <row r="249" spans="2:4" ht="12.5" x14ac:dyDescent="0.25">
      <c r="B249" s="91"/>
      <c r="C249" s="92"/>
      <c r="D249" s="91"/>
    </row>
    <row r="250" spans="2:4" ht="12.5" x14ac:dyDescent="0.25">
      <c r="B250" s="91"/>
      <c r="C250" s="92"/>
      <c r="D250" s="91"/>
    </row>
    <row r="251" spans="2:4" ht="12.5" x14ac:dyDescent="0.25">
      <c r="B251" s="91"/>
      <c r="C251" s="92"/>
      <c r="D251" s="91"/>
    </row>
    <row r="252" spans="2:4" ht="12.5" x14ac:dyDescent="0.25">
      <c r="B252" s="91"/>
      <c r="C252" s="92"/>
      <c r="D252" s="91"/>
    </row>
    <row r="253" spans="2:4" ht="12.5" x14ac:dyDescent="0.25">
      <c r="B253" s="91"/>
      <c r="C253" s="92"/>
      <c r="D253" s="91"/>
    </row>
    <row r="254" spans="2:4" ht="12.5" x14ac:dyDescent="0.25">
      <c r="B254" s="91"/>
      <c r="C254" s="92"/>
      <c r="D254" s="91"/>
    </row>
    <row r="255" spans="2:4" ht="12.5" x14ac:dyDescent="0.25">
      <c r="B255" s="91"/>
      <c r="C255" s="92"/>
      <c r="D255" s="91"/>
    </row>
    <row r="256" spans="2:4" ht="12.5" x14ac:dyDescent="0.25">
      <c r="B256" s="91"/>
      <c r="C256" s="92"/>
      <c r="D256" s="91"/>
    </row>
    <row r="257" spans="2:4" ht="12.5" x14ac:dyDescent="0.25">
      <c r="B257" s="91"/>
      <c r="C257" s="92"/>
      <c r="D257" s="91"/>
    </row>
    <row r="258" spans="2:4" ht="12.5" x14ac:dyDescent="0.25">
      <c r="B258" s="91"/>
      <c r="C258" s="92"/>
      <c r="D258" s="91"/>
    </row>
    <row r="259" spans="2:4" ht="12.5" x14ac:dyDescent="0.25">
      <c r="B259" s="91"/>
      <c r="C259" s="92"/>
      <c r="D259" s="91"/>
    </row>
    <row r="260" spans="2:4" ht="12.5" x14ac:dyDescent="0.25">
      <c r="B260" s="91"/>
      <c r="C260" s="92"/>
      <c r="D260" s="91"/>
    </row>
    <row r="261" spans="2:4" ht="12.5" x14ac:dyDescent="0.25">
      <c r="B261" s="91"/>
      <c r="C261" s="92"/>
      <c r="D261" s="91"/>
    </row>
    <row r="262" spans="2:4" ht="12.5" x14ac:dyDescent="0.25">
      <c r="B262" s="91"/>
      <c r="C262" s="92"/>
      <c r="D262" s="91"/>
    </row>
    <row r="263" spans="2:4" ht="12.5" x14ac:dyDescent="0.25">
      <c r="B263" s="91"/>
      <c r="C263" s="92"/>
      <c r="D263" s="91"/>
    </row>
    <row r="264" spans="2:4" ht="12.5" x14ac:dyDescent="0.25">
      <c r="B264" s="91"/>
      <c r="C264" s="92"/>
      <c r="D264" s="91"/>
    </row>
    <row r="265" spans="2:4" ht="12.5" x14ac:dyDescent="0.25">
      <c r="B265" s="91"/>
      <c r="C265" s="92"/>
      <c r="D265" s="91"/>
    </row>
    <row r="266" spans="2:4" ht="12.5" x14ac:dyDescent="0.25">
      <c r="B266" s="91"/>
      <c r="C266" s="92"/>
      <c r="D266" s="91"/>
    </row>
    <row r="267" spans="2:4" ht="12.5" x14ac:dyDescent="0.25">
      <c r="B267" s="91"/>
      <c r="C267" s="92"/>
      <c r="D267" s="91"/>
    </row>
    <row r="268" spans="2:4" ht="12.5" x14ac:dyDescent="0.25">
      <c r="B268" s="91"/>
      <c r="C268" s="92"/>
      <c r="D268" s="91"/>
    </row>
    <row r="269" spans="2:4" ht="12.5" x14ac:dyDescent="0.25">
      <c r="B269" s="91"/>
      <c r="C269" s="92"/>
      <c r="D269" s="91"/>
    </row>
    <row r="270" spans="2:4" ht="12.5" x14ac:dyDescent="0.25">
      <c r="B270" s="91"/>
      <c r="C270" s="92"/>
      <c r="D270" s="91"/>
    </row>
    <row r="271" spans="2:4" ht="12.5" x14ac:dyDescent="0.25">
      <c r="B271" s="91"/>
      <c r="C271" s="92"/>
      <c r="D271" s="91"/>
    </row>
    <row r="272" spans="2:4" ht="12.5" x14ac:dyDescent="0.25">
      <c r="B272" s="91"/>
      <c r="C272" s="92"/>
      <c r="D272" s="91"/>
    </row>
    <row r="273" spans="2:4" ht="12.5" x14ac:dyDescent="0.25">
      <c r="B273" s="91"/>
      <c r="C273" s="92"/>
      <c r="D273" s="91"/>
    </row>
    <row r="274" spans="2:4" ht="12.5" x14ac:dyDescent="0.25">
      <c r="B274" s="91"/>
      <c r="C274" s="92"/>
      <c r="D274" s="91"/>
    </row>
    <row r="275" spans="2:4" ht="12.5" x14ac:dyDescent="0.25">
      <c r="B275" s="91"/>
      <c r="C275" s="92"/>
      <c r="D275" s="91"/>
    </row>
    <row r="276" spans="2:4" ht="12.5" x14ac:dyDescent="0.25">
      <c r="B276" s="91"/>
      <c r="C276" s="92"/>
      <c r="D276" s="91"/>
    </row>
    <row r="277" spans="2:4" ht="12.5" x14ac:dyDescent="0.25">
      <c r="B277" s="91"/>
      <c r="C277" s="92"/>
      <c r="D277" s="91"/>
    </row>
    <row r="278" spans="2:4" ht="12.5" x14ac:dyDescent="0.25">
      <c r="B278" s="91"/>
      <c r="C278" s="92"/>
      <c r="D278" s="91"/>
    </row>
    <row r="279" spans="2:4" ht="12.5" x14ac:dyDescent="0.25">
      <c r="B279" s="91"/>
      <c r="C279" s="92"/>
      <c r="D279" s="91"/>
    </row>
    <row r="280" spans="2:4" ht="12.5" x14ac:dyDescent="0.25">
      <c r="B280" s="91"/>
      <c r="C280" s="92"/>
      <c r="D280" s="91"/>
    </row>
    <row r="281" spans="2:4" ht="12.5" x14ac:dyDescent="0.25">
      <c r="B281" s="91"/>
      <c r="C281" s="92"/>
      <c r="D281" s="91"/>
    </row>
    <row r="282" spans="2:4" ht="12.5" x14ac:dyDescent="0.25">
      <c r="B282" s="91"/>
      <c r="C282" s="92"/>
      <c r="D282" s="91"/>
    </row>
    <row r="283" spans="2:4" ht="12.5" x14ac:dyDescent="0.25">
      <c r="B283" s="91"/>
      <c r="C283" s="92"/>
      <c r="D283" s="91"/>
    </row>
    <row r="284" spans="2:4" ht="12.5" x14ac:dyDescent="0.25">
      <c r="B284" s="91"/>
      <c r="C284" s="92"/>
      <c r="D284" s="91"/>
    </row>
    <row r="285" spans="2:4" ht="12.5" x14ac:dyDescent="0.25">
      <c r="B285" s="91"/>
      <c r="C285" s="92"/>
      <c r="D285" s="91"/>
    </row>
    <row r="286" spans="2:4" ht="12.5" x14ac:dyDescent="0.25">
      <c r="B286" s="91"/>
      <c r="C286" s="92"/>
      <c r="D286" s="91"/>
    </row>
    <row r="287" spans="2:4" ht="12.5" x14ac:dyDescent="0.25">
      <c r="B287" s="91"/>
      <c r="C287" s="92"/>
      <c r="D287" s="91"/>
    </row>
    <row r="288" spans="2:4" ht="12.5" x14ac:dyDescent="0.25">
      <c r="B288" s="91"/>
      <c r="C288" s="92"/>
      <c r="D288" s="91"/>
    </row>
    <row r="289" spans="2:4" ht="12.5" x14ac:dyDescent="0.25">
      <c r="B289" s="91"/>
      <c r="C289" s="92"/>
      <c r="D289" s="91"/>
    </row>
    <row r="290" spans="2:4" ht="12.5" x14ac:dyDescent="0.25">
      <c r="B290" s="91"/>
      <c r="C290" s="92"/>
      <c r="D290" s="91"/>
    </row>
    <row r="291" spans="2:4" ht="12.5" x14ac:dyDescent="0.25">
      <c r="B291" s="91"/>
      <c r="C291" s="92"/>
      <c r="D291" s="91"/>
    </row>
    <row r="292" spans="2:4" ht="12.5" x14ac:dyDescent="0.25">
      <c r="B292" s="91"/>
      <c r="C292" s="92"/>
      <c r="D292" s="91"/>
    </row>
    <row r="293" spans="2:4" ht="12.5" x14ac:dyDescent="0.25">
      <c r="B293" s="91"/>
      <c r="C293" s="92"/>
      <c r="D293" s="91"/>
    </row>
    <row r="294" spans="2:4" ht="12.5" x14ac:dyDescent="0.25">
      <c r="B294" s="91"/>
      <c r="C294" s="92"/>
      <c r="D294" s="91"/>
    </row>
    <row r="295" spans="2:4" ht="12.5" x14ac:dyDescent="0.25">
      <c r="B295" s="91"/>
      <c r="C295" s="92"/>
      <c r="D295" s="91"/>
    </row>
    <row r="296" spans="2:4" ht="12.5" x14ac:dyDescent="0.25">
      <c r="B296" s="91"/>
      <c r="C296" s="92"/>
      <c r="D296" s="91"/>
    </row>
    <row r="297" spans="2:4" ht="12.5" x14ac:dyDescent="0.25">
      <c r="B297" s="91"/>
      <c r="C297" s="92"/>
      <c r="D297" s="91"/>
    </row>
    <row r="298" spans="2:4" ht="12.5" x14ac:dyDescent="0.25">
      <c r="B298" s="91"/>
      <c r="C298" s="92"/>
      <c r="D298" s="91"/>
    </row>
    <row r="299" spans="2:4" ht="12.5" x14ac:dyDescent="0.25">
      <c r="B299" s="91"/>
      <c r="C299" s="92"/>
      <c r="D299" s="91"/>
    </row>
    <row r="300" spans="2:4" ht="12.5" x14ac:dyDescent="0.25">
      <c r="B300" s="91"/>
      <c r="C300" s="92"/>
      <c r="D300" s="91"/>
    </row>
    <row r="301" spans="2:4" ht="12.5" x14ac:dyDescent="0.25">
      <c r="B301" s="91"/>
      <c r="C301" s="92"/>
      <c r="D301" s="91"/>
    </row>
    <row r="302" spans="2:4" ht="12.5" x14ac:dyDescent="0.25">
      <c r="B302" s="91"/>
      <c r="C302" s="92"/>
      <c r="D302" s="91"/>
    </row>
    <row r="303" spans="2:4" ht="12.5" x14ac:dyDescent="0.25">
      <c r="B303" s="91"/>
      <c r="C303" s="92"/>
      <c r="D303" s="91"/>
    </row>
    <row r="304" spans="2:4" ht="12.5" x14ac:dyDescent="0.25">
      <c r="B304" s="91"/>
      <c r="C304" s="92"/>
      <c r="D304" s="91"/>
    </row>
    <row r="305" spans="2:4" ht="12.5" x14ac:dyDescent="0.25">
      <c r="B305" s="91"/>
      <c r="C305" s="92"/>
      <c r="D305" s="91"/>
    </row>
    <row r="306" spans="2:4" ht="12.5" x14ac:dyDescent="0.25">
      <c r="B306" s="91"/>
      <c r="C306" s="92"/>
      <c r="D306" s="91"/>
    </row>
    <row r="307" spans="2:4" ht="12.5" x14ac:dyDescent="0.25">
      <c r="B307" s="91"/>
      <c r="C307" s="92"/>
      <c r="D307" s="91"/>
    </row>
    <row r="308" spans="2:4" ht="12.5" x14ac:dyDescent="0.25">
      <c r="B308" s="91"/>
      <c r="C308" s="92"/>
      <c r="D308" s="91"/>
    </row>
    <row r="309" spans="2:4" ht="12.5" x14ac:dyDescent="0.25">
      <c r="B309" s="91"/>
      <c r="C309" s="92"/>
      <c r="D309" s="91"/>
    </row>
    <row r="310" spans="2:4" ht="12.5" x14ac:dyDescent="0.25">
      <c r="B310" s="91"/>
      <c r="C310" s="92"/>
      <c r="D310" s="91"/>
    </row>
    <row r="311" spans="2:4" ht="12.5" x14ac:dyDescent="0.25">
      <c r="B311" s="91"/>
      <c r="C311" s="92"/>
      <c r="D311" s="91"/>
    </row>
    <row r="312" spans="2:4" ht="12.5" x14ac:dyDescent="0.25">
      <c r="B312" s="91"/>
      <c r="C312" s="92"/>
      <c r="D312" s="91"/>
    </row>
    <row r="313" spans="2:4" ht="12.5" x14ac:dyDescent="0.25">
      <c r="B313" s="91"/>
      <c r="C313" s="92"/>
      <c r="D313" s="91"/>
    </row>
    <row r="314" spans="2:4" ht="12.5" x14ac:dyDescent="0.25">
      <c r="B314" s="91"/>
      <c r="C314" s="92"/>
      <c r="D314" s="91"/>
    </row>
    <row r="315" spans="2:4" ht="12.5" x14ac:dyDescent="0.25">
      <c r="B315" s="91"/>
      <c r="C315" s="92"/>
      <c r="D315" s="91"/>
    </row>
    <row r="316" spans="2:4" ht="12.5" x14ac:dyDescent="0.25">
      <c r="B316" s="91"/>
      <c r="C316" s="92"/>
      <c r="D316" s="91"/>
    </row>
    <row r="317" spans="2:4" ht="12.5" x14ac:dyDescent="0.25">
      <c r="B317" s="91"/>
      <c r="C317" s="92"/>
      <c r="D317" s="91"/>
    </row>
    <row r="318" spans="2:4" ht="12.5" x14ac:dyDescent="0.25">
      <c r="B318" s="91"/>
      <c r="C318" s="92"/>
      <c r="D318" s="91"/>
    </row>
    <row r="319" spans="2:4" ht="12.5" x14ac:dyDescent="0.25">
      <c r="B319" s="91"/>
      <c r="C319" s="92"/>
      <c r="D319" s="91"/>
    </row>
    <row r="320" spans="2:4" ht="12.5" x14ac:dyDescent="0.25">
      <c r="B320" s="91"/>
      <c r="C320" s="92"/>
      <c r="D320" s="91"/>
    </row>
    <row r="321" spans="2:4" ht="12.5" x14ac:dyDescent="0.25">
      <c r="B321" s="91"/>
      <c r="C321" s="92"/>
      <c r="D321" s="91"/>
    </row>
    <row r="322" spans="2:4" ht="12.5" x14ac:dyDescent="0.25">
      <c r="B322" s="91"/>
      <c r="C322" s="92"/>
      <c r="D322" s="91"/>
    </row>
    <row r="323" spans="2:4" ht="12.5" x14ac:dyDescent="0.25">
      <c r="B323" s="91"/>
      <c r="C323" s="92"/>
      <c r="D323" s="91"/>
    </row>
    <row r="324" spans="2:4" ht="12.5" x14ac:dyDescent="0.25">
      <c r="B324" s="91"/>
      <c r="C324" s="92"/>
      <c r="D324" s="91"/>
    </row>
    <row r="325" spans="2:4" ht="12.5" x14ac:dyDescent="0.25">
      <c r="B325" s="91"/>
      <c r="C325" s="92"/>
      <c r="D325" s="91"/>
    </row>
    <row r="326" spans="2:4" ht="12.5" x14ac:dyDescent="0.25">
      <c r="B326" s="91"/>
      <c r="C326" s="92"/>
      <c r="D326" s="91"/>
    </row>
    <row r="327" spans="2:4" ht="12.5" x14ac:dyDescent="0.25">
      <c r="B327" s="91"/>
      <c r="C327" s="92"/>
      <c r="D327" s="91"/>
    </row>
    <row r="328" spans="2:4" ht="12.5" x14ac:dyDescent="0.25">
      <c r="B328" s="91"/>
      <c r="C328" s="92"/>
      <c r="D328" s="91"/>
    </row>
    <row r="329" spans="2:4" ht="12.5" x14ac:dyDescent="0.25">
      <c r="B329" s="91"/>
      <c r="C329" s="92"/>
      <c r="D329" s="91"/>
    </row>
    <row r="330" spans="2:4" ht="12.5" x14ac:dyDescent="0.25">
      <c r="B330" s="91"/>
      <c r="C330" s="92"/>
      <c r="D330" s="91"/>
    </row>
    <row r="331" spans="2:4" ht="12.5" x14ac:dyDescent="0.25">
      <c r="B331" s="91"/>
      <c r="C331" s="92"/>
      <c r="D331" s="91"/>
    </row>
    <row r="332" spans="2:4" ht="12.5" x14ac:dyDescent="0.25">
      <c r="B332" s="91"/>
      <c r="C332" s="92"/>
      <c r="D332" s="91"/>
    </row>
    <row r="333" spans="2:4" ht="12.5" x14ac:dyDescent="0.25">
      <c r="B333" s="91"/>
      <c r="C333" s="92"/>
      <c r="D333" s="91"/>
    </row>
    <row r="334" spans="2:4" ht="12.5" x14ac:dyDescent="0.25">
      <c r="B334" s="91"/>
      <c r="C334" s="92"/>
      <c r="D334" s="91"/>
    </row>
    <row r="335" spans="2:4" ht="12.5" x14ac:dyDescent="0.25">
      <c r="B335" s="91"/>
      <c r="C335" s="92"/>
      <c r="D335" s="91"/>
    </row>
    <row r="336" spans="2:4" ht="12.5" x14ac:dyDescent="0.25">
      <c r="B336" s="91"/>
      <c r="C336" s="92"/>
      <c r="D336" s="91"/>
    </row>
    <row r="337" spans="2:4" ht="12.5" x14ac:dyDescent="0.25">
      <c r="B337" s="91"/>
      <c r="C337" s="92"/>
      <c r="D337" s="91"/>
    </row>
    <row r="338" spans="2:4" ht="12.5" x14ac:dyDescent="0.25">
      <c r="B338" s="91"/>
      <c r="C338" s="92"/>
      <c r="D338" s="91"/>
    </row>
    <row r="339" spans="2:4" ht="12.5" x14ac:dyDescent="0.25">
      <c r="B339" s="91"/>
      <c r="C339" s="92"/>
      <c r="D339" s="91"/>
    </row>
    <row r="340" spans="2:4" ht="12.5" x14ac:dyDescent="0.25">
      <c r="B340" s="91"/>
      <c r="C340" s="92"/>
      <c r="D340" s="91"/>
    </row>
    <row r="341" spans="2:4" ht="12.5" x14ac:dyDescent="0.25">
      <c r="B341" s="91"/>
      <c r="C341" s="92"/>
      <c r="D341" s="91"/>
    </row>
    <row r="342" spans="2:4" ht="12.5" x14ac:dyDescent="0.25">
      <c r="B342" s="91"/>
      <c r="C342" s="92"/>
      <c r="D342" s="91"/>
    </row>
    <row r="343" spans="2:4" ht="12.5" x14ac:dyDescent="0.25">
      <c r="B343" s="91"/>
      <c r="C343" s="92"/>
      <c r="D343" s="91"/>
    </row>
    <row r="344" spans="2:4" ht="12.5" x14ac:dyDescent="0.25">
      <c r="B344" s="91"/>
      <c r="C344" s="92"/>
      <c r="D344" s="91"/>
    </row>
    <row r="345" spans="2:4" ht="12.5" x14ac:dyDescent="0.25">
      <c r="B345" s="91"/>
      <c r="C345" s="92"/>
      <c r="D345" s="91"/>
    </row>
    <row r="346" spans="2:4" ht="12.5" x14ac:dyDescent="0.25">
      <c r="B346" s="91"/>
      <c r="C346" s="92"/>
      <c r="D346" s="91"/>
    </row>
    <row r="347" spans="2:4" ht="12.5" x14ac:dyDescent="0.25">
      <c r="B347" s="91"/>
      <c r="C347" s="92"/>
      <c r="D347" s="91"/>
    </row>
    <row r="348" spans="2:4" ht="12.5" x14ac:dyDescent="0.25">
      <c r="B348" s="91"/>
      <c r="C348" s="92"/>
      <c r="D348" s="91"/>
    </row>
    <row r="349" spans="2:4" ht="12.5" x14ac:dyDescent="0.25">
      <c r="B349" s="91"/>
      <c r="C349" s="92"/>
      <c r="D349" s="91"/>
    </row>
    <row r="350" spans="2:4" ht="12.5" x14ac:dyDescent="0.25">
      <c r="B350" s="91"/>
      <c r="C350" s="92"/>
      <c r="D350" s="91"/>
    </row>
    <row r="351" spans="2:4" ht="12.5" x14ac:dyDescent="0.25">
      <c r="B351" s="91"/>
      <c r="C351" s="92"/>
      <c r="D351" s="91"/>
    </row>
    <row r="352" spans="2:4" ht="12.5" x14ac:dyDescent="0.25">
      <c r="B352" s="91"/>
      <c r="C352" s="92"/>
      <c r="D352" s="91"/>
    </row>
    <row r="353" spans="2:4" ht="12.5" x14ac:dyDescent="0.25">
      <c r="B353" s="91"/>
      <c r="C353" s="92"/>
      <c r="D353" s="91"/>
    </row>
    <row r="354" spans="2:4" ht="12.5" x14ac:dyDescent="0.25">
      <c r="B354" s="91"/>
      <c r="C354" s="92"/>
      <c r="D354" s="91"/>
    </row>
    <row r="355" spans="2:4" ht="12.5" x14ac:dyDescent="0.25">
      <c r="B355" s="91"/>
      <c r="C355" s="92"/>
      <c r="D355" s="91"/>
    </row>
    <row r="356" spans="2:4" ht="12.5" x14ac:dyDescent="0.25">
      <c r="B356" s="91"/>
      <c r="C356" s="92"/>
      <c r="D356" s="91"/>
    </row>
    <row r="357" spans="2:4" ht="12.5" x14ac:dyDescent="0.25">
      <c r="B357" s="91"/>
      <c r="C357" s="92"/>
      <c r="D357" s="91"/>
    </row>
    <row r="358" spans="2:4" ht="12.5" x14ac:dyDescent="0.25">
      <c r="B358" s="91"/>
      <c r="C358" s="92"/>
      <c r="D358" s="91"/>
    </row>
    <row r="359" spans="2:4" ht="12.5" x14ac:dyDescent="0.25">
      <c r="B359" s="91"/>
      <c r="C359" s="92"/>
      <c r="D359" s="91"/>
    </row>
    <row r="360" spans="2:4" ht="12.5" x14ac:dyDescent="0.25">
      <c r="B360" s="91"/>
      <c r="C360" s="92"/>
      <c r="D360" s="91"/>
    </row>
    <row r="361" spans="2:4" ht="12.5" x14ac:dyDescent="0.25">
      <c r="B361" s="91"/>
      <c r="C361" s="92"/>
      <c r="D361" s="91"/>
    </row>
    <row r="362" spans="2:4" ht="12.5" x14ac:dyDescent="0.25">
      <c r="B362" s="91"/>
      <c r="C362" s="92"/>
      <c r="D362" s="91"/>
    </row>
    <row r="363" spans="2:4" ht="12.5" x14ac:dyDescent="0.25">
      <c r="B363" s="91"/>
      <c r="C363" s="92"/>
      <c r="D363" s="91"/>
    </row>
    <row r="364" spans="2:4" ht="12.5" x14ac:dyDescent="0.25">
      <c r="B364" s="91"/>
      <c r="C364" s="92"/>
      <c r="D364" s="91"/>
    </row>
    <row r="365" spans="2:4" ht="12.5" x14ac:dyDescent="0.25">
      <c r="B365" s="91"/>
      <c r="C365" s="92"/>
      <c r="D365" s="91"/>
    </row>
    <row r="366" spans="2:4" ht="12.5" x14ac:dyDescent="0.25">
      <c r="B366" s="91"/>
      <c r="C366" s="92"/>
      <c r="D366" s="91"/>
    </row>
    <row r="367" spans="2:4" ht="12.5" x14ac:dyDescent="0.25">
      <c r="B367" s="91"/>
      <c r="C367" s="92"/>
      <c r="D367" s="91"/>
    </row>
    <row r="368" spans="2:4" ht="12.5" x14ac:dyDescent="0.25">
      <c r="B368" s="91"/>
      <c r="C368" s="92"/>
      <c r="D368" s="91"/>
    </row>
    <row r="369" spans="2:4" ht="12.5" x14ac:dyDescent="0.25">
      <c r="B369" s="91"/>
      <c r="C369" s="92"/>
      <c r="D369" s="91"/>
    </row>
    <row r="370" spans="2:4" ht="12.5" x14ac:dyDescent="0.25">
      <c r="B370" s="91"/>
      <c r="C370" s="92"/>
      <c r="D370" s="91"/>
    </row>
    <row r="371" spans="2:4" ht="12.5" x14ac:dyDescent="0.25">
      <c r="B371" s="91"/>
      <c r="C371" s="92"/>
      <c r="D371" s="91"/>
    </row>
    <row r="372" spans="2:4" ht="12.5" x14ac:dyDescent="0.25">
      <c r="B372" s="91"/>
      <c r="C372" s="92"/>
      <c r="D372" s="91"/>
    </row>
    <row r="373" spans="2:4" ht="12.5" x14ac:dyDescent="0.25">
      <c r="B373" s="91"/>
      <c r="C373" s="92"/>
      <c r="D373" s="91"/>
    </row>
    <row r="374" spans="2:4" ht="12.5" x14ac:dyDescent="0.25">
      <c r="B374" s="91"/>
      <c r="C374" s="92"/>
      <c r="D374" s="91"/>
    </row>
    <row r="375" spans="2:4" ht="12.5" x14ac:dyDescent="0.25">
      <c r="B375" s="91"/>
      <c r="C375" s="92"/>
      <c r="D375" s="91"/>
    </row>
    <row r="376" spans="2:4" ht="12.5" x14ac:dyDescent="0.25">
      <c r="B376" s="91"/>
      <c r="C376" s="92"/>
      <c r="D376" s="91"/>
    </row>
    <row r="377" spans="2:4" ht="12.5" x14ac:dyDescent="0.25">
      <c r="B377" s="91"/>
      <c r="C377" s="92"/>
      <c r="D377" s="91"/>
    </row>
    <row r="378" spans="2:4" ht="12.5" x14ac:dyDescent="0.25">
      <c r="B378" s="91"/>
      <c r="C378" s="92"/>
      <c r="D378" s="91"/>
    </row>
    <row r="379" spans="2:4" ht="12.5" x14ac:dyDescent="0.25">
      <c r="B379" s="91"/>
      <c r="C379" s="92"/>
      <c r="D379" s="91"/>
    </row>
    <row r="380" spans="2:4" ht="12.5" x14ac:dyDescent="0.25">
      <c r="B380" s="91"/>
      <c r="C380" s="92"/>
      <c r="D380" s="91"/>
    </row>
    <row r="381" spans="2:4" ht="12.5" x14ac:dyDescent="0.25">
      <c r="B381" s="91"/>
      <c r="C381" s="92"/>
      <c r="D381" s="91"/>
    </row>
    <row r="382" spans="2:4" ht="12.5" x14ac:dyDescent="0.25">
      <c r="B382" s="91"/>
      <c r="C382" s="92"/>
      <c r="D382" s="91"/>
    </row>
    <row r="383" spans="2:4" ht="12.5" x14ac:dyDescent="0.25">
      <c r="B383" s="91"/>
      <c r="C383" s="92"/>
      <c r="D383" s="91"/>
    </row>
    <row r="384" spans="2:4" ht="12.5" x14ac:dyDescent="0.25">
      <c r="B384" s="91"/>
      <c r="C384" s="92"/>
      <c r="D384" s="91"/>
    </row>
    <row r="385" spans="2:4" ht="12.5" x14ac:dyDescent="0.25">
      <c r="B385" s="91"/>
      <c r="C385" s="92"/>
      <c r="D385" s="91"/>
    </row>
    <row r="386" spans="2:4" ht="12.5" x14ac:dyDescent="0.25">
      <c r="B386" s="91"/>
      <c r="C386" s="92"/>
      <c r="D386" s="91"/>
    </row>
    <row r="387" spans="2:4" ht="12.5" x14ac:dyDescent="0.25">
      <c r="B387" s="91"/>
      <c r="C387" s="92"/>
      <c r="D387" s="91"/>
    </row>
    <row r="388" spans="2:4" ht="12.5" x14ac:dyDescent="0.25">
      <c r="B388" s="91"/>
      <c r="C388" s="92"/>
      <c r="D388" s="91"/>
    </row>
    <row r="389" spans="2:4" ht="12.5" x14ac:dyDescent="0.25">
      <c r="B389" s="91"/>
      <c r="C389" s="92"/>
      <c r="D389" s="91"/>
    </row>
    <row r="390" spans="2:4" ht="12.5" x14ac:dyDescent="0.25">
      <c r="B390" s="91"/>
      <c r="C390" s="92"/>
      <c r="D390" s="91"/>
    </row>
    <row r="391" spans="2:4" ht="12.5" x14ac:dyDescent="0.25">
      <c r="B391" s="91"/>
      <c r="C391" s="92"/>
      <c r="D391" s="91"/>
    </row>
    <row r="392" spans="2:4" ht="12.5" x14ac:dyDescent="0.25">
      <c r="B392" s="91"/>
      <c r="C392" s="92"/>
      <c r="D392" s="91"/>
    </row>
    <row r="393" spans="2:4" ht="12.5" x14ac:dyDescent="0.25">
      <c r="B393" s="91"/>
      <c r="C393" s="92"/>
      <c r="D393" s="91"/>
    </row>
    <row r="394" spans="2:4" ht="12.5" x14ac:dyDescent="0.25">
      <c r="B394" s="91"/>
      <c r="C394" s="92"/>
      <c r="D394" s="91"/>
    </row>
    <row r="395" spans="2:4" ht="12.5" x14ac:dyDescent="0.25">
      <c r="B395" s="91"/>
      <c r="C395" s="92"/>
      <c r="D395" s="91"/>
    </row>
    <row r="396" spans="2:4" ht="12.5" x14ac:dyDescent="0.25">
      <c r="B396" s="91"/>
      <c r="C396" s="92"/>
      <c r="D396" s="91"/>
    </row>
    <row r="397" spans="2:4" ht="12.5" x14ac:dyDescent="0.25">
      <c r="B397" s="91"/>
      <c r="C397" s="92"/>
      <c r="D397" s="91"/>
    </row>
    <row r="398" spans="2:4" ht="12.5" x14ac:dyDescent="0.25">
      <c r="B398" s="91"/>
      <c r="C398" s="92"/>
      <c r="D398" s="91"/>
    </row>
    <row r="399" spans="2:4" ht="12.5" x14ac:dyDescent="0.25">
      <c r="B399" s="91"/>
      <c r="C399" s="92"/>
      <c r="D399" s="91"/>
    </row>
    <row r="400" spans="2:4" ht="12.5" x14ac:dyDescent="0.25">
      <c r="B400" s="91"/>
      <c r="C400" s="92"/>
      <c r="D400" s="91"/>
    </row>
    <row r="401" spans="2:4" ht="12.5" x14ac:dyDescent="0.25">
      <c r="B401" s="91"/>
      <c r="C401" s="92"/>
      <c r="D401" s="91"/>
    </row>
    <row r="402" spans="2:4" ht="12.5" x14ac:dyDescent="0.25">
      <c r="B402" s="91"/>
      <c r="C402" s="92"/>
      <c r="D402" s="91"/>
    </row>
    <row r="403" spans="2:4" ht="12.5" x14ac:dyDescent="0.25">
      <c r="B403" s="91"/>
      <c r="C403" s="92"/>
      <c r="D403" s="91"/>
    </row>
    <row r="404" spans="2:4" ht="12.5" x14ac:dyDescent="0.25">
      <c r="B404" s="91"/>
      <c r="C404" s="92"/>
      <c r="D404" s="91"/>
    </row>
    <row r="405" spans="2:4" ht="12.5" x14ac:dyDescent="0.25">
      <c r="B405" s="91"/>
      <c r="C405" s="92"/>
      <c r="D405" s="91"/>
    </row>
    <row r="406" spans="2:4" ht="12.5" x14ac:dyDescent="0.25">
      <c r="B406" s="91"/>
      <c r="C406" s="92"/>
      <c r="D406" s="91"/>
    </row>
    <row r="407" spans="2:4" ht="12.5" x14ac:dyDescent="0.25">
      <c r="B407" s="91"/>
      <c r="C407" s="92"/>
      <c r="D407" s="91"/>
    </row>
    <row r="408" spans="2:4" ht="12.5" x14ac:dyDescent="0.25">
      <c r="B408" s="91"/>
      <c r="C408" s="92"/>
      <c r="D408" s="91"/>
    </row>
    <row r="409" spans="2:4" ht="12.5" x14ac:dyDescent="0.25">
      <c r="B409" s="91"/>
      <c r="C409" s="92"/>
      <c r="D409" s="91"/>
    </row>
    <row r="410" spans="2:4" ht="12.5" x14ac:dyDescent="0.25">
      <c r="B410" s="91"/>
      <c r="C410" s="92"/>
      <c r="D410" s="91"/>
    </row>
    <row r="411" spans="2:4" ht="12.5" x14ac:dyDescent="0.25">
      <c r="B411" s="91"/>
      <c r="C411" s="92"/>
      <c r="D411" s="91"/>
    </row>
    <row r="412" spans="2:4" ht="12.5" x14ac:dyDescent="0.25">
      <c r="B412" s="91"/>
      <c r="C412" s="92"/>
      <c r="D412" s="91"/>
    </row>
    <row r="413" spans="2:4" ht="12.5" x14ac:dyDescent="0.25">
      <c r="B413" s="91"/>
      <c r="C413" s="92"/>
      <c r="D413" s="91"/>
    </row>
    <row r="414" spans="2:4" ht="12.5" x14ac:dyDescent="0.25">
      <c r="B414" s="91"/>
      <c r="C414" s="92"/>
      <c r="D414" s="91"/>
    </row>
    <row r="415" spans="2:4" ht="12.5" x14ac:dyDescent="0.25">
      <c r="B415" s="91"/>
      <c r="C415" s="92"/>
      <c r="D415" s="91"/>
    </row>
    <row r="416" spans="2:4" ht="12.5" x14ac:dyDescent="0.25">
      <c r="B416" s="91"/>
      <c r="C416" s="92"/>
      <c r="D416" s="91"/>
    </row>
    <row r="417" spans="2:4" ht="12.5" x14ac:dyDescent="0.25">
      <c r="B417" s="91"/>
      <c r="C417" s="92"/>
      <c r="D417" s="91"/>
    </row>
    <row r="418" spans="2:4" ht="12.5" x14ac:dyDescent="0.25">
      <c r="B418" s="91"/>
      <c r="C418" s="92"/>
      <c r="D418" s="91"/>
    </row>
    <row r="419" spans="2:4" ht="12.5" x14ac:dyDescent="0.25">
      <c r="B419" s="91"/>
      <c r="C419" s="92"/>
      <c r="D419" s="91"/>
    </row>
    <row r="420" spans="2:4" ht="12.5" x14ac:dyDescent="0.25">
      <c r="B420" s="91"/>
      <c r="C420" s="92"/>
      <c r="D420" s="91"/>
    </row>
    <row r="421" spans="2:4" ht="12.5" x14ac:dyDescent="0.25">
      <c r="B421" s="91"/>
      <c r="C421" s="92"/>
      <c r="D421" s="91"/>
    </row>
    <row r="422" spans="2:4" ht="12.5" x14ac:dyDescent="0.25">
      <c r="B422" s="91"/>
      <c r="C422" s="92"/>
      <c r="D422" s="91"/>
    </row>
    <row r="423" spans="2:4" ht="12.5" x14ac:dyDescent="0.25">
      <c r="B423" s="91"/>
      <c r="C423" s="92"/>
      <c r="D423" s="91"/>
    </row>
    <row r="424" spans="2:4" ht="12.5" x14ac:dyDescent="0.25">
      <c r="B424" s="91"/>
      <c r="C424" s="92"/>
      <c r="D424" s="91"/>
    </row>
    <row r="425" spans="2:4" ht="12.5" x14ac:dyDescent="0.25">
      <c r="B425" s="91"/>
      <c r="C425" s="92"/>
      <c r="D425" s="91"/>
    </row>
    <row r="426" spans="2:4" ht="12.5" x14ac:dyDescent="0.25">
      <c r="B426" s="91"/>
      <c r="C426" s="92"/>
      <c r="D426" s="91"/>
    </row>
    <row r="427" spans="2:4" ht="12.5" x14ac:dyDescent="0.25">
      <c r="B427" s="91"/>
      <c r="C427" s="92"/>
      <c r="D427" s="91"/>
    </row>
    <row r="428" spans="2:4" ht="12.5" x14ac:dyDescent="0.25">
      <c r="B428" s="91"/>
      <c r="C428" s="92"/>
      <c r="D428" s="91"/>
    </row>
    <row r="429" spans="2:4" ht="12.5" x14ac:dyDescent="0.25">
      <c r="B429" s="91"/>
      <c r="C429" s="92"/>
      <c r="D429" s="91"/>
    </row>
    <row r="430" spans="2:4" ht="12.5" x14ac:dyDescent="0.25">
      <c r="B430" s="91"/>
      <c r="C430" s="92"/>
      <c r="D430" s="91"/>
    </row>
    <row r="431" spans="2:4" ht="12.5" x14ac:dyDescent="0.25">
      <c r="B431" s="91"/>
      <c r="C431" s="92"/>
      <c r="D431" s="91"/>
    </row>
    <row r="432" spans="2:4" ht="12.5" x14ac:dyDescent="0.25">
      <c r="B432" s="91"/>
      <c r="C432" s="92"/>
      <c r="D432" s="91"/>
    </row>
    <row r="433" spans="2:4" ht="12.5" x14ac:dyDescent="0.25">
      <c r="B433" s="91"/>
      <c r="C433" s="92"/>
      <c r="D433" s="91"/>
    </row>
    <row r="434" spans="2:4" ht="12.5" x14ac:dyDescent="0.25">
      <c r="B434" s="91"/>
      <c r="C434" s="92"/>
      <c r="D434" s="91"/>
    </row>
    <row r="435" spans="2:4" ht="12.5" x14ac:dyDescent="0.25">
      <c r="B435" s="91"/>
      <c r="C435" s="92"/>
      <c r="D435" s="91"/>
    </row>
    <row r="436" spans="2:4" ht="12.5" x14ac:dyDescent="0.25">
      <c r="B436" s="91"/>
      <c r="C436" s="92"/>
      <c r="D436" s="91"/>
    </row>
    <row r="437" spans="2:4" ht="12.5" x14ac:dyDescent="0.25">
      <c r="B437" s="91"/>
      <c r="C437" s="92"/>
      <c r="D437" s="91"/>
    </row>
    <row r="438" spans="2:4" ht="12.5" x14ac:dyDescent="0.25">
      <c r="B438" s="91"/>
      <c r="C438" s="92"/>
      <c r="D438" s="91"/>
    </row>
    <row r="439" spans="2:4" ht="12.5" x14ac:dyDescent="0.25">
      <c r="B439" s="91"/>
      <c r="C439" s="92"/>
      <c r="D439" s="91"/>
    </row>
    <row r="440" spans="2:4" ht="12.5" x14ac:dyDescent="0.25">
      <c r="B440" s="91"/>
      <c r="C440" s="92"/>
      <c r="D440" s="91"/>
    </row>
    <row r="441" spans="2:4" ht="12.5" x14ac:dyDescent="0.25">
      <c r="B441" s="91"/>
      <c r="C441" s="92"/>
      <c r="D441" s="91"/>
    </row>
    <row r="442" spans="2:4" ht="12.5" x14ac:dyDescent="0.25">
      <c r="B442" s="91"/>
      <c r="C442" s="92"/>
      <c r="D442" s="91"/>
    </row>
    <row r="443" spans="2:4" ht="12.5" x14ac:dyDescent="0.25">
      <c r="B443" s="91"/>
      <c r="C443" s="92"/>
      <c r="D443" s="91"/>
    </row>
    <row r="444" spans="2:4" ht="12.5" x14ac:dyDescent="0.25">
      <c r="B444" s="91"/>
      <c r="C444" s="92"/>
      <c r="D444" s="91"/>
    </row>
    <row r="445" spans="2:4" ht="12.5" x14ac:dyDescent="0.25">
      <c r="B445" s="91"/>
      <c r="C445" s="92"/>
      <c r="D445" s="91"/>
    </row>
    <row r="446" spans="2:4" ht="12.5" x14ac:dyDescent="0.25">
      <c r="B446" s="91"/>
      <c r="C446" s="92"/>
      <c r="D446" s="91"/>
    </row>
    <row r="447" spans="2:4" ht="12.5" x14ac:dyDescent="0.25">
      <c r="B447" s="91"/>
      <c r="C447" s="92"/>
      <c r="D447" s="91"/>
    </row>
    <row r="448" spans="2:4" ht="12.5" x14ac:dyDescent="0.25">
      <c r="B448" s="91"/>
      <c r="C448" s="92"/>
      <c r="D448" s="91"/>
    </row>
    <row r="449" spans="2:4" ht="12.5" x14ac:dyDescent="0.25">
      <c r="B449" s="91"/>
      <c r="C449" s="92"/>
      <c r="D449" s="91"/>
    </row>
    <row r="450" spans="2:4" ht="12.5" x14ac:dyDescent="0.25">
      <c r="B450" s="91"/>
      <c r="C450" s="92"/>
      <c r="D450" s="91"/>
    </row>
    <row r="451" spans="2:4" ht="12.5" x14ac:dyDescent="0.25">
      <c r="B451" s="91"/>
      <c r="C451" s="92"/>
      <c r="D451" s="91"/>
    </row>
    <row r="452" spans="2:4" ht="12.5" x14ac:dyDescent="0.25">
      <c r="B452" s="91"/>
      <c r="C452" s="92"/>
      <c r="D452" s="91"/>
    </row>
    <row r="453" spans="2:4" ht="12.5" x14ac:dyDescent="0.25">
      <c r="B453" s="91"/>
      <c r="C453" s="92"/>
      <c r="D453" s="91"/>
    </row>
    <row r="454" spans="2:4" ht="12.5" x14ac:dyDescent="0.25">
      <c r="B454" s="91"/>
      <c r="C454" s="92"/>
      <c r="D454" s="91"/>
    </row>
    <row r="455" spans="2:4" ht="12.5" x14ac:dyDescent="0.25">
      <c r="B455" s="91"/>
      <c r="C455" s="92"/>
      <c r="D455" s="91"/>
    </row>
    <row r="456" spans="2:4" ht="12.5" x14ac:dyDescent="0.25">
      <c r="B456" s="91"/>
      <c r="C456" s="92"/>
      <c r="D456" s="91"/>
    </row>
    <row r="457" spans="2:4" ht="12.5" x14ac:dyDescent="0.25">
      <c r="B457" s="91"/>
      <c r="C457" s="92"/>
      <c r="D457" s="91"/>
    </row>
    <row r="458" spans="2:4" ht="12.5" x14ac:dyDescent="0.25">
      <c r="B458" s="91"/>
      <c r="C458" s="92"/>
      <c r="D458" s="91"/>
    </row>
    <row r="459" spans="2:4" ht="12.5" x14ac:dyDescent="0.25">
      <c r="B459" s="91"/>
      <c r="C459" s="92"/>
      <c r="D459" s="91"/>
    </row>
    <row r="460" spans="2:4" ht="12.5" x14ac:dyDescent="0.25">
      <c r="B460" s="91"/>
      <c r="C460" s="92"/>
      <c r="D460" s="91"/>
    </row>
    <row r="461" spans="2:4" ht="12.5" x14ac:dyDescent="0.25">
      <c r="B461" s="91"/>
      <c r="C461" s="92"/>
      <c r="D461" s="91"/>
    </row>
    <row r="462" spans="2:4" ht="12.5" x14ac:dyDescent="0.25">
      <c r="B462" s="91"/>
      <c r="C462" s="92"/>
      <c r="D462" s="91"/>
    </row>
    <row r="463" spans="2:4" ht="12.5" x14ac:dyDescent="0.25">
      <c r="B463" s="91"/>
      <c r="C463" s="92"/>
      <c r="D463" s="91"/>
    </row>
    <row r="464" spans="2:4" ht="12.5" x14ac:dyDescent="0.25">
      <c r="B464" s="91"/>
      <c r="C464" s="92"/>
      <c r="D464" s="91"/>
    </row>
    <row r="465" spans="2:4" ht="12.5" x14ac:dyDescent="0.25">
      <c r="B465" s="91"/>
      <c r="C465" s="92"/>
      <c r="D465" s="91"/>
    </row>
    <row r="466" spans="2:4" ht="12.5" x14ac:dyDescent="0.25">
      <c r="B466" s="91"/>
      <c r="C466" s="92"/>
      <c r="D466" s="91"/>
    </row>
    <row r="467" spans="2:4" ht="12.5" x14ac:dyDescent="0.25">
      <c r="B467" s="91"/>
      <c r="C467" s="92"/>
      <c r="D467" s="91"/>
    </row>
    <row r="468" spans="2:4" ht="12.5" x14ac:dyDescent="0.25">
      <c r="B468" s="91"/>
      <c r="C468" s="92"/>
      <c r="D468" s="91"/>
    </row>
    <row r="469" spans="2:4" ht="12.5" x14ac:dyDescent="0.25">
      <c r="B469" s="91"/>
      <c r="C469" s="92"/>
      <c r="D469" s="91"/>
    </row>
    <row r="470" spans="2:4" ht="12.5" x14ac:dyDescent="0.25">
      <c r="B470" s="91"/>
      <c r="C470" s="92"/>
      <c r="D470" s="91"/>
    </row>
    <row r="471" spans="2:4" ht="12.5" x14ac:dyDescent="0.25">
      <c r="B471" s="91"/>
      <c r="C471" s="92"/>
      <c r="D471" s="91"/>
    </row>
    <row r="472" spans="2:4" ht="12.5" x14ac:dyDescent="0.25">
      <c r="B472" s="91"/>
      <c r="C472" s="92"/>
      <c r="D472" s="91"/>
    </row>
    <row r="473" spans="2:4" ht="12.5" x14ac:dyDescent="0.25">
      <c r="B473" s="91"/>
      <c r="C473" s="92"/>
      <c r="D473" s="91"/>
    </row>
    <row r="474" spans="2:4" ht="12.5" x14ac:dyDescent="0.25">
      <c r="B474" s="91"/>
      <c r="C474" s="92"/>
      <c r="D474" s="91"/>
    </row>
    <row r="475" spans="2:4" ht="12.5" x14ac:dyDescent="0.25">
      <c r="B475" s="91"/>
      <c r="C475" s="92"/>
      <c r="D475" s="91"/>
    </row>
    <row r="476" spans="2:4" ht="12.5" x14ac:dyDescent="0.25">
      <c r="B476" s="91"/>
      <c r="C476" s="92"/>
      <c r="D476" s="91"/>
    </row>
    <row r="477" spans="2:4" ht="12.5" x14ac:dyDescent="0.25">
      <c r="B477" s="91"/>
      <c r="C477" s="92"/>
      <c r="D477" s="91"/>
    </row>
    <row r="478" spans="2:4" ht="12.5" x14ac:dyDescent="0.25">
      <c r="B478" s="91"/>
      <c r="C478" s="92"/>
      <c r="D478" s="91"/>
    </row>
    <row r="479" spans="2:4" ht="12.5" x14ac:dyDescent="0.25">
      <c r="B479" s="91"/>
      <c r="C479" s="92"/>
      <c r="D479" s="91"/>
    </row>
    <row r="480" spans="2:4" ht="12.5" x14ac:dyDescent="0.25">
      <c r="B480" s="91"/>
      <c r="C480" s="92"/>
      <c r="D480" s="91"/>
    </row>
    <row r="481" spans="2:4" ht="12.5" x14ac:dyDescent="0.25">
      <c r="B481" s="91"/>
      <c r="C481" s="92"/>
      <c r="D481" s="91"/>
    </row>
    <row r="482" spans="2:4" ht="12.5" x14ac:dyDescent="0.25">
      <c r="B482" s="91"/>
      <c r="C482" s="92"/>
      <c r="D482" s="91"/>
    </row>
    <row r="483" spans="2:4" ht="12.5" x14ac:dyDescent="0.25">
      <c r="B483" s="91"/>
      <c r="C483" s="92"/>
      <c r="D483" s="91"/>
    </row>
    <row r="484" spans="2:4" ht="12.5" x14ac:dyDescent="0.25">
      <c r="B484" s="91"/>
      <c r="C484" s="92"/>
      <c r="D484" s="91"/>
    </row>
    <row r="485" spans="2:4" ht="12.5" x14ac:dyDescent="0.25">
      <c r="B485" s="91"/>
      <c r="C485" s="92"/>
      <c r="D485" s="91"/>
    </row>
    <row r="486" spans="2:4" ht="12.5" x14ac:dyDescent="0.25">
      <c r="B486" s="91"/>
      <c r="C486" s="92"/>
      <c r="D486" s="91"/>
    </row>
    <row r="487" spans="2:4" ht="12.5" x14ac:dyDescent="0.25">
      <c r="B487" s="91"/>
      <c r="C487" s="92"/>
      <c r="D487" s="91"/>
    </row>
    <row r="488" spans="2:4" ht="12.5" x14ac:dyDescent="0.25">
      <c r="B488" s="91"/>
      <c r="C488" s="92"/>
      <c r="D488" s="91"/>
    </row>
    <row r="489" spans="2:4" ht="12.5" x14ac:dyDescent="0.25">
      <c r="B489" s="91"/>
      <c r="C489" s="92"/>
      <c r="D489" s="91"/>
    </row>
    <row r="490" spans="2:4" ht="12.5" x14ac:dyDescent="0.25">
      <c r="B490" s="91"/>
      <c r="C490" s="92"/>
      <c r="D490" s="91"/>
    </row>
    <row r="491" spans="2:4" ht="12.5" x14ac:dyDescent="0.25">
      <c r="B491" s="91"/>
      <c r="C491" s="92"/>
      <c r="D491" s="91"/>
    </row>
    <row r="492" spans="2:4" ht="12.5" x14ac:dyDescent="0.25">
      <c r="B492" s="91"/>
      <c r="C492" s="92"/>
      <c r="D492" s="91"/>
    </row>
    <row r="493" spans="2:4" ht="12.5" x14ac:dyDescent="0.25">
      <c r="B493" s="91"/>
      <c r="C493" s="92"/>
      <c r="D493" s="91"/>
    </row>
    <row r="494" spans="2:4" ht="12.5" x14ac:dyDescent="0.25">
      <c r="B494" s="91"/>
      <c r="C494" s="92"/>
      <c r="D494" s="91"/>
    </row>
    <row r="495" spans="2:4" ht="12.5" x14ac:dyDescent="0.25">
      <c r="B495" s="91"/>
      <c r="C495" s="92"/>
      <c r="D495" s="91"/>
    </row>
    <row r="496" spans="2:4" ht="12.5" x14ac:dyDescent="0.25">
      <c r="B496" s="91"/>
      <c r="C496" s="92"/>
      <c r="D496" s="91"/>
    </row>
    <row r="497" spans="2:4" ht="12.5" x14ac:dyDescent="0.25">
      <c r="B497" s="91"/>
      <c r="C497" s="92"/>
      <c r="D497" s="91"/>
    </row>
    <row r="498" spans="2:4" ht="12.5" x14ac:dyDescent="0.25">
      <c r="B498" s="91"/>
      <c r="C498" s="92"/>
      <c r="D498" s="91"/>
    </row>
    <row r="499" spans="2:4" ht="12.5" x14ac:dyDescent="0.25">
      <c r="B499" s="91"/>
      <c r="C499" s="92"/>
      <c r="D499" s="91"/>
    </row>
    <row r="500" spans="2:4" ht="12.5" x14ac:dyDescent="0.25">
      <c r="B500" s="91"/>
      <c r="C500" s="92"/>
      <c r="D500" s="91"/>
    </row>
    <row r="501" spans="2:4" ht="12.5" x14ac:dyDescent="0.25">
      <c r="B501" s="91"/>
      <c r="C501" s="92"/>
      <c r="D501" s="91"/>
    </row>
    <row r="502" spans="2:4" ht="12.5" x14ac:dyDescent="0.25">
      <c r="B502" s="91"/>
      <c r="C502" s="92"/>
      <c r="D502" s="91"/>
    </row>
    <row r="503" spans="2:4" ht="12.5" x14ac:dyDescent="0.25">
      <c r="B503" s="91"/>
      <c r="C503" s="92"/>
      <c r="D503" s="91"/>
    </row>
    <row r="504" spans="2:4" ht="12.5" x14ac:dyDescent="0.25">
      <c r="B504" s="91"/>
      <c r="C504" s="92"/>
      <c r="D504" s="91"/>
    </row>
    <row r="505" spans="2:4" ht="12.5" x14ac:dyDescent="0.25">
      <c r="B505" s="91"/>
      <c r="C505" s="92"/>
      <c r="D505" s="91"/>
    </row>
    <row r="506" spans="2:4" ht="12.5" x14ac:dyDescent="0.25">
      <c r="B506" s="91"/>
      <c r="C506" s="92"/>
      <c r="D506" s="91"/>
    </row>
    <row r="507" spans="2:4" ht="12.5" x14ac:dyDescent="0.25">
      <c r="B507" s="91"/>
      <c r="C507" s="92"/>
      <c r="D507" s="91"/>
    </row>
    <row r="508" spans="2:4" ht="12.5" x14ac:dyDescent="0.25">
      <c r="B508" s="91"/>
      <c r="C508" s="92"/>
      <c r="D508" s="91"/>
    </row>
    <row r="509" spans="2:4" ht="12.5" x14ac:dyDescent="0.25">
      <c r="B509" s="91"/>
      <c r="C509" s="92"/>
      <c r="D509" s="91"/>
    </row>
    <row r="510" spans="2:4" ht="12.5" x14ac:dyDescent="0.25">
      <c r="B510" s="91"/>
      <c r="C510" s="92"/>
      <c r="D510" s="91"/>
    </row>
    <row r="511" spans="2:4" ht="12.5" x14ac:dyDescent="0.25">
      <c r="B511" s="91"/>
      <c r="C511" s="92"/>
      <c r="D511" s="91"/>
    </row>
    <row r="512" spans="2:4" ht="12.5" x14ac:dyDescent="0.25">
      <c r="B512" s="91"/>
      <c r="C512" s="92"/>
      <c r="D512" s="91"/>
    </row>
    <row r="513" spans="2:4" ht="12.5" x14ac:dyDescent="0.25">
      <c r="B513" s="91"/>
      <c r="C513" s="92"/>
      <c r="D513" s="91"/>
    </row>
    <row r="514" spans="2:4" ht="12.5" x14ac:dyDescent="0.25">
      <c r="B514" s="91"/>
      <c r="C514" s="92"/>
      <c r="D514" s="91"/>
    </row>
    <row r="515" spans="2:4" ht="12.5" x14ac:dyDescent="0.25">
      <c r="B515" s="91"/>
      <c r="C515" s="92"/>
      <c r="D515" s="91"/>
    </row>
    <row r="516" spans="2:4" ht="12.5" x14ac:dyDescent="0.25">
      <c r="B516" s="91"/>
      <c r="C516" s="92"/>
      <c r="D516" s="91"/>
    </row>
    <row r="517" spans="2:4" ht="12.5" x14ac:dyDescent="0.25">
      <c r="B517" s="91"/>
      <c r="C517" s="92"/>
      <c r="D517" s="91"/>
    </row>
    <row r="518" spans="2:4" ht="12.5" x14ac:dyDescent="0.25">
      <c r="B518" s="91"/>
      <c r="C518" s="92"/>
      <c r="D518" s="91"/>
    </row>
    <row r="519" spans="2:4" ht="12.5" x14ac:dyDescent="0.25">
      <c r="B519" s="91"/>
      <c r="C519" s="92"/>
      <c r="D519" s="91"/>
    </row>
    <row r="520" spans="2:4" ht="12.5" x14ac:dyDescent="0.25">
      <c r="B520" s="91"/>
      <c r="C520" s="92"/>
      <c r="D520" s="91"/>
    </row>
    <row r="521" spans="2:4" ht="12.5" x14ac:dyDescent="0.25">
      <c r="B521" s="91"/>
      <c r="C521" s="92"/>
      <c r="D521" s="91"/>
    </row>
    <row r="522" spans="2:4" ht="12.5" x14ac:dyDescent="0.25">
      <c r="B522" s="91"/>
      <c r="C522" s="92"/>
      <c r="D522" s="91"/>
    </row>
    <row r="523" spans="2:4" ht="12.5" x14ac:dyDescent="0.25">
      <c r="B523" s="91"/>
      <c r="C523" s="92"/>
      <c r="D523" s="91"/>
    </row>
    <row r="524" spans="2:4" ht="12.5" x14ac:dyDescent="0.25">
      <c r="B524" s="91"/>
      <c r="C524" s="92"/>
      <c r="D524" s="91"/>
    </row>
    <row r="525" spans="2:4" ht="12.5" x14ac:dyDescent="0.25">
      <c r="B525" s="91"/>
      <c r="C525" s="92"/>
      <c r="D525" s="91"/>
    </row>
    <row r="526" spans="2:4" ht="12.5" x14ac:dyDescent="0.25">
      <c r="B526" s="91"/>
      <c r="C526" s="92"/>
      <c r="D526" s="91"/>
    </row>
    <row r="527" spans="2:4" ht="12.5" x14ac:dyDescent="0.25">
      <c r="B527" s="91"/>
      <c r="C527" s="92"/>
      <c r="D527" s="91"/>
    </row>
    <row r="528" spans="2:4" ht="12.5" x14ac:dyDescent="0.25">
      <c r="B528" s="91"/>
      <c r="C528" s="92"/>
      <c r="D528" s="91"/>
    </row>
    <row r="529" spans="2:4" ht="12.5" x14ac:dyDescent="0.25">
      <c r="B529" s="91"/>
      <c r="C529" s="92"/>
      <c r="D529" s="91"/>
    </row>
    <row r="530" spans="2:4" ht="12.5" x14ac:dyDescent="0.25">
      <c r="B530" s="91"/>
      <c r="C530" s="92"/>
      <c r="D530" s="91"/>
    </row>
    <row r="531" spans="2:4" ht="12.5" x14ac:dyDescent="0.25">
      <c r="B531" s="91"/>
      <c r="C531" s="92"/>
      <c r="D531" s="91"/>
    </row>
    <row r="532" spans="2:4" ht="12.5" x14ac:dyDescent="0.25">
      <c r="B532" s="91"/>
      <c r="C532" s="92"/>
      <c r="D532" s="91"/>
    </row>
    <row r="533" spans="2:4" ht="12.5" x14ac:dyDescent="0.25">
      <c r="B533" s="91"/>
      <c r="C533" s="92"/>
      <c r="D533" s="91"/>
    </row>
    <row r="534" spans="2:4" ht="12.5" x14ac:dyDescent="0.25">
      <c r="B534" s="91"/>
      <c r="C534" s="92"/>
      <c r="D534" s="91"/>
    </row>
    <row r="535" spans="2:4" ht="12.5" x14ac:dyDescent="0.25">
      <c r="B535" s="91"/>
      <c r="C535" s="92"/>
      <c r="D535" s="91"/>
    </row>
    <row r="536" spans="2:4" ht="12.5" x14ac:dyDescent="0.25">
      <c r="B536" s="91"/>
      <c r="C536" s="92"/>
      <c r="D536" s="91"/>
    </row>
    <row r="537" spans="2:4" ht="12.5" x14ac:dyDescent="0.25">
      <c r="B537" s="91"/>
      <c r="C537" s="92"/>
      <c r="D537" s="91"/>
    </row>
    <row r="538" spans="2:4" ht="12.5" x14ac:dyDescent="0.25">
      <c r="B538" s="91"/>
      <c r="C538" s="92"/>
      <c r="D538" s="91"/>
    </row>
    <row r="539" spans="2:4" ht="12.5" x14ac:dyDescent="0.25">
      <c r="B539" s="91"/>
      <c r="C539" s="92"/>
      <c r="D539" s="91"/>
    </row>
    <row r="540" spans="2:4" ht="12.5" x14ac:dyDescent="0.25">
      <c r="B540" s="91"/>
      <c r="C540" s="92"/>
      <c r="D540" s="91"/>
    </row>
    <row r="541" spans="2:4" ht="12.5" x14ac:dyDescent="0.25">
      <c r="B541" s="91"/>
      <c r="C541" s="92"/>
      <c r="D541" s="91"/>
    </row>
    <row r="542" spans="2:4" ht="12.5" x14ac:dyDescent="0.25">
      <c r="B542" s="91"/>
      <c r="C542" s="92"/>
      <c r="D542" s="91"/>
    </row>
    <row r="543" spans="2:4" ht="12.5" x14ac:dyDescent="0.25">
      <c r="B543" s="91"/>
      <c r="C543" s="92"/>
      <c r="D543" s="91"/>
    </row>
    <row r="544" spans="2:4" ht="12.5" x14ac:dyDescent="0.25">
      <c r="B544" s="91"/>
      <c r="C544" s="92"/>
      <c r="D544" s="91"/>
    </row>
    <row r="545" spans="2:4" ht="12.5" x14ac:dyDescent="0.25">
      <c r="B545" s="91"/>
      <c r="C545" s="92"/>
      <c r="D545" s="91"/>
    </row>
    <row r="546" spans="2:4" ht="12.5" x14ac:dyDescent="0.25">
      <c r="B546" s="91"/>
      <c r="C546" s="92"/>
      <c r="D546" s="91"/>
    </row>
    <row r="547" spans="2:4" ht="12.5" x14ac:dyDescent="0.25">
      <c r="B547" s="91"/>
      <c r="C547" s="92"/>
      <c r="D547" s="91"/>
    </row>
    <row r="548" spans="2:4" ht="12.5" x14ac:dyDescent="0.25">
      <c r="B548" s="91"/>
      <c r="C548" s="92"/>
      <c r="D548" s="91"/>
    </row>
    <row r="549" spans="2:4" ht="12.5" x14ac:dyDescent="0.25">
      <c r="B549" s="91"/>
      <c r="C549" s="92"/>
      <c r="D549" s="91"/>
    </row>
    <row r="550" spans="2:4" ht="12.5" x14ac:dyDescent="0.25">
      <c r="B550" s="91"/>
      <c r="C550" s="92"/>
      <c r="D550" s="91"/>
    </row>
    <row r="551" spans="2:4" ht="12.5" x14ac:dyDescent="0.25">
      <c r="B551" s="91"/>
      <c r="C551" s="92"/>
      <c r="D551" s="91"/>
    </row>
    <row r="552" spans="2:4" ht="12.5" x14ac:dyDescent="0.25">
      <c r="B552" s="91"/>
      <c r="C552" s="92"/>
      <c r="D552" s="91"/>
    </row>
    <row r="553" spans="2:4" ht="12.5" x14ac:dyDescent="0.25">
      <c r="B553" s="91"/>
      <c r="C553" s="92"/>
      <c r="D553" s="91"/>
    </row>
    <row r="554" spans="2:4" ht="12.5" x14ac:dyDescent="0.25">
      <c r="B554" s="91"/>
      <c r="C554" s="92"/>
      <c r="D554" s="91"/>
    </row>
    <row r="555" spans="2:4" ht="12.5" x14ac:dyDescent="0.25">
      <c r="B555" s="91"/>
      <c r="C555" s="92"/>
      <c r="D555" s="91"/>
    </row>
    <row r="556" spans="2:4" ht="12.5" x14ac:dyDescent="0.25">
      <c r="B556" s="91"/>
      <c r="C556" s="92"/>
      <c r="D556" s="91"/>
    </row>
    <row r="557" spans="2:4" ht="12.5" x14ac:dyDescent="0.25">
      <c r="B557" s="91"/>
      <c r="C557" s="92"/>
      <c r="D557" s="91"/>
    </row>
    <row r="558" spans="2:4" ht="12.5" x14ac:dyDescent="0.25">
      <c r="B558" s="91"/>
      <c r="C558" s="92"/>
      <c r="D558" s="91"/>
    </row>
    <row r="559" spans="2:4" ht="12.5" x14ac:dyDescent="0.25">
      <c r="B559" s="91"/>
      <c r="C559" s="92"/>
      <c r="D559" s="91"/>
    </row>
    <row r="560" spans="2:4" ht="12.5" x14ac:dyDescent="0.25">
      <c r="B560" s="91"/>
      <c r="C560" s="92"/>
      <c r="D560" s="91"/>
    </row>
    <row r="561" spans="2:4" ht="12.5" x14ac:dyDescent="0.25">
      <c r="B561" s="91"/>
      <c r="C561" s="92"/>
      <c r="D561" s="91"/>
    </row>
    <row r="562" spans="2:4" ht="12.5" x14ac:dyDescent="0.25">
      <c r="B562" s="91"/>
      <c r="C562" s="92"/>
      <c r="D562" s="91"/>
    </row>
    <row r="563" spans="2:4" ht="12.5" x14ac:dyDescent="0.25">
      <c r="B563" s="91"/>
      <c r="C563" s="92"/>
      <c r="D563" s="91"/>
    </row>
    <row r="564" spans="2:4" ht="12.5" x14ac:dyDescent="0.25">
      <c r="B564" s="91"/>
      <c r="C564" s="92"/>
      <c r="D564" s="91"/>
    </row>
    <row r="565" spans="2:4" ht="12.5" x14ac:dyDescent="0.25">
      <c r="B565" s="91"/>
      <c r="C565" s="92"/>
      <c r="D565" s="91"/>
    </row>
    <row r="566" spans="2:4" ht="12.5" x14ac:dyDescent="0.25">
      <c r="B566" s="91"/>
      <c r="C566" s="92"/>
      <c r="D566" s="91"/>
    </row>
    <row r="567" spans="2:4" ht="12.5" x14ac:dyDescent="0.25">
      <c r="B567" s="91"/>
      <c r="C567" s="92"/>
      <c r="D567" s="91"/>
    </row>
    <row r="568" spans="2:4" ht="12.5" x14ac:dyDescent="0.25">
      <c r="B568" s="91"/>
      <c r="C568" s="92"/>
      <c r="D568" s="91"/>
    </row>
    <row r="569" spans="2:4" ht="12.5" x14ac:dyDescent="0.25">
      <c r="B569" s="91"/>
      <c r="C569" s="92"/>
      <c r="D569" s="91"/>
    </row>
    <row r="570" spans="2:4" ht="12.5" x14ac:dyDescent="0.25">
      <c r="B570" s="91"/>
      <c r="C570" s="92"/>
      <c r="D570" s="91"/>
    </row>
    <row r="571" spans="2:4" ht="12.5" x14ac:dyDescent="0.25">
      <c r="B571" s="91"/>
      <c r="C571" s="92"/>
      <c r="D571" s="91"/>
    </row>
    <row r="572" spans="2:4" ht="12.5" x14ac:dyDescent="0.25">
      <c r="B572" s="91"/>
      <c r="C572" s="92"/>
      <c r="D572" s="91"/>
    </row>
    <row r="573" spans="2:4" ht="12.5" x14ac:dyDescent="0.25">
      <c r="B573" s="91"/>
      <c r="C573" s="92"/>
      <c r="D573" s="91"/>
    </row>
    <row r="574" spans="2:4" ht="12.5" x14ac:dyDescent="0.25">
      <c r="B574" s="91"/>
      <c r="C574" s="92"/>
      <c r="D574" s="91"/>
    </row>
    <row r="575" spans="2:4" ht="12.5" x14ac:dyDescent="0.25">
      <c r="B575" s="91"/>
      <c r="C575" s="92"/>
      <c r="D575" s="91"/>
    </row>
    <row r="576" spans="2:4" ht="12.5" x14ac:dyDescent="0.25">
      <c r="B576" s="91"/>
      <c r="C576" s="92"/>
      <c r="D576" s="91"/>
    </row>
    <row r="577" spans="2:4" ht="12.5" x14ac:dyDescent="0.25">
      <c r="B577" s="91"/>
      <c r="C577" s="92"/>
      <c r="D577" s="91"/>
    </row>
    <row r="578" spans="2:4" ht="12.5" x14ac:dyDescent="0.25">
      <c r="B578" s="91"/>
      <c r="C578" s="92"/>
      <c r="D578" s="91"/>
    </row>
    <row r="579" spans="2:4" ht="12.5" x14ac:dyDescent="0.25">
      <c r="B579" s="91"/>
      <c r="C579" s="92"/>
      <c r="D579" s="91"/>
    </row>
    <row r="580" spans="2:4" ht="12.5" x14ac:dyDescent="0.25">
      <c r="B580" s="91"/>
      <c r="C580" s="92"/>
      <c r="D580" s="91"/>
    </row>
    <row r="581" spans="2:4" ht="12.5" x14ac:dyDescent="0.25">
      <c r="B581" s="91"/>
      <c r="C581" s="92"/>
      <c r="D581" s="91"/>
    </row>
    <row r="582" spans="2:4" ht="12.5" x14ac:dyDescent="0.25">
      <c r="B582" s="91"/>
      <c r="C582" s="92"/>
      <c r="D582" s="91"/>
    </row>
    <row r="583" spans="2:4" ht="12.5" x14ac:dyDescent="0.25">
      <c r="B583" s="91"/>
      <c r="C583" s="92"/>
      <c r="D583" s="91"/>
    </row>
    <row r="584" spans="2:4" ht="12.5" x14ac:dyDescent="0.25">
      <c r="B584" s="91"/>
      <c r="C584" s="92"/>
      <c r="D584" s="91"/>
    </row>
    <row r="585" spans="2:4" ht="12.5" x14ac:dyDescent="0.25">
      <c r="B585" s="91"/>
      <c r="C585" s="92"/>
      <c r="D585" s="91"/>
    </row>
    <row r="586" spans="2:4" ht="12.5" x14ac:dyDescent="0.25">
      <c r="B586" s="91"/>
      <c r="C586" s="92"/>
      <c r="D586" s="91"/>
    </row>
    <row r="587" spans="2:4" ht="12.5" x14ac:dyDescent="0.25">
      <c r="B587" s="91"/>
      <c r="C587" s="92"/>
      <c r="D587" s="91"/>
    </row>
    <row r="588" spans="2:4" ht="12.5" x14ac:dyDescent="0.25">
      <c r="B588" s="91"/>
      <c r="C588" s="92"/>
      <c r="D588" s="91"/>
    </row>
    <row r="589" spans="2:4" ht="12.5" x14ac:dyDescent="0.25">
      <c r="B589" s="91"/>
      <c r="C589" s="92"/>
      <c r="D589" s="91"/>
    </row>
    <row r="590" spans="2:4" ht="12.5" x14ac:dyDescent="0.25">
      <c r="B590" s="91"/>
      <c r="C590" s="92"/>
      <c r="D590" s="91"/>
    </row>
    <row r="591" spans="2:4" ht="12.5" x14ac:dyDescent="0.25">
      <c r="B591" s="91"/>
      <c r="C591" s="92"/>
      <c r="D591" s="91"/>
    </row>
    <row r="592" spans="2:4" ht="12.5" x14ac:dyDescent="0.25">
      <c r="B592" s="91"/>
      <c r="C592" s="92"/>
      <c r="D592" s="91"/>
    </row>
    <row r="593" spans="2:4" ht="12.5" x14ac:dyDescent="0.25">
      <c r="B593" s="91"/>
      <c r="C593" s="92"/>
      <c r="D593" s="91"/>
    </row>
    <row r="594" spans="2:4" ht="12.5" x14ac:dyDescent="0.25">
      <c r="B594" s="91"/>
      <c r="C594" s="92"/>
      <c r="D594" s="91"/>
    </row>
    <row r="595" spans="2:4" ht="12.5" x14ac:dyDescent="0.25">
      <c r="B595" s="91"/>
      <c r="C595" s="92"/>
      <c r="D595" s="91"/>
    </row>
    <row r="596" spans="2:4" ht="12.5" x14ac:dyDescent="0.25">
      <c r="B596" s="91"/>
      <c r="C596" s="92"/>
      <c r="D596" s="91"/>
    </row>
    <row r="597" spans="2:4" ht="12.5" x14ac:dyDescent="0.25">
      <c r="B597" s="91"/>
      <c r="C597" s="92"/>
      <c r="D597" s="91"/>
    </row>
    <row r="598" spans="2:4" ht="12.5" x14ac:dyDescent="0.25">
      <c r="B598" s="91"/>
      <c r="C598" s="92"/>
      <c r="D598" s="91"/>
    </row>
    <row r="599" spans="2:4" ht="12.5" x14ac:dyDescent="0.25">
      <c r="B599" s="91"/>
      <c r="C599" s="92"/>
      <c r="D599" s="91"/>
    </row>
    <row r="600" spans="2:4" ht="12.5" x14ac:dyDescent="0.25">
      <c r="B600" s="91"/>
      <c r="C600" s="92"/>
      <c r="D600" s="91"/>
    </row>
    <row r="601" spans="2:4" ht="12.5" x14ac:dyDescent="0.25">
      <c r="B601" s="91"/>
      <c r="C601" s="92"/>
      <c r="D601" s="91"/>
    </row>
    <row r="602" spans="2:4" ht="12.5" x14ac:dyDescent="0.25">
      <c r="B602" s="91"/>
      <c r="C602" s="92"/>
      <c r="D602" s="91"/>
    </row>
    <row r="603" spans="2:4" ht="12.5" x14ac:dyDescent="0.25">
      <c r="B603" s="91"/>
      <c r="C603" s="92"/>
      <c r="D603" s="91"/>
    </row>
    <row r="604" spans="2:4" ht="12.5" x14ac:dyDescent="0.25">
      <c r="B604" s="91"/>
      <c r="C604" s="92"/>
      <c r="D604" s="91"/>
    </row>
    <row r="605" spans="2:4" ht="12.5" x14ac:dyDescent="0.25">
      <c r="B605" s="91"/>
      <c r="C605" s="92"/>
      <c r="D605" s="91"/>
    </row>
    <row r="606" spans="2:4" ht="12.5" x14ac:dyDescent="0.25">
      <c r="B606" s="91"/>
      <c r="C606" s="92"/>
      <c r="D606" s="91"/>
    </row>
    <row r="607" spans="2:4" ht="12.5" x14ac:dyDescent="0.25">
      <c r="B607" s="91"/>
      <c r="C607" s="92"/>
      <c r="D607" s="91"/>
    </row>
    <row r="608" spans="2:4" ht="12.5" x14ac:dyDescent="0.25">
      <c r="B608" s="91"/>
      <c r="C608" s="92"/>
      <c r="D608" s="91"/>
    </row>
    <row r="609" spans="2:4" ht="12.5" x14ac:dyDescent="0.25">
      <c r="B609" s="91"/>
      <c r="C609" s="92"/>
      <c r="D609" s="91"/>
    </row>
    <row r="610" spans="2:4" ht="12.5" x14ac:dyDescent="0.25">
      <c r="B610" s="91"/>
      <c r="C610" s="92"/>
      <c r="D610" s="91"/>
    </row>
    <row r="611" spans="2:4" ht="12.5" x14ac:dyDescent="0.25">
      <c r="B611" s="91"/>
      <c r="C611" s="92"/>
      <c r="D611" s="91"/>
    </row>
    <row r="612" spans="2:4" ht="12.5" x14ac:dyDescent="0.25">
      <c r="B612" s="91"/>
      <c r="C612" s="92"/>
      <c r="D612" s="91"/>
    </row>
    <row r="613" spans="2:4" ht="12.5" x14ac:dyDescent="0.25">
      <c r="B613" s="91"/>
      <c r="C613" s="92"/>
      <c r="D613" s="91"/>
    </row>
    <row r="614" spans="2:4" ht="12.5" x14ac:dyDescent="0.25">
      <c r="B614" s="91"/>
      <c r="C614" s="92"/>
      <c r="D614" s="91"/>
    </row>
    <row r="615" spans="2:4" ht="12.5" x14ac:dyDescent="0.25">
      <c r="B615" s="91"/>
      <c r="C615" s="92"/>
      <c r="D615" s="91"/>
    </row>
    <row r="616" spans="2:4" ht="12.5" x14ac:dyDescent="0.25">
      <c r="B616" s="91"/>
      <c r="C616" s="92"/>
      <c r="D616" s="91"/>
    </row>
    <row r="617" spans="2:4" ht="12.5" x14ac:dyDescent="0.25">
      <c r="B617" s="91"/>
      <c r="C617" s="92"/>
      <c r="D617" s="91"/>
    </row>
    <row r="618" spans="2:4" ht="12.5" x14ac:dyDescent="0.25">
      <c r="B618" s="91"/>
      <c r="C618" s="92"/>
      <c r="D618" s="91"/>
    </row>
    <row r="619" spans="2:4" ht="12.5" x14ac:dyDescent="0.25">
      <c r="B619" s="91"/>
      <c r="C619" s="92"/>
      <c r="D619" s="91"/>
    </row>
    <row r="620" spans="2:4" ht="12.5" x14ac:dyDescent="0.25">
      <c r="B620" s="91"/>
      <c r="C620" s="92"/>
      <c r="D620" s="91"/>
    </row>
    <row r="621" spans="2:4" ht="12.5" x14ac:dyDescent="0.25">
      <c r="B621" s="91"/>
      <c r="C621" s="92"/>
      <c r="D621" s="91"/>
    </row>
    <row r="622" spans="2:4" ht="12.5" x14ac:dyDescent="0.25">
      <c r="B622" s="91"/>
      <c r="C622" s="92"/>
      <c r="D622" s="91"/>
    </row>
    <row r="623" spans="2:4" ht="12.5" x14ac:dyDescent="0.25">
      <c r="B623" s="91"/>
      <c r="C623" s="92"/>
      <c r="D623" s="91"/>
    </row>
    <row r="624" spans="2:4" ht="12.5" x14ac:dyDescent="0.25">
      <c r="B624" s="91"/>
      <c r="C624" s="92"/>
      <c r="D624" s="91"/>
    </row>
    <row r="625" spans="2:4" ht="12.5" x14ac:dyDescent="0.25">
      <c r="B625" s="91"/>
      <c r="C625" s="92"/>
      <c r="D625" s="91"/>
    </row>
    <row r="626" spans="2:4" ht="12.5" x14ac:dyDescent="0.25">
      <c r="B626" s="91"/>
      <c r="C626" s="92"/>
      <c r="D626" s="91"/>
    </row>
    <row r="627" spans="2:4" ht="12.5" x14ac:dyDescent="0.25">
      <c r="B627" s="91"/>
      <c r="C627" s="92"/>
      <c r="D627" s="91"/>
    </row>
    <row r="628" spans="2:4" ht="12.5" x14ac:dyDescent="0.25">
      <c r="B628" s="91"/>
      <c r="C628" s="92"/>
      <c r="D628" s="91"/>
    </row>
    <row r="629" spans="2:4" ht="12.5" x14ac:dyDescent="0.25">
      <c r="B629" s="91"/>
      <c r="C629" s="92"/>
      <c r="D629" s="91"/>
    </row>
    <row r="630" spans="2:4" ht="12.5" x14ac:dyDescent="0.25">
      <c r="B630" s="91"/>
      <c r="C630" s="92"/>
      <c r="D630" s="91"/>
    </row>
    <row r="631" spans="2:4" ht="12.5" x14ac:dyDescent="0.25">
      <c r="B631" s="91"/>
      <c r="C631" s="92"/>
      <c r="D631" s="91"/>
    </row>
    <row r="632" spans="2:4" ht="12.5" x14ac:dyDescent="0.25">
      <c r="B632" s="91"/>
      <c r="C632" s="92"/>
      <c r="D632" s="91"/>
    </row>
    <row r="633" spans="2:4" ht="12.5" x14ac:dyDescent="0.25">
      <c r="B633" s="91"/>
      <c r="C633" s="92"/>
      <c r="D633" s="91"/>
    </row>
    <row r="634" spans="2:4" ht="12.5" x14ac:dyDescent="0.25">
      <c r="B634" s="91"/>
      <c r="C634" s="92"/>
      <c r="D634" s="91"/>
    </row>
    <row r="635" spans="2:4" ht="12.5" x14ac:dyDescent="0.25">
      <c r="B635" s="91"/>
      <c r="C635" s="92"/>
      <c r="D635" s="91"/>
    </row>
    <row r="636" spans="2:4" ht="12.5" x14ac:dyDescent="0.25">
      <c r="B636" s="91"/>
      <c r="C636" s="92"/>
      <c r="D636" s="91"/>
    </row>
    <row r="637" spans="2:4" ht="12.5" x14ac:dyDescent="0.25">
      <c r="B637" s="91"/>
      <c r="C637" s="92"/>
      <c r="D637" s="91"/>
    </row>
    <row r="638" spans="2:4" ht="12.5" x14ac:dyDescent="0.25">
      <c r="B638" s="91"/>
      <c r="C638" s="92"/>
      <c r="D638" s="91"/>
    </row>
    <row r="639" spans="2:4" ht="12.5" x14ac:dyDescent="0.25">
      <c r="B639" s="91"/>
      <c r="C639" s="92"/>
      <c r="D639" s="91"/>
    </row>
    <row r="640" spans="2:4" ht="12.5" x14ac:dyDescent="0.25">
      <c r="B640" s="91"/>
      <c r="C640" s="92"/>
      <c r="D640" s="91"/>
    </row>
    <row r="641" spans="2:4" ht="12.5" x14ac:dyDescent="0.25">
      <c r="B641" s="91"/>
      <c r="C641" s="92"/>
      <c r="D641" s="91"/>
    </row>
    <row r="642" spans="2:4" ht="12.5" x14ac:dyDescent="0.25">
      <c r="B642" s="91"/>
      <c r="C642" s="92"/>
      <c r="D642" s="91"/>
    </row>
    <row r="643" spans="2:4" ht="12.5" x14ac:dyDescent="0.25">
      <c r="B643" s="91"/>
      <c r="C643" s="92"/>
      <c r="D643" s="91"/>
    </row>
    <row r="644" spans="2:4" ht="12.5" x14ac:dyDescent="0.25">
      <c r="B644" s="91"/>
      <c r="C644" s="92"/>
      <c r="D644" s="91"/>
    </row>
    <row r="645" spans="2:4" ht="12.5" x14ac:dyDescent="0.25">
      <c r="B645" s="91"/>
      <c r="C645" s="92"/>
      <c r="D645" s="91"/>
    </row>
    <row r="646" spans="2:4" ht="12.5" x14ac:dyDescent="0.25">
      <c r="B646" s="91"/>
      <c r="C646" s="92"/>
      <c r="D646" s="91"/>
    </row>
    <row r="647" spans="2:4" ht="12.5" x14ac:dyDescent="0.25">
      <c r="B647" s="91"/>
      <c r="C647" s="92"/>
      <c r="D647" s="91"/>
    </row>
    <row r="648" spans="2:4" ht="12.5" x14ac:dyDescent="0.25">
      <c r="B648" s="91"/>
      <c r="C648" s="92"/>
      <c r="D648" s="91"/>
    </row>
    <row r="649" spans="2:4" ht="12.5" x14ac:dyDescent="0.25">
      <c r="B649" s="91"/>
      <c r="C649" s="92"/>
      <c r="D649" s="91"/>
    </row>
    <row r="650" spans="2:4" ht="12.5" x14ac:dyDescent="0.25">
      <c r="B650" s="91"/>
      <c r="C650" s="92"/>
      <c r="D650" s="91"/>
    </row>
    <row r="651" spans="2:4" ht="12.5" x14ac:dyDescent="0.25">
      <c r="B651" s="91"/>
      <c r="C651" s="92"/>
      <c r="D651" s="91"/>
    </row>
    <row r="652" spans="2:4" ht="12.5" x14ac:dyDescent="0.25">
      <c r="B652" s="91"/>
      <c r="C652" s="92"/>
      <c r="D652" s="91"/>
    </row>
    <row r="653" spans="2:4" ht="12.5" x14ac:dyDescent="0.25">
      <c r="B653" s="91"/>
      <c r="C653" s="92"/>
      <c r="D653" s="91"/>
    </row>
    <row r="654" spans="2:4" ht="12.5" x14ac:dyDescent="0.25">
      <c r="B654" s="91"/>
      <c r="C654" s="92"/>
      <c r="D654" s="91"/>
    </row>
    <row r="655" spans="2:4" ht="12.5" x14ac:dyDescent="0.25">
      <c r="B655" s="91"/>
      <c r="C655" s="92"/>
      <c r="D655" s="91"/>
    </row>
    <row r="656" spans="2:4" ht="12.5" x14ac:dyDescent="0.25">
      <c r="B656" s="91"/>
      <c r="C656" s="92"/>
      <c r="D656" s="91"/>
    </row>
    <row r="657" spans="2:4" ht="12.5" x14ac:dyDescent="0.25">
      <c r="B657" s="91"/>
      <c r="C657" s="92"/>
      <c r="D657" s="91"/>
    </row>
    <row r="658" spans="2:4" ht="12.5" x14ac:dyDescent="0.25">
      <c r="B658" s="91"/>
      <c r="C658" s="92"/>
      <c r="D658" s="91"/>
    </row>
    <row r="659" spans="2:4" ht="12.5" x14ac:dyDescent="0.25">
      <c r="B659" s="91"/>
      <c r="C659" s="92"/>
      <c r="D659" s="91"/>
    </row>
    <row r="660" spans="2:4" ht="12.5" x14ac:dyDescent="0.25">
      <c r="B660" s="91"/>
      <c r="C660" s="92"/>
      <c r="D660" s="91"/>
    </row>
    <row r="661" spans="2:4" ht="12.5" x14ac:dyDescent="0.25">
      <c r="B661" s="91"/>
      <c r="C661" s="92"/>
      <c r="D661" s="91"/>
    </row>
    <row r="662" spans="2:4" ht="12.5" x14ac:dyDescent="0.25">
      <c r="B662" s="91"/>
      <c r="C662" s="92"/>
      <c r="D662" s="91"/>
    </row>
    <row r="663" spans="2:4" ht="12.5" x14ac:dyDescent="0.25">
      <c r="B663" s="91"/>
      <c r="C663" s="92"/>
      <c r="D663" s="91"/>
    </row>
    <row r="664" spans="2:4" ht="12.5" x14ac:dyDescent="0.25">
      <c r="B664" s="91"/>
      <c r="C664" s="92"/>
      <c r="D664" s="91"/>
    </row>
    <row r="665" spans="2:4" ht="12.5" x14ac:dyDescent="0.25">
      <c r="B665" s="91"/>
      <c r="C665" s="92"/>
      <c r="D665" s="91"/>
    </row>
    <row r="666" spans="2:4" ht="12.5" x14ac:dyDescent="0.25">
      <c r="B666" s="91"/>
      <c r="C666" s="92"/>
      <c r="D666" s="91"/>
    </row>
    <row r="667" spans="2:4" ht="12.5" x14ac:dyDescent="0.25">
      <c r="B667" s="91"/>
      <c r="C667" s="92"/>
      <c r="D667" s="91"/>
    </row>
    <row r="668" spans="2:4" ht="12.5" x14ac:dyDescent="0.25">
      <c r="B668" s="91"/>
      <c r="C668" s="92"/>
      <c r="D668" s="91"/>
    </row>
    <row r="669" spans="2:4" ht="12.5" x14ac:dyDescent="0.25">
      <c r="B669" s="91"/>
      <c r="C669" s="92"/>
      <c r="D669" s="91"/>
    </row>
    <row r="670" spans="2:4" ht="12.5" x14ac:dyDescent="0.25">
      <c r="B670" s="91"/>
      <c r="C670" s="92"/>
      <c r="D670" s="91"/>
    </row>
    <row r="671" spans="2:4" ht="12.5" x14ac:dyDescent="0.25">
      <c r="B671" s="91"/>
      <c r="C671" s="92"/>
      <c r="D671" s="91"/>
    </row>
    <row r="672" spans="2:4" ht="12.5" x14ac:dyDescent="0.25">
      <c r="B672" s="91"/>
      <c r="C672" s="92"/>
      <c r="D672" s="91"/>
    </row>
    <row r="673" spans="2:4" ht="12.5" x14ac:dyDescent="0.25">
      <c r="B673" s="91"/>
      <c r="C673" s="92"/>
      <c r="D673" s="91"/>
    </row>
    <row r="674" spans="2:4" ht="12.5" x14ac:dyDescent="0.25">
      <c r="B674" s="91"/>
      <c r="C674" s="92"/>
      <c r="D674" s="91"/>
    </row>
    <row r="675" spans="2:4" ht="12.5" x14ac:dyDescent="0.25">
      <c r="B675" s="91"/>
      <c r="C675" s="92"/>
      <c r="D675" s="91"/>
    </row>
    <row r="676" spans="2:4" ht="12.5" x14ac:dyDescent="0.25">
      <c r="B676" s="91"/>
      <c r="C676" s="92"/>
      <c r="D676" s="91"/>
    </row>
    <row r="677" spans="2:4" ht="12.5" x14ac:dyDescent="0.25">
      <c r="B677" s="91"/>
      <c r="C677" s="92"/>
      <c r="D677" s="91"/>
    </row>
    <row r="678" spans="2:4" ht="12.5" x14ac:dyDescent="0.25">
      <c r="B678" s="91"/>
      <c r="C678" s="92"/>
      <c r="D678" s="91"/>
    </row>
    <row r="679" spans="2:4" ht="12.5" x14ac:dyDescent="0.25">
      <c r="B679" s="91"/>
      <c r="C679" s="92"/>
      <c r="D679" s="91"/>
    </row>
    <row r="680" spans="2:4" ht="12.5" x14ac:dyDescent="0.25">
      <c r="B680" s="91"/>
      <c r="C680" s="92"/>
      <c r="D680" s="91"/>
    </row>
    <row r="681" spans="2:4" ht="12.5" x14ac:dyDescent="0.25">
      <c r="B681" s="91"/>
      <c r="C681" s="92"/>
      <c r="D681" s="91"/>
    </row>
    <row r="682" spans="2:4" ht="12.5" x14ac:dyDescent="0.25">
      <c r="B682" s="91"/>
      <c r="C682" s="92"/>
      <c r="D682" s="91"/>
    </row>
    <row r="683" spans="2:4" ht="12.5" x14ac:dyDescent="0.25">
      <c r="B683" s="91"/>
      <c r="C683" s="92"/>
      <c r="D683" s="91"/>
    </row>
    <row r="684" spans="2:4" ht="12.5" x14ac:dyDescent="0.25">
      <c r="B684" s="91"/>
      <c r="C684" s="92"/>
      <c r="D684" s="91"/>
    </row>
    <row r="685" spans="2:4" ht="12.5" x14ac:dyDescent="0.25">
      <c r="B685" s="91"/>
      <c r="C685" s="92"/>
      <c r="D685" s="91"/>
    </row>
    <row r="686" spans="2:4" ht="12.5" x14ac:dyDescent="0.25">
      <c r="B686" s="91"/>
      <c r="C686" s="92"/>
      <c r="D686" s="91"/>
    </row>
    <row r="687" spans="2:4" ht="12.5" x14ac:dyDescent="0.25">
      <c r="B687" s="91"/>
      <c r="C687" s="92"/>
      <c r="D687" s="91"/>
    </row>
    <row r="688" spans="2:4" ht="12.5" x14ac:dyDescent="0.25">
      <c r="B688" s="91"/>
      <c r="C688" s="92"/>
      <c r="D688" s="91"/>
    </row>
    <row r="689" spans="2:4" ht="12.5" x14ac:dyDescent="0.25">
      <c r="B689" s="91"/>
      <c r="C689" s="92"/>
      <c r="D689" s="91"/>
    </row>
    <row r="690" spans="2:4" ht="12.5" x14ac:dyDescent="0.25">
      <c r="B690" s="91"/>
      <c r="C690" s="92"/>
      <c r="D690" s="91"/>
    </row>
    <row r="691" spans="2:4" ht="12.5" x14ac:dyDescent="0.25">
      <c r="B691" s="91"/>
      <c r="C691" s="92"/>
      <c r="D691" s="91"/>
    </row>
    <row r="692" spans="2:4" ht="12.5" x14ac:dyDescent="0.25">
      <c r="B692" s="91"/>
      <c r="C692" s="92"/>
      <c r="D692" s="91"/>
    </row>
    <row r="693" spans="2:4" ht="12.5" x14ac:dyDescent="0.25">
      <c r="B693" s="91"/>
      <c r="C693" s="92"/>
      <c r="D693" s="91"/>
    </row>
    <row r="694" spans="2:4" ht="12.5" x14ac:dyDescent="0.25">
      <c r="B694" s="91"/>
      <c r="C694" s="92"/>
      <c r="D694" s="91"/>
    </row>
    <row r="695" spans="2:4" ht="12.5" x14ac:dyDescent="0.25">
      <c r="B695" s="91"/>
      <c r="C695" s="92"/>
      <c r="D695" s="91"/>
    </row>
    <row r="696" spans="2:4" ht="12.5" x14ac:dyDescent="0.25">
      <c r="B696" s="91"/>
      <c r="C696" s="92"/>
      <c r="D696" s="91"/>
    </row>
    <row r="697" spans="2:4" ht="12.5" x14ac:dyDescent="0.25">
      <c r="B697" s="91"/>
      <c r="C697" s="92"/>
      <c r="D697" s="91"/>
    </row>
    <row r="698" spans="2:4" ht="12.5" x14ac:dyDescent="0.25">
      <c r="B698" s="91"/>
      <c r="C698" s="92"/>
      <c r="D698" s="91"/>
    </row>
    <row r="699" spans="2:4" ht="12.5" x14ac:dyDescent="0.25">
      <c r="B699" s="91"/>
      <c r="C699" s="92"/>
      <c r="D699" s="91"/>
    </row>
    <row r="700" spans="2:4" ht="12.5" x14ac:dyDescent="0.25">
      <c r="B700" s="91"/>
      <c r="C700" s="92"/>
      <c r="D700" s="91"/>
    </row>
    <row r="701" spans="2:4" ht="12.5" x14ac:dyDescent="0.25">
      <c r="B701" s="91"/>
      <c r="C701" s="92"/>
      <c r="D701" s="91"/>
    </row>
    <row r="702" spans="2:4" ht="12.5" x14ac:dyDescent="0.25">
      <c r="B702" s="91"/>
      <c r="C702" s="92"/>
      <c r="D702" s="91"/>
    </row>
    <row r="703" spans="2:4" ht="12.5" x14ac:dyDescent="0.25">
      <c r="B703" s="91"/>
      <c r="C703" s="92"/>
      <c r="D703" s="91"/>
    </row>
    <row r="704" spans="2:4" ht="12.5" x14ac:dyDescent="0.25">
      <c r="B704" s="91"/>
      <c r="C704" s="92"/>
      <c r="D704" s="91"/>
    </row>
    <row r="705" spans="2:4" ht="12.5" x14ac:dyDescent="0.25">
      <c r="B705" s="91"/>
      <c r="C705" s="92"/>
      <c r="D705" s="91"/>
    </row>
    <row r="706" spans="2:4" ht="12.5" x14ac:dyDescent="0.25">
      <c r="B706" s="91"/>
      <c r="C706" s="92"/>
      <c r="D706" s="91"/>
    </row>
    <row r="707" spans="2:4" ht="12.5" x14ac:dyDescent="0.25">
      <c r="B707" s="91"/>
      <c r="C707" s="92"/>
      <c r="D707" s="91"/>
    </row>
    <row r="708" spans="2:4" ht="12.5" x14ac:dyDescent="0.25">
      <c r="B708" s="91"/>
      <c r="C708" s="92"/>
      <c r="D708" s="91"/>
    </row>
    <row r="709" spans="2:4" ht="12.5" x14ac:dyDescent="0.25">
      <c r="B709" s="91"/>
      <c r="C709" s="92"/>
      <c r="D709" s="91"/>
    </row>
    <row r="710" spans="2:4" ht="12.5" x14ac:dyDescent="0.25">
      <c r="B710" s="91"/>
      <c r="C710" s="92"/>
      <c r="D710" s="91"/>
    </row>
    <row r="711" spans="2:4" ht="12.5" x14ac:dyDescent="0.25">
      <c r="B711" s="91"/>
      <c r="C711" s="92"/>
      <c r="D711" s="91"/>
    </row>
    <row r="712" spans="2:4" ht="12.5" x14ac:dyDescent="0.25">
      <c r="B712" s="91"/>
      <c r="C712" s="92"/>
      <c r="D712" s="91"/>
    </row>
    <row r="713" spans="2:4" ht="12.5" x14ac:dyDescent="0.25">
      <c r="B713" s="91"/>
      <c r="C713" s="92"/>
      <c r="D713" s="91"/>
    </row>
    <row r="714" spans="2:4" ht="12.5" x14ac:dyDescent="0.25">
      <c r="B714" s="91"/>
      <c r="C714" s="92"/>
      <c r="D714" s="91"/>
    </row>
    <row r="715" spans="2:4" ht="12.5" x14ac:dyDescent="0.25">
      <c r="B715" s="91"/>
      <c r="C715" s="92"/>
      <c r="D715" s="91"/>
    </row>
    <row r="716" spans="2:4" ht="12.5" x14ac:dyDescent="0.25">
      <c r="B716" s="91"/>
      <c r="C716" s="92"/>
      <c r="D716" s="91"/>
    </row>
    <row r="717" spans="2:4" ht="12.5" x14ac:dyDescent="0.25">
      <c r="B717" s="91"/>
      <c r="C717" s="92"/>
      <c r="D717" s="91"/>
    </row>
    <row r="718" spans="2:4" ht="12.5" x14ac:dyDescent="0.25">
      <c r="B718" s="91"/>
      <c r="C718" s="92"/>
      <c r="D718" s="91"/>
    </row>
    <row r="719" spans="2:4" ht="12.5" x14ac:dyDescent="0.25">
      <c r="B719" s="91"/>
      <c r="C719" s="92"/>
      <c r="D719" s="91"/>
    </row>
    <row r="720" spans="2:4" ht="12.5" x14ac:dyDescent="0.25">
      <c r="B720" s="91"/>
      <c r="C720" s="92"/>
      <c r="D720" s="91"/>
    </row>
    <row r="721" spans="2:4" ht="12.5" x14ac:dyDescent="0.25">
      <c r="B721" s="91"/>
      <c r="C721" s="92"/>
      <c r="D721" s="91"/>
    </row>
    <row r="722" spans="2:4" ht="12.5" x14ac:dyDescent="0.25">
      <c r="B722" s="91"/>
      <c r="C722" s="92"/>
      <c r="D722" s="91"/>
    </row>
    <row r="723" spans="2:4" ht="12.5" x14ac:dyDescent="0.25">
      <c r="B723" s="91"/>
      <c r="C723" s="92"/>
      <c r="D723" s="91"/>
    </row>
    <row r="724" spans="2:4" ht="12.5" x14ac:dyDescent="0.25">
      <c r="B724" s="91"/>
      <c r="C724" s="92"/>
      <c r="D724" s="91"/>
    </row>
    <row r="725" spans="2:4" ht="12.5" x14ac:dyDescent="0.25">
      <c r="B725" s="91"/>
      <c r="C725" s="92"/>
      <c r="D725" s="91"/>
    </row>
    <row r="726" spans="2:4" ht="12.5" x14ac:dyDescent="0.25">
      <c r="B726" s="91"/>
      <c r="C726" s="92"/>
      <c r="D726" s="91"/>
    </row>
    <row r="727" spans="2:4" ht="12.5" x14ac:dyDescent="0.25">
      <c r="B727" s="91"/>
      <c r="C727" s="92"/>
      <c r="D727" s="91"/>
    </row>
    <row r="728" spans="2:4" ht="12.5" x14ac:dyDescent="0.25">
      <c r="B728" s="91"/>
      <c r="C728" s="92"/>
      <c r="D728" s="91"/>
    </row>
    <row r="729" spans="2:4" ht="12.5" x14ac:dyDescent="0.25">
      <c r="B729" s="91"/>
      <c r="C729" s="92"/>
      <c r="D729" s="91"/>
    </row>
    <row r="730" spans="2:4" ht="12.5" x14ac:dyDescent="0.25">
      <c r="B730" s="91"/>
      <c r="C730" s="92"/>
      <c r="D730" s="91"/>
    </row>
    <row r="731" spans="2:4" ht="12.5" x14ac:dyDescent="0.25">
      <c r="B731" s="91"/>
      <c r="C731" s="92"/>
      <c r="D731" s="91"/>
    </row>
    <row r="732" spans="2:4" ht="12.5" x14ac:dyDescent="0.25">
      <c r="B732" s="91"/>
      <c r="C732" s="92"/>
      <c r="D732" s="91"/>
    </row>
    <row r="733" spans="2:4" ht="12.5" x14ac:dyDescent="0.25">
      <c r="B733" s="91"/>
      <c r="C733" s="92"/>
      <c r="D733" s="91"/>
    </row>
    <row r="734" spans="2:4" ht="12.5" x14ac:dyDescent="0.25">
      <c r="B734" s="91"/>
      <c r="C734" s="92"/>
      <c r="D734" s="91"/>
    </row>
    <row r="735" spans="2:4" ht="12.5" x14ac:dyDescent="0.25">
      <c r="B735" s="91"/>
      <c r="C735" s="92"/>
      <c r="D735" s="91"/>
    </row>
    <row r="736" spans="2:4" ht="12.5" x14ac:dyDescent="0.25">
      <c r="B736" s="91"/>
      <c r="C736" s="92"/>
      <c r="D736" s="91"/>
    </row>
    <row r="737" spans="2:4" ht="12.5" x14ac:dyDescent="0.25">
      <c r="B737" s="91"/>
      <c r="C737" s="92"/>
      <c r="D737" s="91"/>
    </row>
    <row r="738" spans="2:4" ht="12.5" x14ac:dyDescent="0.25">
      <c r="B738" s="91"/>
      <c r="C738" s="92"/>
      <c r="D738" s="91"/>
    </row>
    <row r="739" spans="2:4" ht="12.5" x14ac:dyDescent="0.25">
      <c r="B739" s="91"/>
      <c r="C739" s="92"/>
      <c r="D739" s="91"/>
    </row>
    <row r="740" spans="2:4" ht="12.5" x14ac:dyDescent="0.25">
      <c r="B740" s="91"/>
      <c r="C740" s="92"/>
      <c r="D740" s="91"/>
    </row>
    <row r="741" spans="2:4" ht="12.5" x14ac:dyDescent="0.25">
      <c r="B741" s="91"/>
      <c r="C741" s="92"/>
      <c r="D741" s="91"/>
    </row>
    <row r="742" spans="2:4" ht="12.5" x14ac:dyDescent="0.25">
      <c r="B742" s="91"/>
      <c r="C742" s="92"/>
      <c r="D742" s="91"/>
    </row>
    <row r="743" spans="2:4" ht="12.5" x14ac:dyDescent="0.25">
      <c r="B743" s="91"/>
      <c r="C743" s="92"/>
      <c r="D743" s="91"/>
    </row>
    <row r="744" spans="2:4" ht="12.5" x14ac:dyDescent="0.25">
      <c r="B744" s="91"/>
      <c r="C744" s="92"/>
      <c r="D744" s="91"/>
    </row>
    <row r="745" spans="2:4" ht="12.5" x14ac:dyDescent="0.25">
      <c r="B745" s="91"/>
      <c r="C745" s="92"/>
      <c r="D745" s="91"/>
    </row>
    <row r="746" spans="2:4" ht="12.5" x14ac:dyDescent="0.25">
      <c r="B746" s="91"/>
      <c r="C746" s="92"/>
      <c r="D746" s="91"/>
    </row>
    <row r="747" spans="2:4" ht="12.5" x14ac:dyDescent="0.25">
      <c r="B747" s="91"/>
      <c r="C747" s="92"/>
      <c r="D747" s="91"/>
    </row>
    <row r="748" spans="2:4" ht="12.5" x14ac:dyDescent="0.25">
      <c r="B748" s="91"/>
      <c r="C748" s="92"/>
      <c r="D748" s="91"/>
    </row>
    <row r="749" spans="2:4" ht="12.5" x14ac:dyDescent="0.25">
      <c r="B749" s="91"/>
      <c r="C749" s="92"/>
      <c r="D749" s="91"/>
    </row>
    <row r="750" spans="2:4" ht="12.5" x14ac:dyDescent="0.25">
      <c r="B750" s="91"/>
      <c r="C750" s="92"/>
      <c r="D750" s="91"/>
    </row>
    <row r="751" spans="2:4" ht="12.5" x14ac:dyDescent="0.25">
      <c r="B751" s="91"/>
      <c r="C751" s="92"/>
      <c r="D751" s="91"/>
    </row>
    <row r="752" spans="2:4" ht="12.5" x14ac:dyDescent="0.25">
      <c r="B752" s="91"/>
      <c r="C752" s="92"/>
      <c r="D752" s="91"/>
    </row>
    <row r="753" spans="2:4" ht="12.5" x14ac:dyDescent="0.25">
      <c r="B753" s="91"/>
      <c r="C753" s="92"/>
      <c r="D753" s="91"/>
    </row>
    <row r="754" spans="2:4" ht="12.5" x14ac:dyDescent="0.25">
      <c r="B754" s="91"/>
      <c r="C754" s="92"/>
      <c r="D754" s="91"/>
    </row>
    <row r="755" spans="2:4" ht="12.5" x14ac:dyDescent="0.25">
      <c r="B755" s="91"/>
      <c r="C755" s="92"/>
      <c r="D755" s="91"/>
    </row>
    <row r="756" spans="2:4" ht="12.5" x14ac:dyDescent="0.25">
      <c r="B756" s="91"/>
      <c r="C756" s="92"/>
      <c r="D756" s="91"/>
    </row>
    <row r="757" spans="2:4" ht="12.5" x14ac:dyDescent="0.25">
      <c r="B757" s="91"/>
      <c r="C757" s="92"/>
      <c r="D757" s="91"/>
    </row>
    <row r="758" spans="2:4" ht="12.5" x14ac:dyDescent="0.25">
      <c r="B758" s="91"/>
      <c r="C758" s="92"/>
      <c r="D758" s="91"/>
    </row>
    <row r="759" spans="2:4" ht="12.5" x14ac:dyDescent="0.25">
      <c r="B759" s="91"/>
      <c r="C759" s="92"/>
      <c r="D759" s="91"/>
    </row>
    <row r="760" spans="2:4" ht="12.5" x14ac:dyDescent="0.25">
      <c r="B760" s="91"/>
      <c r="C760" s="92"/>
      <c r="D760" s="91"/>
    </row>
    <row r="761" spans="2:4" ht="12.5" x14ac:dyDescent="0.25">
      <c r="B761" s="91"/>
      <c r="C761" s="92"/>
      <c r="D761" s="91"/>
    </row>
    <row r="762" spans="2:4" ht="12.5" x14ac:dyDescent="0.25">
      <c r="B762" s="91"/>
      <c r="C762" s="92"/>
      <c r="D762" s="91"/>
    </row>
    <row r="763" spans="2:4" ht="12.5" x14ac:dyDescent="0.25">
      <c r="B763" s="91"/>
      <c r="C763" s="92"/>
      <c r="D763" s="91"/>
    </row>
    <row r="764" spans="2:4" ht="12.5" x14ac:dyDescent="0.25">
      <c r="B764" s="91"/>
      <c r="C764" s="92"/>
      <c r="D764" s="91"/>
    </row>
    <row r="765" spans="2:4" ht="12.5" x14ac:dyDescent="0.25">
      <c r="B765" s="91"/>
      <c r="C765" s="92"/>
      <c r="D765" s="91"/>
    </row>
    <row r="766" spans="2:4" ht="12.5" x14ac:dyDescent="0.25">
      <c r="B766" s="91"/>
      <c r="C766" s="92"/>
      <c r="D766" s="91"/>
    </row>
    <row r="767" spans="2:4" ht="12.5" x14ac:dyDescent="0.25">
      <c r="B767" s="91"/>
      <c r="C767" s="92"/>
      <c r="D767" s="91"/>
    </row>
    <row r="768" spans="2:4" ht="12.5" x14ac:dyDescent="0.25">
      <c r="B768" s="91"/>
      <c r="C768" s="92"/>
      <c r="D768" s="91"/>
    </row>
    <row r="769" spans="2:4" ht="12.5" x14ac:dyDescent="0.25">
      <c r="B769" s="91"/>
      <c r="C769" s="92"/>
      <c r="D769" s="91"/>
    </row>
    <row r="770" spans="2:4" ht="12.5" x14ac:dyDescent="0.25">
      <c r="B770" s="91"/>
      <c r="C770" s="92"/>
      <c r="D770" s="91"/>
    </row>
    <row r="771" spans="2:4" ht="12.5" x14ac:dyDescent="0.25">
      <c r="B771" s="91"/>
      <c r="C771" s="92"/>
      <c r="D771" s="91"/>
    </row>
    <row r="772" spans="2:4" ht="12.5" x14ac:dyDescent="0.25">
      <c r="B772" s="91"/>
      <c r="C772" s="92"/>
      <c r="D772" s="91"/>
    </row>
    <row r="773" spans="2:4" ht="12.5" x14ac:dyDescent="0.25">
      <c r="B773" s="91"/>
      <c r="C773" s="92"/>
      <c r="D773" s="91"/>
    </row>
    <row r="774" spans="2:4" ht="12.5" x14ac:dyDescent="0.25">
      <c r="B774" s="91"/>
      <c r="C774" s="92"/>
      <c r="D774" s="91"/>
    </row>
    <row r="775" spans="2:4" ht="12.5" x14ac:dyDescent="0.25">
      <c r="B775" s="91"/>
      <c r="C775" s="92"/>
      <c r="D775" s="91"/>
    </row>
    <row r="776" spans="2:4" ht="12.5" x14ac:dyDescent="0.25">
      <c r="B776" s="91"/>
      <c r="C776" s="92"/>
      <c r="D776" s="91"/>
    </row>
    <row r="777" spans="2:4" ht="12.5" x14ac:dyDescent="0.25">
      <c r="B777" s="91"/>
      <c r="C777" s="92"/>
      <c r="D777" s="91"/>
    </row>
    <row r="778" spans="2:4" ht="12.5" x14ac:dyDescent="0.25">
      <c r="B778" s="91"/>
      <c r="C778" s="92"/>
      <c r="D778" s="91"/>
    </row>
    <row r="779" spans="2:4" ht="12.5" x14ac:dyDescent="0.25">
      <c r="B779" s="91"/>
      <c r="C779" s="92"/>
      <c r="D779" s="91"/>
    </row>
    <row r="780" spans="2:4" ht="12.5" x14ac:dyDescent="0.25">
      <c r="B780" s="91"/>
      <c r="C780" s="92"/>
      <c r="D780" s="91"/>
    </row>
    <row r="781" spans="2:4" ht="12.5" x14ac:dyDescent="0.25">
      <c r="B781" s="91"/>
      <c r="C781" s="92"/>
      <c r="D781" s="91"/>
    </row>
    <row r="782" spans="2:4" ht="12.5" x14ac:dyDescent="0.25">
      <c r="B782" s="91"/>
      <c r="C782" s="92"/>
      <c r="D782" s="91"/>
    </row>
    <row r="783" spans="2:4" ht="12.5" x14ac:dyDescent="0.25">
      <c r="B783" s="91"/>
      <c r="C783" s="92"/>
      <c r="D783" s="91"/>
    </row>
    <row r="784" spans="2:4" ht="12.5" x14ac:dyDescent="0.25">
      <c r="B784" s="91"/>
      <c r="C784" s="92"/>
      <c r="D784" s="91"/>
    </row>
    <row r="785" spans="2:4" ht="12.5" x14ac:dyDescent="0.25">
      <c r="B785" s="91"/>
      <c r="C785" s="92"/>
      <c r="D785" s="91"/>
    </row>
    <row r="786" spans="2:4" ht="12.5" x14ac:dyDescent="0.25">
      <c r="B786" s="91"/>
      <c r="C786" s="92"/>
      <c r="D786" s="91"/>
    </row>
    <row r="787" spans="2:4" ht="12.5" x14ac:dyDescent="0.25">
      <c r="B787" s="91"/>
      <c r="C787" s="92"/>
      <c r="D787" s="91"/>
    </row>
    <row r="788" spans="2:4" ht="12.5" x14ac:dyDescent="0.25">
      <c r="B788" s="91"/>
      <c r="C788" s="92"/>
      <c r="D788" s="91"/>
    </row>
    <row r="789" spans="2:4" ht="12.5" x14ac:dyDescent="0.25">
      <c r="B789" s="91"/>
      <c r="C789" s="92"/>
      <c r="D789" s="91"/>
    </row>
    <row r="790" spans="2:4" ht="12.5" x14ac:dyDescent="0.25">
      <c r="B790" s="91"/>
      <c r="C790" s="92"/>
      <c r="D790" s="91"/>
    </row>
    <row r="791" spans="2:4" ht="12.5" x14ac:dyDescent="0.25">
      <c r="B791" s="91"/>
      <c r="C791" s="92"/>
      <c r="D791" s="91"/>
    </row>
    <row r="792" spans="2:4" ht="12.5" x14ac:dyDescent="0.25">
      <c r="B792" s="91"/>
      <c r="C792" s="92"/>
      <c r="D792" s="91"/>
    </row>
    <row r="793" spans="2:4" ht="12.5" x14ac:dyDescent="0.25">
      <c r="B793" s="91"/>
      <c r="C793" s="92"/>
      <c r="D793" s="91"/>
    </row>
    <row r="794" spans="2:4" ht="12.5" x14ac:dyDescent="0.25">
      <c r="B794" s="91"/>
      <c r="C794" s="92"/>
      <c r="D794" s="91"/>
    </row>
    <row r="795" spans="2:4" ht="12.5" x14ac:dyDescent="0.25">
      <c r="B795" s="91"/>
      <c r="C795" s="92"/>
      <c r="D795" s="91"/>
    </row>
    <row r="796" spans="2:4" ht="12.5" x14ac:dyDescent="0.25">
      <c r="B796" s="91"/>
      <c r="C796" s="92"/>
      <c r="D796" s="91"/>
    </row>
    <row r="797" spans="2:4" ht="12.5" x14ac:dyDescent="0.25">
      <c r="B797" s="91"/>
      <c r="C797" s="92"/>
      <c r="D797" s="91"/>
    </row>
    <row r="798" spans="2:4" ht="12.5" x14ac:dyDescent="0.25">
      <c r="B798" s="91"/>
      <c r="C798" s="92"/>
      <c r="D798" s="91"/>
    </row>
    <row r="799" spans="2:4" ht="12.5" x14ac:dyDescent="0.25">
      <c r="B799" s="91"/>
      <c r="C799" s="92"/>
      <c r="D799" s="91"/>
    </row>
    <row r="800" spans="2:4" ht="12.5" x14ac:dyDescent="0.25">
      <c r="B800" s="91"/>
      <c r="C800" s="92"/>
      <c r="D800" s="91"/>
    </row>
    <row r="801" spans="2:4" ht="12.5" x14ac:dyDescent="0.25">
      <c r="B801" s="91"/>
      <c r="C801" s="92"/>
      <c r="D801" s="91"/>
    </row>
    <row r="802" spans="2:4" ht="12.5" x14ac:dyDescent="0.25">
      <c r="B802" s="91"/>
      <c r="C802" s="92"/>
      <c r="D802" s="91"/>
    </row>
    <row r="803" spans="2:4" ht="12.5" x14ac:dyDescent="0.25">
      <c r="B803" s="91"/>
      <c r="C803" s="92"/>
      <c r="D803" s="91"/>
    </row>
    <row r="804" spans="2:4" ht="12.5" x14ac:dyDescent="0.25">
      <c r="B804" s="91"/>
      <c r="C804" s="92"/>
      <c r="D804" s="91"/>
    </row>
    <row r="805" spans="2:4" ht="12.5" x14ac:dyDescent="0.25">
      <c r="B805" s="91"/>
      <c r="C805" s="92"/>
      <c r="D805" s="91"/>
    </row>
    <row r="806" spans="2:4" ht="12.5" x14ac:dyDescent="0.25">
      <c r="B806" s="91"/>
      <c r="C806" s="92"/>
      <c r="D806" s="91"/>
    </row>
    <row r="807" spans="2:4" ht="12.5" x14ac:dyDescent="0.25">
      <c r="B807" s="91"/>
      <c r="C807" s="92"/>
      <c r="D807" s="91"/>
    </row>
    <row r="808" spans="2:4" ht="12.5" x14ac:dyDescent="0.25">
      <c r="B808" s="91"/>
      <c r="C808" s="92"/>
      <c r="D808" s="91"/>
    </row>
    <row r="809" spans="2:4" ht="12.5" x14ac:dyDescent="0.25">
      <c r="B809" s="91"/>
      <c r="C809" s="92"/>
      <c r="D809" s="91"/>
    </row>
    <row r="810" spans="2:4" ht="12.5" x14ac:dyDescent="0.25">
      <c r="B810" s="91"/>
      <c r="C810" s="92"/>
      <c r="D810" s="91"/>
    </row>
    <row r="811" spans="2:4" ht="12.5" x14ac:dyDescent="0.25">
      <c r="B811" s="91"/>
      <c r="C811" s="92"/>
      <c r="D811" s="91"/>
    </row>
    <row r="812" spans="2:4" ht="12.5" x14ac:dyDescent="0.25">
      <c r="B812" s="91"/>
      <c r="C812" s="92"/>
      <c r="D812" s="91"/>
    </row>
    <row r="813" spans="2:4" ht="12.5" x14ac:dyDescent="0.25">
      <c r="B813" s="91"/>
      <c r="C813" s="92"/>
      <c r="D813" s="91"/>
    </row>
    <row r="814" spans="2:4" ht="12.5" x14ac:dyDescent="0.25">
      <c r="B814" s="91"/>
      <c r="C814" s="92"/>
      <c r="D814" s="91"/>
    </row>
    <row r="815" spans="2:4" ht="12.5" x14ac:dyDescent="0.25">
      <c r="B815" s="91"/>
      <c r="C815" s="92"/>
      <c r="D815" s="91"/>
    </row>
    <row r="816" spans="2:4" ht="12.5" x14ac:dyDescent="0.25">
      <c r="B816" s="91"/>
      <c r="C816" s="92"/>
      <c r="D816" s="91"/>
    </row>
    <row r="817" spans="2:4" ht="12.5" x14ac:dyDescent="0.25">
      <c r="B817" s="91"/>
      <c r="C817" s="92"/>
      <c r="D817" s="91"/>
    </row>
    <row r="818" spans="2:4" ht="12.5" x14ac:dyDescent="0.25">
      <c r="B818" s="91"/>
      <c r="C818" s="92"/>
      <c r="D818" s="91"/>
    </row>
    <row r="819" spans="2:4" ht="12.5" x14ac:dyDescent="0.25">
      <c r="B819" s="91"/>
      <c r="C819" s="92"/>
      <c r="D819" s="91"/>
    </row>
    <row r="820" spans="2:4" ht="12.5" x14ac:dyDescent="0.25">
      <c r="B820" s="91"/>
      <c r="C820" s="92"/>
      <c r="D820" s="91"/>
    </row>
    <row r="821" spans="2:4" ht="12.5" x14ac:dyDescent="0.25">
      <c r="B821" s="91"/>
      <c r="C821" s="92"/>
      <c r="D821" s="91"/>
    </row>
    <row r="822" spans="2:4" ht="12.5" x14ac:dyDescent="0.25">
      <c r="B822" s="91"/>
      <c r="C822" s="92"/>
      <c r="D822" s="91"/>
    </row>
    <row r="823" spans="2:4" ht="12.5" x14ac:dyDescent="0.25">
      <c r="B823" s="91"/>
      <c r="C823" s="92"/>
      <c r="D823" s="91"/>
    </row>
    <row r="824" spans="2:4" ht="12.5" x14ac:dyDescent="0.25">
      <c r="B824" s="91"/>
      <c r="C824" s="92"/>
      <c r="D824" s="91"/>
    </row>
    <row r="825" spans="2:4" ht="12.5" x14ac:dyDescent="0.25">
      <c r="B825" s="91"/>
      <c r="C825" s="92"/>
      <c r="D825" s="91"/>
    </row>
    <row r="826" spans="2:4" ht="12.5" x14ac:dyDescent="0.25">
      <c r="B826" s="91"/>
      <c r="C826" s="92"/>
      <c r="D826" s="91"/>
    </row>
    <row r="827" spans="2:4" ht="12.5" x14ac:dyDescent="0.25">
      <c r="B827" s="91"/>
      <c r="C827" s="92"/>
      <c r="D827" s="91"/>
    </row>
    <row r="828" spans="2:4" ht="12.5" x14ac:dyDescent="0.25">
      <c r="B828" s="91"/>
      <c r="C828" s="92"/>
      <c r="D828" s="91"/>
    </row>
    <row r="829" spans="2:4" ht="12.5" x14ac:dyDescent="0.25">
      <c r="B829" s="91"/>
      <c r="C829" s="92"/>
      <c r="D829" s="91"/>
    </row>
    <row r="830" spans="2:4" ht="12.5" x14ac:dyDescent="0.25">
      <c r="B830" s="91"/>
      <c r="C830" s="92"/>
      <c r="D830" s="91"/>
    </row>
    <row r="831" spans="2:4" ht="12.5" x14ac:dyDescent="0.25">
      <c r="B831" s="91"/>
      <c r="C831" s="92"/>
      <c r="D831" s="91"/>
    </row>
    <row r="832" spans="2:4" ht="12.5" x14ac:dyDescent="0.25">
      <c r="B832" s="91"/>
      <c r="C832" s="92"/>
      <c r="D832" s="91"/>
    </row>
    <row r="833" spans="2:4" ht="12.5" x14ac:dyDescent="0.25">
      <c r="B833" s="91"/>
      <c r="C833" s="92"/>
      <c r="D833" s="91"/>
    </row>
    <row r="834" spans="2:4" ht="12.5" x14ac:dyDescent="0.25">
      <c r="B834" s="91"/>
      <c r="C834" s="92"/>
      <c r="D834" s="91"/>
    </row>
    <row r="835" spans="2:4" ht="12.5" x14ac:dyDescent="0.25">
      <c r="B835" s="91"/>
      <c r="C835" s="92"/>
      <c r="D835" s="91"/>
    </row>
    <row r="836" spans="2:4" ht="12.5" x14ac:dyDescent="0.25">
      <c r="B836" s="91"/>
      <c r="C836" s="92"/>
      <c r="D836" s="91"/>
    </row>
    <row r="837" spans="2:4" ht="12.5" x14ac:dyDescent="0.25">
      <c r="B837" s="91"/>
      <c r="C837" s="92"/>
      <c r="D837" s="91"/>
    </row>
    <row r="838" spans="2:4" ht="12.5" x14ac:dyDescent="0.25">
      <c r="B838" s="91"/>
      <c r="C838" s="92"/>
      <c r="D838" s="91"/>
    </row>
    <row r="839" spans="2:4" ht="12.5" x14ac:dyDescent="0.25">
      <c r="B839" s="91"/>
      <c r="C839" s="92"/>
      <c r="D839" s="91"/>
    </row>
    <row r="840" spans="2:4" ht="12.5" x14ac:dyDescent="0.25">
      <c r="B840" s="91"/>
      <c r="C840" s="92"/>
      <c r="D840" s="91"/>
    </row>
    <row r="841" spans="2:4" ht="12.5" x14ac:dyDescent="0.25">
      <c r="B841" s="91"/>
      <c r="C841" s="92"/>
      <c r="D841" s="91"/>
    </row>
    <row r="842" spans="2:4" ht="12.5" x14ac:dyDescent="0.25">
      <c r="B842" s="91"/>
      <c r="C842" s="92"/>
      <c r="D842" s="91"/>
    </row>
    <row r="843" spans="2:4" ht="12.5" x14ac:dyDescent="0.25">
      <c r="B843" s="91"/>
      <c r="C843" s="92"/>
      <c r="D843" s="91"/>
    </row>
    <row r="844" spans="2:4" ht="12.5" x14ac:dyDescent="0.25">
      <c r="B844" s="91"/>
      <c r="C844" s="92"/>
      <c r="D844" s="91"/>
    </row>
    <row r="845" spans="2:4" ht="12.5" x14ac:dyDescent="0.25">
      <c r="B845" s="91"/>
      <c r="C845" s="92"/>
      <c r="D845" s="91"/>
    </row>
    <row r="846" spans="2:4" ht="12.5" x14ac:dyDescent="0.25">
      <c r="B846" s="91"/>
      <c r="C846" s="92"/>
      <c r="D846" s="91"/>
    </row>
    <row r="847" spans="2:4" ht="12.5" x14ac:dyDescent="0.25">
      <c r="B847" s="91"/>
      <c r="C847" s="92"/>
      <c r="D847" s="91"/>
    </row>
    <row r="848" spans="2:4" ht="12.5" x14ac:dyDescent="0.25">
      <c r="B848" s="91"/>
      <c r="C848" s="92"/>
      <c r="D848" s="91"/>
    </row>
    <row r="849" spans="2:4" ht="12.5" x14ac:dyDescent="0.25">
      <c r="B849" s="91"/>
      <c r="C849" s="92"/>
      <c r="D849" s="91"/>
    </row>
    <row r="850" spans="2:4" ht="12.5" x14ac:dyDescent="0.25">
      <c r="B850" s="91"/>
      <c r="C850" s="92"/>
      <c r="D850" s="91"/>
    </row>
    <row r="851" spans="2:4" ht="12.5" x14ac:dyDescent="0.25">
      <c r="B851" s="91"/>
      <c r="C851" s="92"/>
      <c r="D851" s="91"/>
    </row>
    <row r="852" spans="2:4" ht="12.5" x14ac:dyDescent="0.25">
      <c r="B852" s="91"/>
      <c r="C852" s="92"/>
      <c r="D852" s="91"/>
    </row>
    <row r="853" spans="2:4" ht="12.5" x14ac:dyDescent="0.25">
      <c r="B853" s="91"/>
      <c r="C853" s="92"/>
      <c r="D853" s="91"/>
    </row>
    <row r="854" spans="2:4" ht="12.5" x14ac:dyDescent="0.25">
      <c r="B854" s="91"/>
      <c r="C854" s="92"/>
      <c r="D854" s="91"/>
    </row>
    <row r="855" spans="2:4" ht="12.5" x14ac:dyDescent="0.25">
      <c r="B855" s="91"/>
      <c r="C855" s="92"/>
      <c r="D855" s="91"/>
    </row>
    <row r="856" spans="2:4" ht="12.5" x14ac:dyDescent="0.25">
      <c r="B856" s="91"/>
      <c r="C856" s="92"/>
      <c r="D856" s="91"/>
    </row>
    <row r="857" spans="2:4" ht="12.5" x14ac:dyDescent="0.25">
      <c r="B857" s="91"/>
      <c r="C857" s="92"/>
      <c r="D857" s="91"/>
    </row>
    <row r="858" spans="2:4" ht="12.5" x14ac:dyDescent="0.25">
      <c r="B858" s="91"/>
      <c r="C858" s="92"/>
      <c r="D858" s="91"/>
    </row>
    <row r="859" spans="2:4" ht="12.5" x14ac:dyDescent="0.25">
      <c r="B859" s="91"/>
      <c r="C859" s="92"/>
      <c r="D859" s="91"/>
    </row>
    <row r="860" spans="2:4" ht="12.5" x14ac:dyDescent="0.25">
      <c r="B860" s="91"/>
      <c r="C860" s="92"/>
      <c r="D860" s="91"/>
    </row>
    <row r="861" spans="2:4" ht="12.5" x14ac:dyDescent="0.25">
      <c r="B861" s="91"/>
      <c r="C861" s="92"/>
      <c r="D861" s="91"/>
    </row>
    <row r="862" spans="2:4" ht="12.5" x14ac:dyDescent="0.25">
      <c r="B862" s="91"/>
      <c r="C862" s="92"/>
      <c r="D862" s="91"/>
    </row>
    <row r="863" spans="2:4" ht="12.5" x14ac:dyDescent="0.25">
      <c r="B863" s="91"/>
      <c r="C863" s="92"/>
      <c r="D863" s="91"/>
    </row>
    <row r="864" spans="2:4" ht="12.5" x14ac:dyDescent="0.25">
      <c r="B864" s="91"/>
      <c r="C864" s="92"/>
      <c r="D864" s="91"/>
    </row>
    <row r="865" spans="2:4" ht="12.5" x14ac:dyDescent="0.25">
      <c r="B865" s="91"/>
      <c r="C865" s="92"/>
      <c r="D865" s="91"/>
    </row>
    <row r="866" spans="2:4" ht="12.5" x14ac:dyDescent="0.25">
      <c r="B866" s="91"/>
      <c r="C866" s="92"/>
      <c r="D866" s="91"/>
    </row>
    <row r="867" spans="2:4" ht="12.5" x14ac:dyDescent="0.25">
      <c r="B867" s="91"/>
      <c r="C867" s="92"/>
      <c r="D867" s="91"/>
    </row>
    <row r="868" spans="2:4" ht="12.5" x14ac:dyDescent="0.25">
      <c r="B868" s="91"/>
      <c r="C868" s="92"/>
      <c r="D868" s="91"/>
    </row>
    <row r="869" spans="2:4" ht="12.5" x14ac:dyDescent="0.25">
      <c r="B869" s="91"/>
      <c r="C869" s="92"/>
      <c r="D869" s="91"/>
    </row>
    <row r="870" spans="2:4" ht="12.5" x14ac:dyDescent="0.25">
      <c r="B870" s="91"/>
      <c r="C870" s="92"/>
      <c r="D870" s="91"/>
    </row>
    <row r="871" spans="2:4" ht="12.5" x14ac:dyDescent="0.25">
      <c r="B871" s="91"/>
      <c r="C871" s="92"/>
      <c r="D871" s="91"/>
    </row>
    <row r="872" spans="2:4" ht="12.5" x14ac:dyDescent="0.25">
      <c r="B872" s="91"/>
      <c r="C872" s="92"/>
      <c r="D872" s="91"/>
    </row>
    <row r="873" spans="2:4" ht="12.5" x14ac:dyDescent="0.25">
      <c r="B873" s="91"/>
      <c r="C873" s="92"/>
      <c r="D873" s="91"/>
    </row>
    <row r="874" spans="2:4" ht="12.5" x14ac:dyDescent="0.25">
      <c r="B874" s="91"/>
      <c r="C874" s="92"/>
      <c r="D874" s="91"/>
    </row>
    <row r="875" spans="2:4" ht="12.5" x14ac:dyDescent="0.25">
      <c r="B875" s="91"/>
      <c r="C875" s="92"/>
      <c r="D875" s="91"/>
    </row>
    <row r="876" spans="2:4" ht="12.5" x14ac:dyDescent="0.25">
      <c r="B876" s="91"/>
      <c r="C876" s="92"/>
      <c r="D876" s="91"/>
    </row>
    <row r="877" spans="2:4" ht="12.5" x14ac:dyDescent="0.25">
      <c r="B877" s="91"/>
      <c r="C877" s="92"/>
      <c r="D877" s="91"/>
    </row>
    <row r="878" spans="2:4" ht="12.5" x14ac:dyDescent="0.25">
      <c r="B878" s="91"/>
      <c r="C878" s="92"/>
      <c r="D878" s="91"/>
    </row>
    <row r="879" spans="2:4" ht="12.5" x14ac:dyDescent="0.25">
      <c r="B879" s="91"/>
      <c r="C879" s="92"/>
      <c r="D879" s="91"/>
    </row>
    <row r="880" spans="2:4" ht="12.5" x14ac:dyDescent="0.25">
      <c r="B880" s="91"/>
      <c r="C880" s="92"/>
      <c r="D880" s="91"/>
    </row>
    <row r="881" spans="2:4" ht="12.5" x14ac:dyDescent="0.25">
      <c r="B881" s="91"/>
      <c r="C881" s="92"/>
      <c r="D881" s="91"/>
    </row>
    <row r="882" spans="2:4" ht="12.5" x14ac:dyDescent="0.25">
      <c r="B882" s="91"/>
      <c r="C882" s="92"/>
      <c r="D882" s="91"/>
    </row>
    <row r="883" spans="2:4" ht="12.5" x14ac:dyDescent="0.25">
      <c r="B883" s="91"/>
      <c r="C883" s="92"/>
      <c r="D883" s="91"/>
    </row>
    <row r="884" spans="2:4" ht="12.5" x14ac:dyDescent="0.25">
      <c r="B884" s="91"/>
      <c r="C884" s="92"/>
      <c r="D884" s="91"/>
    </row>
    <row r="885" spans="2:4" ht="12.5" x14ac:dyDescent="0.25">
      <c r="B885" s="91"/>
      <c r="C885" s="92"/>
      <c r="D885" s="91"/>
    </row>
    <row r="886" spans="2:4" ht="12.5" x14ac:dyDescent="0.25">
      <c r="B886" s="91"/>
      <c r="C886" s="92"/>
      <c r="D886" s="91"/>
    </row>
    <row r="887" spans="2:4" ht="12.5" x14ac:dyDescent="0.25">
      <c r="B887" s="91"/>
      <c r="C887" s="92"/>
      <c r="D887" s="91"/>
    </row>
    <row r="888" spans="2:4" ht="12.5" x14ac:dyDescent="0.25">
      <c r="B888" s="91"/>
      <c r="C888" s="92"/>
      <c r="D888" s="91"/>
    </row>
    <row r="889" spans="2:4" ht="12.5" x14ac:dyDescent="0.25">
      <c r="B889" s="91"/>
      <c r="C889" s="92"/>
      <c r="D889" s="91"/>
    </row>
    <row r="890" spans="2:4" ht="12.5" x14ac:dyDescent="0.25">
      <c r="B890" s="91"/>
      <c r="C890" s="92"/>
      <c r="D890" s="91"/>
    </row>
    <row r="891" spans="2:4" ht="12.5" x14ac:dyDescent="0.25">
      <c r="B891" s="91"/>
      <c r="C891" s="92"/>
      <c r="D891" s="91"/>
    </row>
    <row r="892" spans="2:4" ht="12.5" x14ac:dyDescent="0.25">
      <c r="B892" s="91"/>
      <c r="C892" s="92"/>
      <c r="D892" s="91"/>
    </row>
    <row r="893" spans="2:4" ht="12.5" x14ac:dyDescent="0.25">
      <c r="B893" s="91"/>
      <c r="C893" s="92"/>
      <c r="D893" s="91"/>
    </row>
    <row r="894" spans="2:4" ht="12.5" x14ac:dyDescent="0.25">
      <c r="B894" s="91"/>
      <c r="C894" s="92"/>
      <c r="D894" s="91"/>
    </row>
    <row r="895" spans="2:4" ht="12.5" x14ac:dyDescent="0.25">
      <c r="B895" s="91"/>
      <c r="C895" s="92"/>
      <c r="D895" s="91"/>
    </row>
    <row r="896" spans="2:4" ht="12.5" x14ac:dyDescent="0.25">
      <c r="B896" s="91"/>
      <c r="C896" s="92"/>
      <c r="D896" s="91"/>
    </row>
    <row r="897" spans="2:4" ht="12.5" x14ac:dyDescent="0.25">
      <c r="B897" s="91"/>
      <c r="C897" s="92"/>
      <c r="D897" s="91"/>
    </row>
    <row r="898" spans="2:4" ht="12.5" x14ac:dyDescent="0.25">
      <c r="B898" s="91"/>
      <c r="C898" s="92"/>
      <c r="D898" s="91"/>
    </row>
    <row r="899" spans="2:4" ht="12.5" x14ac:dyDescent="0.25">
      <c r="B899" s="91"/>
      <c r="C899" s="92"/>
      <c r="D899" s="91"/>
    </row>
    <row r="900" spans="2:4" ht="12.5" x14ac:dyDescent="0.25">
      <c r="B900" s="91"/>
      <c r="C900" s="92"/>
      <c r="D900" s="91"/>
    </row>
    <row r="901" spans="2:4" ht="12.5" x14ac:dyDescent="0.25">
      <c r="B901" s="91"/>
      <c r="C901" s="92"/>
      <c r="D901" s="91"/>
    </row>
    <row r="902" spans="2:4" ht="12.5" x14ac:dyDescent="0.25">
      <c r="B902" s="91"/>
      <c r="C902" s="92"/>
      <c r="D902" s="91"/>
    </row>
    <row r="903" spans="2:4" ht="12.5" x14ac:dyDescent="0.25">
      <c r="B903" s="91"/>
      <c r="C903" s="92"/>
      <c r="D903" s="91"/>
    </row>
    <row r="904" spans="2:4" ht="12.5" x14ac:dyDescent="0.25">
      <c r="B904" s="91"/>
      <c r="C904" s="92"/>
      <c r="D904" s="91"/>
    </row>
    <row r="905" spans="2:4" ht="12.5" x14ac:dyDescent="0.25">
      <c r="B905" s="91"/>
      <c r="C905" s="92"/>
      <c r="D905" s="91"/>
    </row>
    <row r="906" spans="2:4" ht="12.5" x14ac:dyDescent="0.25">
      <c r="B906" s="91"/>
      <c r="C906" s="92"/>
      <c r="D906" s="91"/>
    </row>
    <row r="907" spans="2:4" ht="12.5" x14ac:dyDescent="0.25">
      <c r="B907" s="91"/>
      <c r="C907" s="92"/>
      <c r="D907" s="91"/>
    </row>
    <row r="908" spans="2:4" ht="12.5" x14ac:dyDescent="0.25">
      <c r="B908" s="91"/>
      <c r="C908" s="92"/>
      <c r="D908" s="91"/>
    </row>
    <row r="909" spans="2:4" ht="12.5" x14ac:dyDescent="0.25">
      <c r="B909" s="91"/>
      <c r="C909" s="92"/>
      <c r="D909" s="91"/>
    </row>
    <row r="910" spans="2:4" ht="12.5" x14ac:dyDescent="0.25">
      <c r="B910" s="91"/>
      <c r="C910" s="92"/>
      <c r="D910" s="91"/>
    </row>
    <row r="911" spans="2:4" ht="12.5" x14ac:dyDescent="0.25">
      <c r="B911" s="91"/>
      <c r="C911" s="92"/>
      <c r="D911" s="91"/>
    </row>
    <row r="912" spans="2:4" ht="12.5" x14ac:dyDescent="0.25">
      <c r="B912" s="91"/>
      <c r="C912" s="92"/>
      <c r="D912" s="91"/>
    </row>
    <row r="913" spans="2:4" ht="12.5" x14ac:dyDescent="0.25">
      <c r="B913" s="91"/>
      <c r="C913" s="92"/>
      <c r="D913" s="91"/>
    </row>
    <row r="914" spans="2:4" ht="12.5" x14ac:dyDescent="0.25">
      <c r="B914" s="91"/>
      <c r="C914" s="92"/>
      <c r="D914" s="91"/>
    </row>
    <row r="915" spans="2:4" ht="12.5" x14ac:dyDescent="0.25">
      <c r="B915" s="91"/>
      <c r="C915" s="92"/>
      <c r="D915" s="91"/>
    </row>
    <row r="916" spans="2:4" ht="12.5" x14ac:dyDescent="0.25">
      <c r="B916" s="91"/>
      <c r="C916" s="92"/>
      <c r="D916" s="91"/>
    </row>
    <row r="917" spans="2:4" ht="12.5" x14ac:dyDescent="0.25">
      <c r="B917" s="91"/>
      <c r="C917" s="92"/>
      <c r="D917" s="91"/>
    </row>
    <row r="918" spans="2:4" ht="12.5" x14ac:dyDescent="0.25">
      <c r="B918" s="91"/>
      <c r="C918" s="92"/>
      <c r="D918" s="91"/>
    </row>
    <row r="919" spans="2:4" ht="12.5" x14ac:dyDescent="0.25">
      <c r="B919" s="91"/>
      <c r="C919" s="92"/>
      <c r="D919" s="91"/>
    </row>
    <row r="920" spans="2:4" ht="12.5" x14ac:dyDescent="0.25">
      <c r="B920" s="91"/>
      <c r="C920" s="92"/>
      <c r="D920" s="91"/>
    </row>
    <row r="921" spans="2:4" ht="12.5" x14ac:dyDescent="0.25">
      <c r="B921" s="91"/>
      <c r="C921" s="92"/>
      <c r="D921" s="91"/>
    </row>
    <row r="922" spans="2:4" ht="12.5" x14ac:dyDescent="0.25">
      <c r="B922" s="91"/>
      <c r="C922" s="92"/>
      <c r="D922" s="91"/>
    </row>
    <row r="923" spans="2:4" ht="12.5" x14ac:dyDescent="0.25">
      <c r="B923" s="91"/>
      <c r="C923" s="92"/>
      <c r="D923" s="91"/>
    </row>
    <row r="924" spans="2:4" ht="12.5" x14ac:dyDescent="0.25">
      <c r="B924" s="91"/>
      <c r="C924" s="92"/>
      <c r="D924" s="91"/>
    </row>
    <row r="925" spans="2:4" ht="12.5" x14ac:dyDescent="0.25">
      <c r="B925" s="91"/>
      <c r="C925" s="92"/>
      <c r="D925" s="91"/>
    </row>
    <row r="926" spans="2:4" ht="12.5" x14ac:dyDescent="0.25">
      <c r="B926" s="91"/>
      <c r="C926" s="92"/>
      <c r="D926" s="91"/>
    </row>
    <row r="927" spans="2:4" ht="12.5" x14ac:dyDescent="0.25">
      <c r="B927" s="91"/>
      <c r="C927" s="92"/>
      <c r="D927" s="91"/>
    </row>
    <row r="928" spans="2:4" ht="12.5" x14ac:dyDescent="0.25">
      <c r="B928" s="91"/>
      <c r="C928" s="92"/>
      <c r="D928" s="91"/>
    </row>
    <row r="929" spans="2:4" ht="12.5" x14ac:dyDescent="0.25">
      <c r="B929" s="91"/>
      <c r="C929" s="92"/>
      <c r="D929" s="91"/>
    </row>
    <row r="930" spans="2:4" ht="12.5" x14ac:dyDescent="0.25">
      <c r="B930" s="91"/>
      <c r="C930" s="92"/>
      <c r="D930" s="91"/>
    </row>
    <row r="931" spans="2:4" ht="12.5" x14ac:dyDescent="0.25">
      <c r="B931" s="91"/>
      <c r="C931" s="92"/>
      <c r="D931" s="91"/>
    </row>
    <row r="932" spans="2:4" ht="12.5" x14ac:dyDescent="0.25">
      <c r="B932" s="91"/>
      <c r="C932" s="92"/>
      <c r="D932" s="91"/>
    </row>
    <row r="933" spans="2:4" ht="12.5" x14ac:dyDescent="0.25">
      <c r="B933" s="91"/>
      <c r="C933" s="92"/>
      <c r="D933" s="91"/>
    </row>
    <row r="934" spans="2:4" ht="12.5" x14ac:dyDescent="0.25">
      <c r="B934" s="91"/>
      <c r="C934" s="92"/>
      <c r="D934" s="91"/>
    </row>
    <row r="935" spans="2:4" ht="12.5" x14ac:dyDescent="0.25">
      <c r="B935" s="91"/>
      <c r="C935" s="92"/>
      <c r="D935" s="91"/>
    </row>
    <row r="936" spans="2:4" ht="12.5" x14ac:dyDescent="0.25">
      <c r="B936" s="91"/>
      <c r="C936" s="92"/>
      <c r="D936" s="91"/>
    </row>
    <row r="937" spans="2:4" ht="12.5" x14ac:dyDescent="0.25">
      <c r="B937" s="91"/>
      <c r="C937" s="92"/>
      <c r="D937" s="91"/>
    </row>
    <row r="938" spans="2:4" ht="12.5" x14ac:dyDescent="0.25">
      <c r="B938" s="91"/>
      <c r="C938" s="92"/>
      <c r="D938" s="91"/>
    </row>
    <row r="939" spans="2:4" ht="12.5" x14ac:dyDescent="0.25">
      <c r="B939" s="91"/>
      <c r="C939" s="92"/>
      <c r="D939" s="91"/>
    </row>
    <row r="940" spans="2:4" ht="12.5" x14ac:dyDescent="0.25">
      <c r="B940" s="91"/>
      <c r="C940" s="92"/>
      <c r="D940" s="91"/>
    </row>
    <row r="941" spans="2:4" ht="12.5" x14ac:dyDescent="0.25">
      <c r="B941" s="91"/>
      <c r="C941" s="92"/>
      <c r="D941" s="91"/>
    </row>
    <row r="942" spans="2:4" ht="12.5" x14ac:dyDescent="0.25">
      <c r="B942" s="91"/>
      <c r="C942" s="92"/>
      <c r="D942" s="91"/>
    </row>
    <row r="943" spans="2:4" ht="12.5" x14ac:dyDescent="0.25">
      <c r="B943" s="91"/>
      <c r="C943" s="92"/>
      <c r="D943" s="91"/>
    </row>
    <row r="944" spans="2:4" ht="12.5" x14ac:dyDescent="0.25">
      <c r="B944" s="91"/>
      <c r="C944" s="92"/>
      <c r="D944" s="91"/>
    </row>
    <row r="945" spans="2:4" ht="12.5" x14ac:dyDescent="0.25">
      <c r="B945" s="91"/>
      <c r="C945" s="92"/>
      <c r="D945" s="91"/>
    </row>
    <row r="946" spans="2:4" ht="12.5" x14ac:dyDescent="0.25">
      <c r="B946" s="91"/>
      <c r="C946" s="92"/>
      <c r="D946" s="91"/>
    </row>
    <row r="947" spans="2:4" ht="12.5" x14ac:dyDescent="0.25">
      <c r="B947" s="91"/>
      <c r="C947" s="92"/>
      <c r="D947" s="91"/>
    </row>
    <row r="948" spans="2:4" ht="12.5" x14ac:dyDescent="0.25">
      <c r="B948" s="91"/>
      <c r="C948" s="92"/>
      <c r="D948" s="91"/>
    </row>
    <row r="949" spans="2:4" ht="12.5" x14ac:dyDescent="0.25">
      <c r="B949" s="91"/>
      <c r="C949" s="92"/>
      <c r="D949" s="91"/>
    </row>
    <row r="950" spans="2:4" ht="12.5" x14ac:dyDescent="0.25">
      <c r="B950" s="91"/>
      <c r="C950" s="92"/>
      <c r="D950" s="91"/>
    </row>
    <row r="951" spans="2:4" ht="12.5" x14ac:dyDescent="0.25">
      <c r="B951" s="91"/>
      <c r="C951" s="92"/>
      <c r="D951" s="91"/>
    </row>
    <row r="952" spans="2:4" ht="12.5" x14ac:dyDescent="0.25">
      <c r="B952" s="91"/>
      <c r="C952" s="92"/>
      <c r="D952" s="91"/>
    </row>
    <row r="953" spans="2:4" ht="12.5" x14ac:dyDescent="0.25">
      <c r="B953" s="91"/>
      <c r="C953" s="92"/>
      <c r="D953" s="91"/>
    </row>
    <row r="954" spans="2:4" ht="12.5" x14ac:dyDescent="0.25">
      <c r="B954" s="91"/>
      <c r="C954" s="92"/>
      <c r="D954" s="91"/>
    </row>
    <row r="955" spans="2:4" ht="12.5" x14ac:dyDescent="0.25">
      <c r="B955" s="91"/>
      <c r="C955" s="92"/>
      <c r="D955" s="91"/>
    </row>
    <row r="956" spans="2:4" ht="12.5" x14ac:dyDescent="0.25">
      <c r="B956" s="91"/>
      <c r="C956" s="92"/>
      <c r="D956" s="91"/>
    </row>
    <row r="957" spans="2:4" ht="12.5" x14ac:dyDescent="0.25">
      <c r="B957" s="91"/>
      <c r="C957" s="92"/>
      <c r="D957" s="91"/>
    </row>
    <row r="958" spans="2:4" ht="12.5" x14ac:dyDescent="0.25">
      <c r="B958" s="91"/>
      <c r="C958" s="92"/>
      <c r="D958" s="91"/>
    </row>
    <row r="959" spans="2:4" ht="12.5" x14ac:dyDescent="0.25">
      <c r="B959" s="91"/>
      <c r="C959" s="92"/>
      <c r="D959" s="91"/>
    </row>
    <row r="960" spans="2:4" ht="12.5" x14ac:dyDescent="0.25">
      <c r="B960" s="91"/>
      <c r="C960" s="92"/>
      <c r="D960" s="91"/>
    </row>
    <row r="961" spans="2:4" ht="12.5" x14ac:dyDescent="0.25">
      <c r="B961" s="91"/>
      <c r="C961" s="92"/>
      <c r="D961" s="91"/>
    </row>
    <row r="962" spans="2:4" ht="12.5" x14ac:dyDescent="0.25">
      <c r="B962" s="91"/>
      <c r="C962" s="92"/>
      <c r="D962" s="91"/>
    </row>
    <row r="963" spans="2:4" ht="12.5" x14ac:dyDescent="0.25">
      <c r="B963" s="91"/>
      <c r="C963" s="92"/>
      <c r="D963" s="91"/>
    </row>
    <row r="964" spans="2:4" ht="12.5" x14ac:dyDescent="0.25">
      <c r="B964" s="91"/>
      <c r="C964" s="92"/>
      <c r="D964" s="91"/>
    </row>
    <row r="965" spans="2:4" ht="12.5" x14ac:dyDescent="0.25">
      <c r="B965" s="91"/>
      <c r="C965" s="92"/>
      <c r="D965" s="91"/>
    </row>
    <row r="966" spans="2:4" ht="12.5" x14ac:dyDescent="0.25">
      <c r="B966" s="91"/>
      <c r="C966" s="92"/>
      <c r="D966" s="91"/>
    </row>
    <row r="967" spans="2:4" ht="12.5" x14ac:dyDescent="0.25">
      <c r="B967" s="91"/>
      <c r="C967" s="92"/>
      <c r="D967" s="91"/>
    </row>
    <row r="968" spans="2:4" ht="12.5" x14ac:dyDescent="0.25">
      <c r="B968" s="91"/>
      <c r="C968" s="92"/>
      <c r="D968" s="91"/>
    </row>
    <row r="969" spans="2:4" ht="12.5" x14ac:dyDescent="0.25">
      <c r="B969" s="91"/>
      <c r="C969" s="92"/>
      <c r="D969" s="91"/>
    </row>
    <row r="970" spans="2:4" ht="12.5" x14ac:dyDescent="0.25">
      <c r="B970" s="91"/>
      <c r="C970" s="92"/>
      <c r="D970" s="91"/>
    </row>
    <row r="971" spans="2:4" ht="12.5" x14ac:dyDescent="0.25">
      <c r="B971" s="91"/>
      <c r="C971" s="92"/>
      <c r="D971" s="91"/>
    </row>
    <row r="972" spans="2:4" ht="12.5" x14ac:dyDescent="0.25">
      <c r="B972" s="91"/>
      <c r="C972" s="92"/>
      <c r="D972" s="91"/>
    </row>
    <row r="973" spans="2:4" ht="12.5" x14ac:dyDescent="0.25">
      <c r="B973" s="91"/>
      <c r="C973" s="92"/>
      <c r="D973" s="91"/>
    </row>
    <row r="974" spans="2:4" ht="12.5" x14ac:dyDescent="0.25">
      <c r="B974" s="91"/>
      <c r="C974" s="92"/>
      <c r="D974" s="91"/>
    </row>
    <row r="975" spans="2:4" ht="12.5" x14ac:dyDescent="0.25">
      <c r="B975" s="91"/>
      <c r="C975" s="92"/>
      <c r="D975" s="91"/>
    </row>
    <row r="976" spans="2:4" ht="12.5" x14ac:dyDescent="0.25">
      <c r="B976" s="91"/>
      <c r="C976" s="92"/>
      <c r="D976" s="91"/>
    </row>
    <row r="977" spans="2:4" ht="12.5" x14ac:dyDescent="0.25">
      <c r="B977" s="91"/>
      <c r="C977" s="92"/>
      <c r="D977" s="91"/>
    </row>
    <row r="978" spans="2:4" ht="12.5" x14ac:dyDescent="0.25">
      <c r="B978" s="91"/>
      <c r="C978" s="92"/>
      <c r="D978" s="91"/>
    </row>
    <row r="979" spans="2:4" ht="12.5" x14ac:dyDescent="0.25">
      <c r="B979" s="91"/>
      <c r="C979" s="92"/>
      <c r="D979" s="91"/>
    </row>
    <row r="980" spans="2:4" ht="12.5" x14ac:dyDescent="0.25">
      <c r="B980" s="91"/>
      <c r="C980" s="92"/>
      <c r="D980" s="91"/>
    </row>
    <row r="981" spans="2:4" ht="12.5" x14ac:dyDescent="0.25">
      <c r="B981" s="91"/>
      <c r="C981" s="92"/>
      <c r="D981" s="91"/>
    </row>
    <row r="982" spans="2:4" ht="12.5" x14ac:dyDescent="0.25">
      <c r="B982" s="91"/>
      <c r="C982" s="92"/>
      <c r="D982" s="91"/>
    </row>
    <row r="983" spans="2:4" ht="12.5" x14ac:dyDescent="0.25">
      <c r="B983" s="91"/>
      <c r="C983" s="92"/>
      <c r="D983" s="91"/>
    </row>
    <row r="984" spans="2:4" ht="12.5" x14ac:dyDescent="0.25">
      <c r="B984" s="91"/>
      <c r="C984" s="92"/>
      <c r="D984" s="91"/>
    </row>
    <row r="985" spans="2:4" ht="12.5" x14ac:dyDescent="0.25">
      <c r="B985" s="91"/>
      <c r="C985" s="92"/>
      <c r="D985" s="91"/>
    </row>
    <row r="986" spans="2:4" ht="12.5" x14ac:dyDescent="0.25">
      <c r="B986" s="91"/>
      <c r="C986" s="92"/>
      <c r="D986" s="91"/>
    </row>
    <row r="987" spans="2:4" ht="12.5" x14ac:dyDescent="0.25">
      <c r="B987" s="91"/>
      <c r="C987" s="92"/>
      <c r="D987" s="91"/>
    </row>
    <row r="988" spans="2:4" ht="12.5" x14ac:dyDescent="0.25">
      <c r="B988" s="91"/>
      <c r="C988" s="92"/>
      <c r="D988" s="91"/>
    </row>
    <row r="989" spans="2:4" ht="12.5" x14ac:dyDescent="0.25">
      <c r="B989" s="91"/>
      <c r="C989" s="92"/>
      <c r="D989" s="91"/>
    </row>
    <row r="990" spans="2:4" ht="12.5" x14ac:dyDescent="0.25">
      <c r="B990" s="91"/>
      <c r="C990" s="92"/>
      <c r="D990" s="91"/>
    </row>
    <row r="991" spans="2:4" ht="12.5" x14ac:dyDescent="0.25">
      <c r="B991" s="91"/>
      <c r="C991" s="92"/>
      <c r="D991" s="91"/>
    </row>
    <row r="992" spans="2:4" ht="12.5" x14ac:dyDescent="0.25">
      <c r="B992" s="91"/>
      <c r="C992" s="92"/>
      <c r="D992" s="91"/>
    </row>
    <row r="993" spans="2:4" ht="12.5" x14ac:dyDescent="0.25">
      <c r="B993" s="91"/>
      <c r="C993" s="92"/>
      <c r="D993" s="91"/>
    </row>
    <row r="994" spans="2:4" ht="12.5" x14ac:dyDescent="0.25">
      <c r="B994" s="91"/>
      <c r="C994" s="92"/>
      <c r="D994" s="91"/>
    </row>
    <row r="995" spans="2:4" ht="12.5" x14ac:dyDescent="0.25">
      <c r="B995" s="91"/>
      <c r="C995" s="92"/>
      <c r="D995" s="91"/>
    </row>
    <row r="996" spans="2:4" ht="12.5" x14ac:dyDescent="0.25">
      <c r="B996" s="91"/>
      <c r="C996" s="92"/>
      <c r="D996" s="91"/>
    </row>
    <row r="997" spans="2:4" ht="12.5" x14ac:dyDescent="0.25">
      <c r="B997" s="91"/>
      <c r="C997" s="92"/>
      <c r="D997" s="91"/>
    </row>
    <row r="998" spans="2:4" ht="12.5" x14ac:dyDescent="0.25">
      <c r="B998" s="91"/>
      <c r="C998" s="92"/>
      <c r="D998" s="91"/>
    </row>
    <row r="999" spans="2:4" ht="12.5" x14ac:dyDescent="0.25">
      <c r="B999" s="91"/>
      <c r="C999" s="92"/>
      <c r="D999" s="91"/>
    </row>
    <row r="1000" spans="2:4" ht="12.5" x14ac:dyDescent="0.25">
      <c r="B1000" s="91"/>
      <c r="C1000" s="92"/>
      <c r="D1000" s="91"/>
    </row>
    <row r="1001" spans="2:4" ht="12.5" x14ac:dyDescent="0.25">
      <c r="B1001" s="91"/>
      <c r="C1001" s="92"/>
      <c r="D1001" s="91"/>
    </row>
    <row r="1002" spans="2:4" ht="12.5" x14ac:dyDescent="0.25">
      <c r="B1002" s="91"/>
      <c r="C1002" s="92"/>
      <c r="D1002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Indicateurs transport</vt:lpstr>
      <vt:lpstr>Indicateurs Graphiques</vt:lpstr>
      <vt:lpstr>Taux émission CO2e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Quitterie ROUDAUT</dc:creator>
  <cp:lastModifiedBy>Quitterie ROUDAUT</cp:lastModifiedBy>
  <dcterms:created xsi:type="dcterms:W3CDTF">2024-02-07T20:45:21Z</dcterms:created>
  <dcterms:modified xsi:type="dcterms:W3CDTF">2024-11-06T06:52:55Z</dcterms:modified>
</cp:coreProperties>
</file>