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therese/Downloads/"/>
    </mc:Choice>
  </mc:AlternateContent>
  <xr:revisionPtr revIDLastSave="0" documentId="13_ncr:1_{E70D6373-1739-B64E-88BC-669CC77E414A}" xr6:coauthVersionLast="47" xr6:coauthVersionMax="47" xr10:uidLastSave="{00000000-0000-0000-0000-000000000000}"/>
  <bookViews>
    <workbookView xWindow="60" yWindow="500" windowWidth="33600" windowHeight="19160" xr2:uid="{00000000-000D-0000-FFFF-FFFF00000000}"/>
  </bookViews>
  <sheets>
    <sheet name="Sheet1" sheetId="1" r:id="rId1"/>
    <sheet name="Sheet1 (2)" sheetId="3" r:id="rId2"/>
    <sheet name="Sheet2" sheetId="2" r:id="rId3"/>
  </sheets>
  <externalReferences>
    <externalReference r:id="rId4"/>
  </externalReferences>
  <definedNames>
    <definedName name="_xlchart.v1.0" hidden="1">Sheet1!$L$3:$L$12</definedName>
    <definedName name="_xlchart.v1.1" hidden="1">Sheet1!$M$3:$M$12</definedName>
    <definedName name="_xlchart.v1.10" hidden="1">[1]Sheet1!$S$15:$S$24</definedName>
    <definedName name="_xlchart.v1.11" hidden="1">[1]Sheet1!$S$3:$S$12</definedName>
    <definedName name="_xlchart.v1.12" hidden="1">Sheet1!$L$3:$L$12</definedName>
    <definedName name="_xlchart.v1.13" hidden="1">Sheet1!$M$3:$M$12</definedName>
    <definedName name="_xlchart.v1.14" hidden="1">[1]Sheet1!$L$15:$L$24</definedName>
    <definedName name="_xlchart.v1.15" hidden="1">[1]Sheet1!$M$15:$M$24</definedName>
    <definedName name="_xlchart.v1.16" hidden="1">Sheet1!$L$3:$L$12</definedName>
    <definedName name="_xlchart.v1.17" hidden="1">Sheet1!$M$3:$M$12</definedName>
    <definedName name="_xlchart.v1.18" hidden="1">[1]Sheet1!$L$15:$L$24</definedName>
    <definedName name="_xlchart.v1.19" hidden="1">[1]Sheet1!$M$15:$M$24</definedName>
    <definedName name="_xlchart.v1.2" hidden="1">[1]Sheet1!$L$15:$L$24</definedName>
    <definedName name="_xlchart.v1.3" hidden="1">[1]Sheet1!$M$15:$M$24</definedName>
    <definedName name="_xlchart.v1.4" hidden="1">[1]Sheet1!$R$15:$R$24</definedName>
    <definedName name="_xlchart.v1.5" hidden="1">[1]Sheet1!$R$3:$R$12</definedName>
    <definedName name="_xlchart.v1.6" hidden="1">[1]Sheet1!$S$15:$S$24</definedName>
    <definedName name="_xlchart.v1.7" hidden="1">[1]Sheet1!$S$3:$S$12</definedName>
    <definedName name="_xlchart.v1.8" hidden="1">[1]Sheet1!$R$15:$R$24</definedName>
    <definedName name="_xlchart.v1.9" hidden="1">[1]Sheet1!$R$3:$R$12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wwlHQyg5p9Bvrl9y/5m1PbPh0Aw=="/>
    </ext>
  </extLst>
</workbook>
</file>

<file path=xl/calcChain.xml><?xml version="1.0" encoding="utf-8"?>
<calcChain xmlns="http://schemas.openxmlformats.org/spreadsheetml/2006/main">
  <c r="M23" i="3" l="1"/>
  <c r="M18" i="3"/>
  <c r="M17" i="3"/>
  <c r="M15" i="3"/>
  <c r="M10" i="3"/>
  <c r="M5" i="3"/>
  <c r="M3" i="3"/>
  <c r="G11" i="3"/>
  <c r="G10" i="3"/>
  <c r="G9" i="3"/>
  <c r="G8" i="3"/>
  <c r="G7" i="3"/>
  <c r="G6" i="3"/>
  <c r="G5" i="3"/>
  <c r="G4" i="3"/>
  <c r="G3" i="3"/>
  <c r="G2" i="3"/>
  <c r="G11" i="2"/>
  <c r="G23" i="3"/>
  <c r="G22" i="3"/>
  <c r="G21" i="3"/>
  <c r="G20" i="3"/>
  <c r="G19" i="3"/>
  <c r="G18" i="3"/>
  <c r="G17" i="3"/>
  <c r="G16" i="3"/>
  <c r="G15" i="3"/>
  <c r="G14" i="3"/>
  <c r="G23" i="2"/>
  <c r="O58" i="3"/>
  <c r="O57" i="3"/>
  <c r="O56" i="3"/>
  <c r="O55" i="3"/>
  <c r="O54" i="3"/>
  <c r="O53" i="3"/>
  <c r="I53" i="3"/>
  <c r="I54" i="3" s="1"/>
  <c r="I55" i="3" s="1"/>
  <c r="I56" i="3" s="1"/>
  <c r="I57" i="3" s="1"/>
  <c r="I58" i="3" s="1"/>
  <c r="O52" i="3"/>
  <c r="I52" i="3"/>
  <c r="O51" i="3"/>
  <c r="I51" i="3"/>
  <c r="O50" i="3"/>
  <c r="O49" i="3"/>
  <c r="O46" i="3"/>
  <c r="O45" i="3"/>
  <c r="O44" i="3"/>
  <c r="O43" i="3"/>
  <c r="O42" i="3"/>
  <c r="O41" i="3"/>
  <c r="O40" i="3"/>
  <c r="I40" i="3"/>
  <c r="I41" i="3" s="1"/>
  <c r="I42" i="3" s="1"/>
  <c r="I43" i="3" s="1"/>
  <c r="I44" i="3" s="1"/>
  <c r="I45" i="3" s="1"/>
  <c r="I46" i="3" s="1"/>
  <c r="O39" i="3"/>
  <c r="I39" i="3"/>
  <c r="O38" i="3"/>
  <c r="O37" i="3"/>
  <c r="I32" i="3"/>
  <c r="I31" i="3"/>
  <c r="S24" i="3"/>
  <c r="M24" i="3"/>
  <c r="S23" i="3"/>
  <c r="S22" i="3"/>
  <c r="M22" i="3"/>
  <c r="S21" i="3"/>
  <c r="M21" i="3"/>
  <c r="S20" i="3"/>
  <c r="M20" i="3"/>
  <c r="S19" i="3"/>
  <c r="M19" i="3"/>
  <c r="S18" i="3"/>
  <c r="O18" i="3"/>
  <c r="O19" i="3" s="1"/>
  <c r="L18" i="3"/>
  <c r="I18" i="3"/>
  <c r="I19" i="3" s="1"/>
  <c r="S17" i="3"/>
  <c r="O17" i="3"/>
  <c r="R17" i="3" s="1"/>
  <c r="L17" i="3"/>
  <c r="I17" i="3"/>
  <c r="A17" i="3"/>
  <c r="A18" i="3" s="1"/>
  <c r="A19" i="3" s="1"/>
  <c r="A20" i="3" s="1"/>
  <c r="A21" i="3" s="1"/>
  <c r="A22" i="3" s="1"/>
  <c r="A23" i="3" s="1"/>
  <c r="R16" i="3"/>
  <c r="S16" i="3"/>
  <c r="M16" i="3"/>
  <c r="L16" i="3"/>
  <c r="A16" i="3"/>
  <c r="R15" i="3"/>
  <c r="S15" i="3"/>
  <c r="L15" i="3"/>
  <c r="S12" i="3"/>
  <c r="M12" i="3"/>
  <c r="S11" i="3"/>
  <c r="M11" i="3"/>
  <c r="S10" i="3"/>
  <c r="S9" i="3"/>
  <c r="M9" i="3"/>
  <c r="S8" i="3"/>
  <c r="M8" i="3"/>
  <c r="S7" i="3"/>
  <c r="M7" i="3"/>
  <c r="S6" i="3"/>
  <c r="O6" i="3"/>
  <c r="O7" i="3" s="1"/>
  <c r="M6" i="3"/>
  <c r="L6" i="3"/>
  <c r="I6" i="3"/>
  <c r="I7" i="3" s="1"/>
  <c r="S5" i="3"/>
  <c r="O5" i="3"/>
  <c r="R5" i="3" s="1"/>
  <c r="I5" i="3"/>
  <c r="L5" i="3" s="1"/>
  <c r="A5" i="3"/>
  <c r="A6" i="3" s="1"/>
  <c r="A7" i="3" s="1"/>
  <c r="A8" i="3" s="1"/>
  <c r="A9" i="3" s="1"/>
  <c r="A10" i="3" s="1"/>
  <c r="A11" i="3" s="1"/>
  <c r="R4" i="3"/>
  <c r="S4" i="3"/>
  <c r="M4" i="3"/>
  <c r="L4" i="3"/>
  <c r="A4" i="3"/>
  <c r="R3" i="3"/>
  <c r="S3" i="3"/>
  <c r="L3" i="3"/>
  <c r="G22" i="2"/>
  <c r="G21" i="2"/>
  <c r="G20" i="2"/>
  <c r="G19" i="2"/>
  <c r="G18" i="2"/>
  <c r="G17" i="2"/>
  <c r="A17" i="2"/>
  <c r="A18" i="2" s="1"/>
  <c r="A19" i="2" s="1"/>
  <c r="A20" i="2" s="1"/>
  <c r="A21" i="2" s="1"/>
  <c r="A22" i="2" s="1"/>
  <c r="A23" i="2" s="1"/>
  <c r="G16" i="2"/>
  <c r="A16" i="2"/>
  <c r="G15" i="2"/>
  <c r="G14" i="2"/>
  <c r="G10" i="2"/>
  <c r="G9" i="2"/>
  <c r="G8" i="2"/>
  <c r="G7" i="2"/>
  <c r="G6" i="2"/>
  <c r="G5" i="2"/>
  <c r="A5" i="2"/>
  <c r="A6" i="2" s="1"/>
  <c r="A7" i="2" s="1"/>
  <c r="A8" i="2" s="1"/>
  <c r="A9" i="2" s="1"/>
  <c r="A10" i="2" s="1"/>
  <c r="A11" i="2" s="1"/>
  <c r="G4" i="2"/>
  <c r="A4" i="2"/>
  <c r="G3" i="2"/>
  <c r="G2" i="2"/>
  <c r="O58" i="1"/>
  <c r="O57" i="1"/>
  <c r="O56" i="1"/>
  <c r="O55" i="1"/>
  <c r="O54" i="1"/>
  <c r="O53" i="1"/>
  <c r="I53" i="1"/>
  <c r="I54" i="1" s="1"/>
  <c r="I55" i="1" s="1"/>
  <c r="I56" i="1" s="1"/>
  <c r="I57" i="1" s="1"/>
  <c r="I58" i="1" s="1"/>
  <c r="O52" i="1"/>
  <c r="I52" i="1"/>
  <c r="O51" i="1"/>
  <c r="I51" i="1"/>
  <c r="O50" i="1"/>
  <c r="O49" i="1"/>
  <c r="O46" i="1"/>
  <c r="O45" i="1"/>
  <c r="O44" i="1"/>
  <c r="O43" i="1"/>
  <c r="O42" i="1"/>
  <c r="O41" i="1"/>
  <c r="O40" i="1"/>
  <c r="I40" i="1"/>
  <c r="I41" i="1" s="1"/>
  <c r="I42" i="1" s="1"/>
  <c r="I43" i="1" s="1"/>
  <c r="I44" i="1" s="1"/>
  <c r="I45" i="1" s="1"/>
  <c r="I46" i="1" s="1"/>
  <c r="O39" i="1"/>
  <c r="I39" i="1"/>
  <c r="O38" i="1"/>
  <c r="O37" i="1"/>
  <c r="I32" i="1"/>
  <c r="I31" i="1"/>
  <c r="S24" i="1"/>
  <c r="P24" i="1"/>
  <c r="M24" i="1"/>
  <c r="P23" i="1"/>
  <c r="S23" i="1" s="1"/>
  <c r="M23" i="1"/>
  <c r="G23" i="1"/>
  <c r="P22" i="1"/>
  <c r="S22" i="1" s="1"/>
  <c r="M22" i="1"/>
  <c r="G22" i="1"/>
  <c r="P21" i="1"/>
  <c r="S21" i="1" s="1"/>
  <c r="M21" i="1"/>
  <c r="G21" i="1"/>
  <c r="P20" i="1"/>
  <c r="S20" i="1" s="1"/>
  <c r="M20" i="1"/>
  <c r="G20" i="1"/>
  <c r="R19" i="1"/>
  <c r="P19" i="1"/>
  <c r="S19" i="1" s="1"/>
  <c r="O19" i="1"/>
  <c r="O20" i="1" s="1"/>
  <c r="M19" i="1"/>
  <c r="G19" i="1"/>
  <c r="R18" i="1"/>
  <c r="P18" i="1"/>
  <c r="S18" i="1" s="1"/>
  <c r="O18" i="1"/>
  <c r="M18" i="1"/>
  <c r="L18" i="1"/>
  <c r="I18" i="1"/>
  <c r="I19" i="1" s="1"/>
  <c r="G18" i="1"/>
  <c r="P17" i="1"/>
  <c r="S17" i="1" s="1"/>
  <c r="O17" i="1"/>
  <c r="R17" i="1" s="1"/>
  <c r="M17" i="1"/>
  <c r="L17" i="1"/>
  <c r="I17" i="1"/>
  <c r="G17" i="1"/>
  <c r="A17" i="1"/>
  <c r="A18" i="1" s="1"/>
  <c r="A19" i="1" s="1"/>
  <c r="A20" i="1" s="1"/>
  <c r="A21" i="1" s="1"/>
  <c r="A22" i="1" s="1"/>
  <c r="A23" i="1" s="1"/>
  <c r="R16" i="1"/>
  <c r="P16" i="1"/>
  <c r="S16" i="1" s="1"/>
  <c r="M16" i="1"/>
  <c r="L16" i="1"/>
  <c r="G16" i="1"/>
  <c r="A16" i="1"/>
  <c r="S15" i="1"/>
  <c r="R15" i="1"/>
  <c r="P15" i="1"/>
  <c r="M15" i="1"/>
  <c r="L15" i="1"/>
  <c r="G15" i="1"/>
  <c r="G14" i="1"/>
  <c r="P12" i="1"/>
  <c r="S12" i="1" s="1"/>
  <c r="M12" i="1"/>
  <c r="P11" i="1"/>
  <c r="S11" i="1" s="1"/>
  <c r="M11" i="1"/>
  <c r="G11" i="1"/>
  <c r="P10" i="1"/>
  <c r="S10" i="1" s="1"/>
  <c r="M10" i="1"/>
  <c r="G10" i="1"/>
  <c r="P9" i="1"/>
  <c r="S9" i="1" s="1"/>
  <c r="O9" i="1"/>
  <c r="R9" i="1" s="1"/>
  <c r="M9" i="1"/>
  <c r="G9" i="1"/>
  <c r="R8" i="1"/>
  <c r="P8" i="1"/>
  <c r="S8" i="1" s="1"/>
  <c r="O8" i="1"/>
  <c r="M8" i="1"/>
  <c r="I8" i="1"/>
  <c r="L8" i="1" s="1"/>
  <c r="G8" i="1"/>
  <c r="R7" i="1"/>
  <c r="P7" i="1"/>
  <c r="S7" i="1" s="1"/>
  <c r="O7" i="1"/>
  <c r="M7" i="1"/>
  <c r="I7" i="1"/>
  <c r="L7" i="1" s="1"/>
  <c r="G7" i="1"/>
  <c r="R6" i="1"/>
  <c r="P6" i="1"/>
  <c r="S6" i="1" s="1"/>
  <c r="O6" i="1"/>
  <c r="M6" i="1"/>
  <c r="L6" i="1"/>
  <c r="I6" i="1"/>
  <c r="G6" i="1"/>
  <c r="P5" i="1"/>
  <c r="S5" i="1" s="1"/>
  <c r="O5" i="1"/>
  <c r="R5" i="1" s="1"/>
  <c r="M5" i="1"/>
  <c r="L5" i="1"/>
  <c r="I5" i="1"/>
  <c r="G5" i="1"/>
  <c r="A5" i="1"/>
  <c r="A6" i="1" s="1"/>
  <c r="A7" i="1" s="1"/>
  <c r="A8" i="1" s="1"/>
  <c r="A9" i="1" s="1"/>
  <c r="A10" i="1" s="1"/>
  <c r="A11" i="1" s="1"/>
  <c r="R4" i="1"/>
  <c r="P4" i="1"/>
  <c r="S4" i="1" s="1"/>
  <c r="M4" i="1"/>
  <c r="L4" i="1"/>
  <c r="G4" i="1"/>
  <c r="A4" i="1"/>
  <c r="S3" i="1"/>
  <c r="R3" i="1"/>
  <c r="P3" i="1"/>
  <c r="M3" i="1"/>
  <c r="L3" i="1"/>
  <c r="G3" i="1"/>
  <c r="G2" i="1"/>
  <c r="O20" i="3" l="1"/>
  <c r="R19" i="3"/>
  <c r="L7" i="3"/>
  <c r="I8" i="3"/>
  <c r="R7" i="3"/>
  <c r="O8" i="3"/>
  <c r="I20" i="3"/>
  <c r="L19" i="3"/>
  <c r="R6" i="3"/>
  <c r="R18" i="3"/>
  <c r="R20" i="1"/>
  <c r="O21" i="1"/>
  <c r="L19" i="1"/>
  <c r="I20" i="1"/>
  <c r="I9" i="1"/>
  <c r="O10" i="1"/>
  <c r="O9" i="3" l="1"/>
  <c r="R8" i="3"/>
  <c r="L8" i="3"/>
  <c r="I9" i="3"/>
  <c r="L20" i="3"/>
  <c r="I21" i="3"/>
  <c r="R20" i="3"/>
  <c r="O21" i="3"/>
  <c r="O11" i="1"/>
  <c r="R10" i="1"/>
  <c r="R21" i="1"/>
  <c r="O22" i="1"/>
  <c r="I10" i="1"/>
  <c r="L9" i="1"/>
  <c r="L20" i="1"/>
  <c r="I21" i="1"/>
  <c r="R21" i="3" l="1"/>
  <c r="O22" i="3"/>
  <c r="I22" i="3"/>
  <c r="L21" i="3"/>
  <c r="I10" i="3"/>
  <c r="L9" i="3"/>
  <c r="R9" i="3"/>
  <c r="O10" i="3"/>
  <c r="O23" i="1"/>
  <c r="R22" i="1"/>
  <c r="I22" i="1"/>
  <c r="L21" i="1"/>
  <c r="I11" i="1"/>
  <c r="L10" i="1"/>
  <c r="O12" i="1"/>
  <c r="R12" i="1" s="1"/>
  <c r="R11" i="1"/>
  <c r="O11" i="3" l="1"/>
  <c r="R10" i="3"/>
  <c r="I11" i="3"/>
  <c r="L10" i="3"/>
  <c r="I23" i="3"/>
  <c r="L22" i="3"/>
  <c r="O23" i="3"/>
  <c r="R22" i="3"/>
  <c r="L11" i="1"/>
  <c r="I12" i="1"/>
  <c r="L12" i="1" s="1"/>
  <c r="L22" i="1"/>
  <c r="I23" i="1"/>
  <c r="O24" i="1"/>
  <c r="R24" i="1" s="1"/>
  <c r="R23" i="1"/>
  <c r="O24" i="3" l="1"/>
  <c r="R24" i="3" s="1"/>
  <c r="R23" i="3"/>
  <c r="L23" i="3"/>
  <c r="I24" i="3"/>
  <c r="L24" i="3" s="1"/>
  <c r="I12" i="3"/>
  <c r="L12" i="3" s="1"/>
  <c r="L11" i="3"/>
  <c r="O12" i="3"/>
  <c r="R12" i="3" s="1"/>
  <c r="R11" i="3"/>
  <c r="L23" i="1"/>
  <c r="I24" i="1"/>
  <c r="L24" i="1" s="1"/>
</calcChain>
</file>

<file path=xl/sharedStrings.xml><?xml version="1.0" encoding="utf-8"?>
<sst xmlns="http://schemas.openxmlformats.org/spreadsheetml/2006/main" count="60" uniqueCount="15">
  <si>
    <t>insertion</t>
  </si>
  <si>
    <t>time (ns)</t>
  </si>
  <si>
    <t>AVE</t>
  </si>
  <si>
    <t>LOG ver</t>
  </si>
  <si>
    <t>LOG ver (s)</t>
  </si>
  <si>
    <t>merge</t>
  </si>
  <si>
    <t>linear regression calculation</t>
  </si>
  <si>
    <t>Y = 1.690*X + 6.524</t>
  </si>
  <si>
    <t>(2^6.5244)N^1.690</t>
  </si>
  <si>
    <t>Y = 0.7533*X + 13.44</t>
  </si>
  <si>
    <t>(2^13.44)N^0.7533</t>
  </si>
  <si>
    <t xml:space="preserve">INSERTION </t>
  </si>
  <si>
    <t>1.68X+6.6472</t>
  </si>
  <si>
    <t>MERGE</t>
  </si>
  <si>
    <t>0.7368X+12.539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</si>
</sst>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PH" sz="1400" b="0" i="0">
                <a:solidFill>
                  <a:srgbClr val="757575"/>
                </a:solidFill>
                <a:latin typeface="+mn-lt"/>
              </a:rPr>
              <a:t>non-log values for xy label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887164.4</c:v>
                </c:pt>
                <c:pt idx="1">
                  <c:v>1569265.2</c:v>
                </c:pt>
                <c:pt idx="2">
                  <c:v>4183444.4</c:v>
                </c:pt>
                <c:pt idx="3">
                  <c:v>7130326.5999999996</c:v>
                </c:pt>
                <c:pt idx="4">
                  <c:v>16438461</c:v>
                </c:pt>
                <c:pt idx="5">
                  <c:v>45917436.799999997</c:v>
                </c:pt>
                <c:pt idx="6">
                  <c:v>223328706</c:v>
                </c:pt>
                <c:pt idx="7">
                  <c:v>966561902.20000005</c:v>
                </c:pt>
                <c:pt idx="8">
                  <c:v>5242965548.6000004</c:v>
                </c:pt>
                <c:pt idx="9">
                  <c:v>41430097563.400002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F045-ABB8-7CA98C74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15273"/>
        <c:axId val="2123136744"/>
      </c:scatterChart>
      <c:valAx>
        <c:axId val="848715273"/>
        <c:scaling>
          <c:orientation val="minMax"/>
          <c:min val="12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3136744"/>
        <c:crosses val="autoZero"/>
        <c:crossBetween val="midCat"/>
      </c:valAx>
      <c:valAx>
        <c:axId val="2123136744"/>
        <c:scaling>
          <c:orientation val="minMax"/>
          <c:max val="500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7152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PH" sz="1400" b="0" i="0">
                <a:solidFill>
                  <a:srgbClr val="757575"/>
                </a:solidFill>
                <a:latin typeface="+mn-lt"/>
              </a:rPr>
              <a:t>non-log values for xy label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Sheet1!$O$3:$O$12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8.8716439999999999E-4</c:v>
                </c:pt>
                <c:pt idx="1">
                  <c:v>1.5692651999999999E-3</c:v>
                </c:pt>
                <c:pt idx="2">
                  <c:v>4.1834443999999998E-3</c:v>
                </c:pt>
                <c:pt idx="3">
                  <c:v>7.1303265999999995E-3</c:v>
                </c:pt>
                <c:pt idx="4">
                  <c:v>1.6438461000000001E-2</c:v>
                </c:pt>
                <c:pt idx="5">
                  <c:v>4.5917436799999996E-2</c:v>
                </c:pt>
                <c:pt idx="6">
                  <c:v>0.22332870599999999</c:v>
                </c:pt>
                <c:pt idx="7">
                  <c:v>0.96656190220000004</c:v>
                </c:pt>
                <c:pt idx="8">
                  <c:v>5.2429655486</c:v>
                </c:pt>
                <c:pt idx="9">
                  <c:v>41.430097563400004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E-604D-9526-8A1A4124A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36947"/>
        <c:axId val="985458340"/>
      </c:scatterChart>
      <c:valAx>
        <c:axId val="793936947"/>
        <c:scaling>
          <c:orientation val="minMax"/>
          <c:min val="12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458340"/>
        <c:crosses val="autoZero"/>
        <c:crossBetween val="midCat"/>
      </c:valAx>
      <c:valAx>
        <c:axId val="985458340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9369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values used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Sheet1!$R$3:$R$12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-10.13851090513856</c:v>
                </c:pt>
                <c:pt idx="1">
                  <c:v>-9.3156951016398235</c:v>
                </c:pt>
                <c:pt idx="2">
                  <c:v>-7.9010930235623507</c:v>
                </c:pt>
                <c:pt idx="3">
                  <c:v>-7.1318161247658489</c:v>
                </c:pt>
                <c:pt idx="4">
                  <c:v>-5.9267809522879391</c:v>
                </c:pt>
                <c:pt idx="5">
                  <c:v>-4.4448140795368056</c:v>
                </c:pt>
                <c:pt idx="6">
                  <c:v>-2.1627593921277195</c:v>
                </c:pt>
                <c:pt idx="7">
                  <c:v>-4.9065963964399245E-2</c:v>
                </c:pt>
                <c:pt idx="8">
                  <c:v>2.3903830659711423</c:v>
                </c:pt>
                <c:pt idx="9">
                  <c:v>5.3726073125993086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B-4B4A-A4D4-076FC78FB4B3}"/>
            </c:ext>
          </c:extLst>
        </c:ser>
        <c:ser>
          <c:idx val="1"/>
          <c:order val="1"/>
          <c:tx>
            <c:v>MERGE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Sheet1!$R$15:$R$24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Sheet1!$S$15:$S$24</c:f>
              <c:numCache>
                <c:formatCode>General</c:formatCode>
                <c:ptCount val="10"/>
                <c:pt idx="0">
                  <c:v>-11.125985256303355</c:v>
                </c:pt>
                <c:pt idx="1">
                  <c:v>-10.252726211587193</c:v>
                </c:pt>
                <c:pt idx="2">
                  <c:v>-9.613887340801254</c:v>
                </c:pt>
                <c:pt idx="3">
                  <c:v>-9.0085243018929848</c:v>
                </c:pt>
                <c:pt idx="4">
                  <c:v>-8.5602317690300502</c:v>
                </c:pt>
                <c:pt idx="5">
                  <c:v>-7.7802127134439765</c:v>
                </c:pt>
                <c:pt idx="6">
                  <c:v>-6.9394507072165448</c:v>
                </c:pt>
                <c:pt idx="7">
                  <c:v>-5.8430536769974442</c:v>
                </c:pt>
                <c:pt idx="8">
                  <c:v>-5.6798166845332192</c:v>
                </c:pt>
                <c:pt idx="9">
                  <c:v>-4.0462137183942666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B-4B4A-A4D4-076FC78F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3376"/>
        <c:axId val="79425072"/>
      </c:scatterChart>
      <c:valAx>
        <c:axId val="79483376"/>
        <c:scaling>
          <c:orientation val="minMax"/>
          <c:max val="1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5072"/>
        <c:crosses val="autoZero"/>
        <c:crossBetween val="midCat"/>
      </c:valAx>
      <c:valAx>
        <c:axId val="794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 - PC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19.758841948847703</c:v>
                </c:pt>
                <c:pt idx="1">
                  <c:v>20.581657752346437</c:v>
                </c:pt>
                <c:pt idx="2">
                  <c:v>21.996259830423913</c:v>
                </c:pt>
                <c:pt idx="3">
                  <c:v>22.765536729220411</c:v>
                </c:pt>
                <c:pt idx="4">
                  <c:v>23.970571901698321</c:v>
                </c:pt>
                <c:pt idx="5">
                  <c:v>25.452538774449458</c:v>
                </c:pt>
                <c:pt idx="6">
                  <c:v>27.734593461858541</c:v>
                </c:pt>
                <c:pt idx="7">
                  <c:v>29.848286890021864</c:v>
                </c:pt>
                <c:pt idx="8">
                  <c:v>32.287735919957406</c:v>
                </c:pt>
                <c:pt idx="9">
                  <c:v>35.26996016658557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9-2B44-8C73-F7C395F53E19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[1]Sheet1!$L$15:$L$24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[1]Sheet1!$M$15:$M$24</c:f>
              <c:numCache>
                <c:formatCode>General</c:formatCode>
                <c:ptCount val="10"/>
                <c:pt idx="0">
                  <c:v>18.771367597682907</c:v>
                </c:pt>
                <c:pt idx="1">
                  <c:v>19.644626642399071</c:v>
                </c:pt>
                <c:pt idx="2">
                  <c:v>20.283465513185007</c:v>
                </c:pt>
                <c:pt idx="3">
                  <c:v>20.88882855209328</c:v>
                </c:pt>
                <c:pt idx="4">
                  <c:v>21.337121084956213</c:v>
                </c:pt>
                <c:pt idx="5">
                  <c:v>22.117140140542286</c:v>
                </c:pt>
                <c:pt idx="6">
                  <c:v>22.957902146769719</c:v>
                </c:pt>
                <c:pt idx="7">
                  <c:v>24.05429917698882</c:v>
                </c:pt>
                <c:pt idx="8">
                  <c:v>24.217536169453044</c:v>
                </c:pt>
                <c:pt idx="9">
                  <c:v>25.851139135591996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9-2B44-8C73-F7C395F53E1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9483376"/>
        <c:axId val="79425072"/>
      </c:scatterChart>
      <c:valAx>
        <c:axId val="79483376"/>
        <c:scaling>
          <c:orientation val="minMax"/>
          <c:max val="17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5072"/>
        <c:crosses val="autoZero"/>
        <c:crossBetween val="midCat"/>
      </c:valAx>
      <c:valAx>
        <c:axId val="794250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PH" sz="1400" b="0" i="0">
                <a:solidFill>
                  <a:srgbClr val="757575"/>
                </a:solidFill>
                <a:latin typeface="+mn-lt"/>
              </a:rPr>
              <a:t>Running</a:t>
            </a:r>
            <a:r>
              <a:rPr lang="en-PH" sz="1400" b="0" i="0" baseline="0">
                <a:solidFill>
                  <a:srgbClr val="757575"/>
                </a:solidFill>
                <a:latin typeface="+mn-lt"/>
              </a:rPr>
              <a:t> Time - PC2</a:t>
            </a:r>
            <a:endParaRPr lang="en-PH" sz="1400" b="0" i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marker>
            <c:symbol val="none"/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6B-8446-8106-8E943379AF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(2)'!$L$3:$L$12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'Sheet1 (2)'!$M$3:$M$12</c:f>
              <c:numCache>
                <c:formatCode>General</c:formatCode>
                <c:ptCount val="10"/>
                <c:pt idx="0">
                  <c:v>18.441355605954637</c:v>
                </c:pt>
                <c:pt idx="1">
                  <c:v>19.380173552668307</c:v>
                </c:pt>
                <c:pt idx="2">
                  <c:v>21.050924613549572</c:v>
                </c:pt>
                <c:pt idx="3">
                  <c:v>21.709533170830593</c:v>
                </c:pt>
                <c:pt idx="4">
                  <c:v>22.922167702563044</c:v>
                </c:pt>
                <c:pt idx="5">
                  <c:v>24.24491601577682</c:v>
                </c:pt>
                <c:pt idx="6">
                  <c:v>26.6709333530269</c:v>
                </c:pt>
                <c:pt idx="7">
                  <c:v>28.897167888625486</c:v>
                </c:pt>
                <c:pt idx="8">
                  <c:v>31.336648046310998</c:v>
                </c:pt>
                <c:pt idx="9">
                  <c:v>33.630252409313165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B-8446-8106-8E943379AF9F}"/>
            </c:ext>
          </c:extLst>
        </c:ser>
        <c:ser>
          <c:idx val="1"/>
          <c:order val="1"/>
          <c:tx>
            <c:v>MERGE</c:v>
          </c:tx>
          <c:marker>
            <c:symbol val="none"/>
          </c:marker>
          <c:dLbls>
            <c:dLbl>
              <c:idx val="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6B-8446-8106-8E943379AF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(2)'!$L$15:$L$24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'Sheet1 (2)'!$M$15:$M$24</c:f>
              <c:numCache>
                <c:formatCode>General</c:formatCode>
                <c:ptCount val="10"/>
                <c:pt idx="0">
                  <c:v>17.276487941887194</c:v>
                </c:pt>
                <c:pt idx="1">
                  <c:v>18.155213530471844</c:v>
                </c:pt>
                <c:pt idx="2">
                  <c:v>18.97890983911638</c:v>
                </c:pt>
                <c:pt idx="3">
                  <c:v>19.667090746620712</c:v>
                </c:pt>
                <c:pt idx="4">
                  <c:v>20.344100818773857</c:v>
                </c:pt>
                <c:pt idx="5">
                  <c:v>21.259623745106381</c:v>
                </c:pt>
                <c:pt idx="6">
                  <c:v>22.160842694840074</c:v>
                </c:pt>
                <c:pt idx="7">
                  <c:v>23.172880989894438</c:v>
                </c:pt>
                <c:pt idx="8">
                  <c:v>24.050517928698131</c:v>
                </c:pt>
                <c:pt idx="9">
                  <c:v>25.040791205170688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B-8446-8106-8E943379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8643"/>
        <c:axId val="954383457"/>
      </c:scatterChart>
      <c:valAx>
        <c:axId val="859058643"/>
        <c:scaling>
          <c:orientation val="minMax"/>
          <c:max val="17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String length</a:t>
                </a:r>
                <a:endParaRPr lang="en-PH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383457"/>
        <c:crosses val="autoZero"/>
        <c:crossBetween val="midCat"/>
      </c:valAx>
      <c:valAx>
        <c:axId val="954383457"/>
        <c:scaling>
          <c:orientation val="minMax"/>
          <c:max val="35"/>
          <c:min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>
                    <a:effectLst/>
                  </a:rPr>
                  <a:t>Running time (ns)</a:t>
                </a:r>
                <a:endParaRPr lang="en-PH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05864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PH" sz="1400" b="0" i="0">
                <a:solidFill>
                  <a:srgbClr val="757575"/>
                </a:solidFill>
                <a:latin typeface="+mn-lt"/>
              </a:rPr>
              <a:t>non-log values for xy label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marker>
            <c:symbol val="none"/>
          </c:marker>
          <c:xVal>
            <c:numRef>
              <c:f>'Sheet1 (2)'!$A$2:$A$11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'Sheet1 (2)'!$G$2:$G$11</c:f>
              <c:numCache>
                <c:formatCode>General</c:formatCode>
                <c:ptCount val="10"/>
                <c:pt idx="0">
                  <c:v>355960</c:v>
                </c:pt>
                <c:pt idx="1">
                  <c:v>682360</c:v>
                </c:pt>
                <c:pt idx="2">
                  <c:v>2172499.7999999998</c:v>
                </c:pt>
                <c:pt idx="3">
                  <c:v>3429420</c:v>
                </c:pt>
                <c:pt idx="4">
                  <c:v>7948040</c:v>
                </c:pt>
                <c:pt idx="5">
                  <c:v>19881400</c:v>
                </c:pt>
                <c:pt idx="6">
                  <c:v>106844200</c:v>
                </c:pt>
                <c:pt idx="7">
                  <c:v>499935900</c:v>
                </c:pt>
                <c:pt idx="8">
                  <c:v>2711883480</c:v>
                </c:pt>
                <c:pt idx="9">
                  <c:v>13295808060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4-3042-A386-2B14897E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15273"/>
        <c:axId val="2123136744"/>
      </c:scatterChart>
      <c:valAx>
        <c:axId val="848715273"/>
        <c:scaling>
          <c:orientation val="minMax"/>
          <c:min val="12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3136744"/>
        <c:crosses val="autoZero"/>
        <c:crossBetween val="midCat"/>
      </c:valAx>
      <c:valAx>
        <c:axId val="2123136744"/>
        <c:scaling>
          <c:orientation val="minMax"/>
          <c:max val="500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7152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PH" sz="1400" b="0" i="0">
                <a:solidFill>
                  <a:srgbClr val="757575"/>
                </a:solidFill>
                <a:latin typeface="+mn-lt"/>
              </a:rPr>
              <a:t>log values used (s)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marker>
            <c:symbol val="none"/>
          </c:marker>
          <c:xVal>
            <c:numRef>
              <c:f>'Sheet1 (2)'!$R$3:$R$12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'Sheet1 (2)'!$S$3:$S$12</c:f>
              <c:numCache>
                <c:formatCode>General</c:formatCode>
                <c:ptCount val="10"/>
                <c:pt idx="0">
                  <c:v>-11.455997248031624</c:v>
                </c:pt>
                <c:pt idx="1">
                  <c:v>-10.517179301317954</c:v>
                </c:pt>
                <c:pt idx="2">
                  <c:v>-8.8464282404366923</c:v>
                </c:pt>
                <c:pt idx="3">
                  <c:v>-8.18781968315567</c:v>
                </c:pt>
                <c:pt idx="4">
                  <c:v>-6.9751851514232186</c:v>
                </c:pt>
                <c:pt idx="5">
                  <c:v>-5.6524368382094448</c:v>
                </c:pt>
                <c:pt idx="6">
                  <c:v>-3.2264195009593624</c:v>
                </c:pt>
                <c:pt idx="7">
                  <c:v>-1.0001849653607751</c:v>
                </c:pt>
                <c:pt idx="8">
                  <c:v>1.439295192324735</c:v>
                </c:pt>
                <c:pt idx="9">
                  <c:v>3.7328995553269024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5-5641-AAE1-DF253940AD89}"/>
            </c:ext>
          </c:extLst>
        </c:ser>
        <c:ser>
          <c:idx val="1"/>
          <c:order val="1"/>
          <c:tx>
            <c:v>MERGE</c:v>
          </c:tx>
          <c:marker>
            <c:symbol val="none"/>
          </c:marker>
          <c:xVal>
            <c:numRef>
              <c:f>'Sheet1 (2)'!$R$15:$R$24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'Sheet1 (2)'!$S$15:$S$24</c:f>
              <c:numCache>
                <c:formatCode>General</c:formatCode>
                <c:ptCount val="10"/>
                <c:pt idx="0">
                  <c:v>-12.620864912099066</c:v>
                </c:pt>
                <c:pt idx="1">
                  <c:v>-11.742139323514419</c:v>
                </c:pt>
                <c:pt idx="2">
                  <c:v>-10.918443014869883</c:v>
                </c:pt>
                <c:pt idx="3">
                  <c:v>-10.230262107365551</c:v>
                </c:pt>
                <c:pt idx="4">
                  <c:v>-9.553252035212406</c:v>
                </c:pt>
                <c:pt idx="5">
                  <c:v>-8.6377291088798831</c:v>
                </c:pt>
                <c:pt idx="6">
                  <c:v>-7.7365101591461896</c:v>
                </c:pt>
                <c:pt idx="7">
                  <c:v>-6.7244718640918268</c:v>
                </c:pt>
                <c:pt idx="8">
                  <c:v>-5.84683492528813</c:v>
                </c:pt>
                <c:pt idx="9">
                  <c:v>-4.8565616488155756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5-5641-AAE1-DF253940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62348"/>
        <c:axId val="266371034"/>
      </c:scatterChart>
      <c:valAx>
        <c:axId val="1610162348"/>
        <c:scaling>
          <c:orientation val="minMax"/>
          <c:min val="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6371034"/>
        <c:crosses val="autoZero"/>
        <c:crossBetween val="midCat"/>
      </c:valAx>
      <c:valAx>
        <c:axId val="26637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01623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PH" sz="1400" b="0" i="0">
                <a:solidFill>
                  <a:srgbClr val="757575"/>
                </a:solidFill>
                <a:latin typeface="+mn-lt"/>
              </a:rPr>
              <a:t>non-log values for xy label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</c:v>
          </c:tx>
          <c:marker>
            <c:symbol val="none"/>
          </c:marker>
          <c:xVal>
            <c:numRef>
              <c:f>'Sheet1 (2)'!$O$3:$O$12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'Sheet1 (2)'!$P$3:$P$12</c:f>
              <c:numCache>
                <c:formatCode>General</c:formatCode>
                <c:ptCount val="10"/>
                <c:pt idx="0">
                  <c:v>3.5596E-4</c:v>
                </c:pt>
                <c:pt idx="1">
                  <c:v>6.8236000000000002E-4</c:v>
                </c:pt>
                <c:pt idx="2">
                  <c:v>2.1724997999999999E-3</c:v>
                </c:pt>
                <c:pt idx="3">
                  <c:v>3.4294199999999999E-3</c:v>
                </c:pt>
                <c:pt idx="4">
                  <c:v>7.94804E-3</c:v>
                </c:pt>
                <c:pt idx="5">
                  <c:v>1.98814E-2</c:v>
                </c:pt>
                <c:pt idx="6">
                  <c:v>0.1068442</c:v>
                </c:pt>
                <c:pt idx="7">
                  <c:v>0.49993589999999999</c:v>
                </c:pt>
                <c:pt idx="8">
                  <c:v>2.71188348</c:v>
                </c:pt>
                <c:pt idx="9">
                  <c:v>13.295808060000001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93-2B4E-BD4C-A3B4A5A6079A}"/>
            </c:ext>
          </c:extLst>
        </c:ser>
        <c:ser>
          <c:idx val="1"/>
          <c:order val="1"/>
          <c:tx>
            <c:v>MERGE</c:v>
          </c:tx>
          <c:marker>
            <c:symbol val="none"/>
          </c:marker>
          <c:xVal>
            <c:numRef>
              <c:f>'Sheet1 (2)'!$O$15:$O$24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</c:numCache>
            </c:numRef>
          </c:xVal>
          <c:yVal>
            <c:numRef>
              <c:f>'Sheet1 (2)'!$P$15:$P$24</c:f>
              <c:numCache>
                <c:formatCode>General</c:formatCode>
                <c:ptCount val="10"/>
                <c:pt idx="0">
                  <c:v>1.5876E-4</c:v>
                </c:pt>
                <c:pt idx="1">
                  <c:v>2.9191999999999998E-4</c:v>
                </c:pt>
                <c:pt idx="2">
                  <c:v>5.1667940000000006E-4</c:v>
                </c:pt>
                <c:pt idx="3">
                  <c:v>8.3250000000000002E-4</c:v>
                </c:pt>
                <c:pt idx="4">
                  <c:v>1.33102E-3</c:v>
                </c:pt>
                <c:pt idx="5">
                  <c:v>2.5106400000000002E-3</c:v>
                </c:pt>
                <c:pt idx="6">
                  <c:v>4.6889799999999997E-3</c:v>
                </c:pt>
                <c:pt idx="7">
                  <c:v>9.4565399999999994E-3</c:v>
                </c:pt>
                <c:pt idx="8">
                  <c:v>1.7375099800000002E-2</c:v>
                </c:pt>
                <c:pt idx="9">
                  <c:v>3.4516699999999997E-2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3-2B4E-BD4C-A3B4A5A6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36947"/>
        <c:axId val="985458340"/>
      </c:scatterChart>
      <c:valAx>
        <c:axId val="793936947"/>
        <c:scaling>
          <c:orientation val="minMax"/>
          <c:max val="70000"/>
          <c:min val="12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458340"/>
        <c:crosses val="autoZero"/>
        <c:crossBetween val="midCat"/>
      </c:valAx>
      <c:valAx>
        <c:axId val="985458340"/>
        <c:scaling>
          <c:orientation val="minMax"/>
          <c:max val="14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9369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23</xdr:row>
      <xdr:rowOff>190500</xdr:rowOff>
    </xdr:from>
    <xdr:ext cx="7172325" cy="2705100"/>
    <xdr:graphicFrame macro="">
      <xdr:nvGraphicFramePr>
        <xdr:cNvPr id="1433553039" name="Chart 2">
          <a:extLst>
            <a:ext uri="{FF2B5EF4-FFF2-40B4-BE49-F238E27FC236}">
              <a16:creationId xmlns:a16="http://schemas.microsoft.com/office/drawing/2014/main" id="{00000000-0008-0000-0000-00008F48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0</xdr:colOff>
      <xdr:row>26</xdr:row>
      <xdr:rowOff>0</xdr:rowOff>
    </xdr:from>
    <xdr:ext cx="6372225" cy="2686050"/>
    <xdr:graphicFrame macro="">
      <xdr:nvGraphicFramePr>
        <xdr:cNvPr id="362751820" name="Chart 4">
          <a:extLst>
            <a:ext uri="{FF2B5EF4-FFF2-40B4-BE49-F238E27FC236}">
              <a16:creationId xmlns:a16="http://schemas.microsoft.com/office/drawing/2014/main" id="{00000000-0008-0000-0000-00004C279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16</xdr:col>
      <xdr:colOff>65689</xdr:colOff>
      <xdr:row>43</xdr:row>
      <xdr:rowOff>21896</xdr:rowOff>
    </xdr:from>
    <xdr:to>
      <xdr:col>21</xdr:col>
      <xdr:colOff>476962</xdr:colOff>
      <xdr:row>56</xdr:row>
      <xdr:rowOff>174676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9D226-E9A8-1B48-A9C0-A8AC3289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156778</xdr:colOff>
      <xdr:row>40</xdr:row>
      <xdr:rowOff>17078</xdr:rowOff>
    </xdr:from>
    <xdr:to>
      <xdr:col>6</xdr:col>
      <xdr:colOff>838199</xdr:colOff>
      <xdr:row>59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1CA9B-4F9C-CA4E-85D4-D88EA80C1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126190</xdr:rowOff>
    </xdr:from>
    <xdr:ext cx="7763387" cy="47080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7D59-9482-5149-8138-709ACFD6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23</xdr:row>
      <xdr:rowOff>190500</xdr:rowOff>
    </xdr:from>
    <xdr:ext cx="7172325" cy="2705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DB489-1EF5-A249-B8AE-46AD0AFF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42</xdr:row>
      <xdr:rowOff>122409</xdr:rowOff>
    </xdr:from>
    <xdr:ext cx="4848225" cy="26860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C002B-721B-0846-A1E4-3B1408719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26</xdr:row>
      <xdr:rowOff>0</xdr:rowOff>
    </xdr:from>
    <xdr:ext cx="6372225" cy="26860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BEE86-AB83-BF44-BBF0-A95DFAB5D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rese/Desktop/Jenny%20files/emtech/sh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L3">
            <v>7</v>
          </cell>
          <cell r="M3">
            <v>19.758841948847703</v>
          </cell>
          <cell r="R3">
            <v>7</v>
          </cell>
          <cell r="S3">
            <v>-10.13851090513856</v>
          </cell>
        </row>
        <row r="4">
          <cell r="L4">
            <v>8</v>
          </cell>
          <cell r="M4">
            <v>20.581657752346437</v>
          </cell>
          <cell r="R4">
            <v>8</v>
          </cell>
          <cell r="S4">
            <v>-9.3156951016398235</v>
          </cell>
        </row>
        <row r="5">
          <cell r="L5">
            <v>9</v>
          </cell>
          <cell r="M5">
            <v>21.996259830423913</v>
          </cell>
          <cell r="R5">
            <v>9</v>
          </cell>
          <cell r="S5">
            <v>-7.9010930235623507</v>
          </cell>
        </row>
        <row r="6">
          <cell r="L6">
            <v>10</v>
          </cell>
          <cell r="M6">
            <v>22.765536729220411</v>
          </cell>
          <cell r="R6">
            <v>10</v>
          </cell>
          <cell r="S6">
            <v>-7.1318161247658489</v>
          </cell>
        </row>
        <row r="7">
          <cell r="L7">
            <v>11</v>
          </cell>
          <cell r="M7">
            <v>23.970571901698321</v>
          </cell>
          <cell r="R7">
            <v>11</v>
          </cell>
          <cell r="S7">
            <v>-5.9267809522879391</v>
          </cell>
        </row>
        <row r="8">
          <cell r="L8">
            <v>12</v>
          </cell>
          <cell r="M8">
            <v>25.452538774449458</v>
          </cell>
          <cell r="R8">
            <v>12</v>
          </cell>
          <cell r="S8">
            <v>-4.4448140795368056</v>
          </cell>
        </row>
        <row r="9">
          <cell r="L9">
            <v>13</v>
          </cell>
          <cell r="M9">
            <v>27.734593461858541</v>
          </cell>
          <cell r="R9">
            <v>13</v>
          </cell>
          <cell r="S9">
            <v>-2.1627593921277195</v>
          </cell>
        </row>
        <row r="10">
          <cell r="L10">
            <v>14</v>
          </cell>
          <cell r="M10">
            <v>29.848286890021864</v>
          </cell>
          <cell r="R10">
            <v>14</v>
          </cell>
          <cell r="S10">
            <v>-4.9065963964399245E-2</v>
          </cell>
        </row>
        <row r="11">
          <cell r="L11">
            <v>15</v>
          </cell>
          <cell r="M11">
            <v>32.287735919957406</v>
          </cell>
          <cell r="R11">
            <v>15</v>
          </cell>
          <cell r="S11">
            <v>2.3903830659711423</v>
          </cell>
        </row>
        <row r="12">
          <cell r="L12">
            <v>16</v>
          </cell>
          <cell r="M12">
            <v>35.26996016658557</v>
          </cell>
          <cell r="R12">
            <v>16</v>
          </cell>
          <cell r="S12">
            <v>5.3726073125993086</v>
          </cell>
        </row>
        <row r="15">
          <cell r="L15">
            <v>7</v>
          </cell>
          <cell r="M15">
            <v>18.771367597682907</v>
          </cell>
          <cell r="R15">
            <v>7</v>
          </cell>
          <cell r="S15">
            <v>-11.125985256303355</v>
          </cell>
        </row>
        <row r="16">
          <cell r="L16">
            <v>8</v>
          </cell>
          <cell r="M16">
            <v>19.644626642399071</v>
          </cell>
          <cell r="R16">
            <v>8</v>
          </cell>
          <cell r="S16">
            <v>-10.252726211587193</v>
          </cell>
        </row>
        <row r="17">
          <cell r="L17">
            <v>9</v>
          </cell>
          <cell r="M17">
            <v>20.283465513185007</v>
          </cell>
          <cell r="R17">
            <v>9</v>
          </cell>
          <cell r="S17">
            <v>-9.613887340801254</v>
          </cell>
        </row>
        <row r="18">
          <cell r="L18">
            <v>10</v>
          </cell>
          <cell r="M18">
            <v>20.88882855209328</v>
          </cell>
          <cell r="R18">
            <v>10</v>
          </cell>
          <cell r="S18">
            <v>-9.0085243018929848</v>
          </cell>
        </row>
        <row r="19">
          <cell r="L19">
            <v>11</v>
          </cell>
          <cell r="M19">
            <v>21.337121084956213</v>
          </cell>
          <cell r="R19">
            <v>11</v>
          </cell>
          <cell r="S19">
            <v>-8.5602317690300502</v>
          </cell>
        </row>
        <row r="20">
          <cell r="L20">
            <v>12</v>
          </cell>
          <cell r="M20">
            <v>22.117140140542286</v>
          </cell>
          <cell r="R20">
            <v>12</v>
          </cell>
          <cell r="S20">
            <v>-7.7802127134439765</v>
          </cell>
        </row>
        <row r="21">
          <cell r="L21">
            <v>13</v>
          </cell>
          <cell r="M21">
            <v>22.957902146769719</v>
          </cell>
          <cell r="R21">
            <v>13</v>
          </cell>
          <cell r="S21">
            <v>-6.9394507072165448</v>
          </cell>
        </row>
        <row r="22">
          <cell r="L22">
            <v>14</v>
          </cell>
          <cell r="M22">
            <v>24.05429917698882</v>
          </cell>
          <cell r="R22">
            <v>14</v>
          </cell>
          <cell r="S22">
            <v>-5.8430536769974442</v>
          </cell>
        </row>
        <row r="23">
          <cell r="L23">
            <v>15</v>
          </cell>
          <cell r="M23">
            <v>24.217536169453044</v>
          </cell>
          <cell r="R23">
            <v>15</v>
          </cell>
          <cell r="S23">
            <v>-5.6798166845332192</v>
          </cell>
        </row>
        <row r="24">
          <cell r="L24">
            <v>16</v>
          </cell>
          <cell r="M24">
            <v>25.851139135591996</v>
          </cell>
          <cell r="R24">
            <v>16</v>
          </cell>
          <cell r="S24">
            <v>-4.0462137183942666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26" zoomScale="106" zoomScaleNormal="114" workbookViewId="0">
      <selection activeCell="F63" sqref="F63"/>
    </sheetView>
  </sheetViews>
  <sheetFormatPr baseColWidth="10" defaultColWidth="11.1640625" defaultRowHeight="15" customHeight="1" x14ac:dyDescent="0.2"/>
  <cols>
    <col min="1" max="1" width="10.5" customWidth="1"/>
    <col min="2" max="7" width="14.5" customWidth="1"/>
    <col min="8" max="8" width="10.5" customWidth="1"/>
    <col min="9" max="10" width="14.5" customWidth="1"/>
    <col min="11" max="11" width="10.5" customWidth="1"/>
    <col min="12" max="13" width="11" customWidth="1"/>
    <col min="14" max="26" width="10.5" customWidth="1"/>
  </cols>
  <sheetData>
    <row r="1" spans="1:19" ht="15.75" customHeight="1" x14ac:dyDescent="0.2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 t="s">
        <v>2</v>
      </c>
      <c r="I1" s="2" t="s">
        <v>3</v>
      </c>
      <c r="O1" s="2" t="s">
        <v>4</v>
      </c>
    </row>
    <row r="2" spans="1:19" ht="15.75" customHeight="1" x14ac:dyDescent="0.2">
      <c r="A2" s="1">
        <v>128</v>
      </c>
      <c r="B2" s="2">
        <v>924094</v>
      </c>
      <c r="C2" s="2">
        <v>908672</v>
      </c>
      <c r="D2" s="2">
        <v>851979</v>
      </c>
      <c r="E2" s="2">
        <v>893792</v>
      </c>
      <c r="F2" s="2">
        <v>857285</v>
      </c>
      <c r="G2" s="2">
        <f t="shared" ref="G2:G11" si="0">AVERAGE(B2:F2)</f>
        <v>887164.4</v>
      </c>
      <c r="I2" s="1" t="s">
        <v>0</v>
      </c>
      <c r="J2" s="1">
        <v>1</v>
      </c>
      <c r="O2" s="1" t="s">
        <v>0</v>
      </c>
      <c r="P2" s="1">
        <v>1</v>
      </c>
    </row>
    <row r="3" spans="1:19" ht="15.75" customHeight="1" x14ac:dyDescent="0.2">
      <c r="A3" s="1">
        <v>256</v>
      </c>
      <c r="B3" s="2">
        <v>1463883</v>
      </c>
      <c r="C3" s="2">
        <v>1576474</v>
      </c>
      <c r="D3" s="2">
        <v>1609817</v>
      </c>
      <c r="E3" s="2">
        <v>1547283</v>
      </c>
      <c r="F3" s="2">
        <v>1648869</v>
      </c>
      <c r="G3" s="2">
        <f t="shared" si="0"/>
        <v>1569265.2</v>
      </c>
      <c r="I3" s="1">
        <v>128</v>
      </c>
      <c r="J3" s="2">
        <v>887164.4</v>
      </c>
      <c r="L3" s="2">
        <f t="shared" ref="L3:M3" si="1">LOG(I3, 2)</f>
        <v>7</v>
      </c>
      <c r="M3" s="2">
        <f t="shared" si="1"/>
        <v>19.758841948847703</v>
      </c>
      <c r="O3" s="1">
        <v>128</v>
      </c>
      <c r="P3" s="2">
        <f>887164.4/1000000000</f>
        <v>8.8716439999999999E-4</v>
      </c>
      <c r="R3" s="2">
        <f t="shared" ref="R3:S3" si="2">LOG(O3, 2)</f>
        <v>7</v>
      </c>
      <c r="S3" s="2">
        <f t="shared" si="2"/>
        <v>-10.13851090513856</v>
      </c>
    </row>
    <row r="4" spans="1:19" ht="15.75" customHeight="1" x14ac:dyDescent="0.2">
      <c r="A4" s="1">
        <f>256*2</f>
        <v>512</v>
      </c>
      <c r="B4" s="2">
        <v>4149688</v>
      </c>
      <c r="C4" s="2">
        <v>4181766</v>
      </c>
      <c r="D4" s="2">
        <v>4399115</v>
      </c>
      <c r="E4" s="2">
        <v>4255321</v>
      </c>
      <c r="F4" s="2">
        <v>3931332</v>
      </c>
      <c r="G4" s="2">
        <f t="shared" si="0"/>
        <v>4183444.4</v>
      </c>
      <c r="I4" s="1">
        <v>256</v>
      </c>
      <c r="J4" s="2">
        <v>1569265.2</v>
      </c>
      <c r="L4" s="2">
        <f t="shared" ref="L4:M4" si="3">LOG(I4, 2)</f>
        <v>8</v>
      </c>
      <c r="M4" s="2">
        <f t="shared" si="3"/>
        <v>20.581657752346437</v>
      </c>
      <c r="O4" s="1">
        <v>256</v>
      </c>
      <c r="P4" s="2">
        <f>1569265.2/1000000000</f>
        <v>1.5692651999999999E-3</v>
      </c>
      <c r="R4" s="2">
        <f t="shared" ref="R4:S4" si="4">LOG(O4, 2)</f>
        <v>8</v>
      </c>
      <c r="S4" s="2">
        <f t="shared" si="4"/>
        <v>-9.3156951016398235</v>
      </c>
    </row>
    <row r="5" spans="1:19" ht="15.75" customHeight="1" x14ac:dyDescent="0.2">
      <c r="A5" s="1">
        <f>512*2</f>
        <v>1024</v>
      </c>
      <c r="B5" s="2">
        <v>6383073</v>
      </c>
      <c r="C5" s="2">
        <v>7574811</v>
      </c>
      <c r="D5" s="2">
        <v>7219988</v>
      </c>
      <c r="E5" s="2">
        <v>7511422</v>
      </c>
      <c r="F5" s="2">
        <v>6962339</v>
      </c>
      <c r="G5" s="2">
        <f t="shared" si="0"/>
        <v>7130326.5999999996</v>
      </c>
      <c r="I5" s="1">
        <f>256*2</f>
        <v>512</v>
      </c>
      <c r="J5" s="2">
        <v>4183444.4</v>
      </c>
      <c r="L5" s="2">
        <f t="shared" ref="L5:M5" si="5">LOG(I5, 2)</f>
        <v>9</v>
      </c>
      <c r="M5" s="2">
        <f t="shared" si="5"/>
        <v>21.996259830423913</v>
      </c>
      <c r="O5" s="1">
        <f>256*2</f>
        <v>512</v>
      </c>
      <c r="P5" s="2">
        <f>4183444.4/1000000000</f>
        <v>4.1834443999999998E-3</v>
      </c>
      <c r="R5" s="2">
        <f t="shared" ref="R5:S5" si="6">LOG(O5, 2)</f>
        <v>9</v>
      </c>
      <c r="S5" s="2">
        <f t="shared" si="6"/>
        <v>-7.9010930235623507</v>
      </c>
    </row>
    <row r="6" spans="1:19" ht="15.75" customHeight="1" x14ac:dyDescent="0.2">
      <c r="A6" s="1">
        <f t="shared" ref="A6:A11" si="7">A5*2</f>
        <v>2048</v>
      </c>
      <c r="B6" s="2">
        <v>16525146</v>
      </c>
      <c r="C6" s="2">
        <v>16395695</v>
      </c>
      <c r="D6" s="2">
        <v>16760663</v>
      </c>
      <c r="E6" s="2">
        <v>15534832</v>
      </c>
      <c r="F6" s="2">
        <v>16975969</v>
      </c>
      <c r="G6" s="2">
        <f t="shared" si="0"/>
        <v>16438461</v>
      </c>
      <c r="I6" s="1">
        <f>512*2</f>
        <v>1024</v>
      </c>
      <c r="J6" s="2">
        <v>7130326.5999999996</v>
      </c>
      <c r="L6" s="2">
        <f t="shared" ref="L6:M6" si="8">LOG(I6, 2)</f>
        <v>10</v>
      </c>
      <c r="M6" s="2">
        <f t="shared" si="8"/>
        <v>22.765536729220411</v>
      </c>
      <c r="O6" s="1">
        <f>512*2</f>
        <v>1024</v>
      </c>
      <c r="P6" s="2">
        <f>7130326.6/1000000000</f>
        <v>7.1303265999999995E-3</v>
      </c>
      <c r="R6" s="2">
        <f t="shared" ref="R6:S6" si="9">LOG(O6, 2)</f>
        <v>10</v>
      </c>
      <c r="S6" s="2">
        <f t="shared" si="9"/>
        <v>-7.1318161247658489</v>
      </c>
    </row>
    <row r="7" spans="1:19" ht="15.75" customHeight="1" x14ac:dyDescent="0.2">
      <c r="A7" s="1">
        <f t="shared" si="7"/>
        <v>4096</v>
      </c>
      <c r="B7" s="2">
        <v>46688402</v>
      </c>
      <c r="C7" s="2">
        <v>45275091</v>
      </c>
      <c r="D7" s="2">
        <v>45003155</v>
      </c>
      <c r="E7" s="2">
        <v>46926907</v>
      </c>
      <c r="F7" s="2">
        <v>45693629</v>
      </c>
      <c r="G7" s="2">
        <f t="shared" si="0"/>
        <v>45917436.799999997</v>
      </c>
      <c r="I7" s="1">
        <f t="shared" ref="I7:I12" si="10">I6*2</f>
        <v>2048</v>
      </c>
      <c r="J7" s="2">
        <v>16438461</v>
      </c>
      <c r="L7" s="2">
        <f t="shared" ref="L7:M7" si="11">LOG(I7, 2)</f>
        <v>11</v>
      </c>
      <c r="M7" s="2">
        <f t="shared" si="11"/>
        <v>23.970571901698321</v>
      </c>
      <c r="O7" s="1">
        <f t="shared" ref="O7:O12" si="12">O6*2</f>
        <v>2048</v>
      </c>
      <c r="P7" s="2">
        <f>16438461/1000000000</f>
        <v>1.6438461000000001E-2</v>
      </c>
      <c r="R7" s="2">
        <f t="shared" ref="R7:S7" si="13">LOG(O7, 2)</f>
        <v>11</v>
      </c>
      <c r="S7" s="2">
        <f t="shared" si="13"/>
        <v>-5.9267809522879391</v>
      </c>
    </row>
    <row r="8" spans="1:19" ht="15.75" customHeight="1" x14ac:dyDescent="0.2">
      <c r="A8" s="1">
        <f t="shared" si="7"/>
        <v>8192</v>
      </c>
      <c r="B8" s="2">
        <v>222031673</v>
      </c>
      <c r="C8" s="2">
        <v>223052605</v>
      </c>
      <c r="D8" s="2">
        <v>230159603</v>
      </c>
      <c r="E8" s="2">
        <v>221105472</v>
      </c>
      <c r="F8" s="2">
        <v>220294177</v>
      </c>
      <c r="G8" s="2">
        <f t="shared" si="0"/>
        <v>223328706</v>
      </c>
      <c r="I8" s="1">
        <f t="shared" si="10"/>
        <v>4096</v>
      </c>
      <c r="J8" s="2">
        <v>45917436.799999997</v>
      </c>
      <c r="L8" s="2">
        <f t="shared" ref="L8:M8" si="14">LOG(I8, 2)</f>
        <v>12</v>
      </c>
      <c r="M8" s="2">
        <f t="shared" si="14"/>
        <v>25.452538774449458</v>
      </c>
      <c r="O8" s="1">
        <f t="shared" si="12"/>
        <v>4096</v>
      </c>
      <c r="P8" s="2">
        <f>45917436.8/1000000000</f>
        <v>4.5917436799999996E-2</v>
      </c>
      <c r="R8" s="2">
        <f t="shared" ref="R8:S8" si="15">LOG(O8, 2)</f>
        <v>12</v>
      </c>
      <c r="S8" s="2">
        <f t="shared" si="15"/>
        <v>-4.4448140795368056</v>
      </c>
    </row>
    <row r="9" spans="1:19" ht="15.75" customHeight="1" x14ac:dyDescent="0.2">
      <c r="A9" s="1">
        <f t="shared" si="7"/>
        <v>16384</v>
      </c>
      <c r="B9" s="2">
        <v>979906632</v>
      </c>
      <c r="C9" s="2">
        <v>974590958</v>
      </c>
      <c r="D9" s="2">
        <v>972681634</v>
      </c>
      <c r="E9" s="2">
        <v>957010431</v>
      </c>
      <c r="F9" s="2">
        <v>948619856</v>
      </c>
      <c r="G9" s="2">
        <f t="shared" si="0"/>
        <v>966561902.20000005</v>
      </c>
      <c r="I9" s="1">
        <f t="shared" si="10"/>
        <v>8192</v>
      </c>
      <c r="J9" s="2">
        <v>223328706</v>
      </c>
      <c r="L9" s="2">
        <f t="shared" ref="L9:M9" si="16">LOG(I9, 2)</f>
        <v>13</v>
      </c>
      <c r="M9" s="2">
        <f t="shared" si="16"/>
        <v>27.734593461858541</v>
      </c>
      <c r="O9" s="1">
        <f t="shared" si="12"/>
        <v>8192</v>
      </c>
      <c r="P9" s="2">
        <f>223328706/1000000000</f>
        <v>0.22332870599999999</v>
      </c>
      <c r="R9" s="2">
        <f t="shared" ref="R9:S9" si="17">LOG(O9, 2)</f>
        <v>13</v>
      </c>
      <c r="S9" s="2">
        <f t="shared" si="17"/>
        <v>-2.1627593921277195</v>
      </c>
    </row>
    <row r="10" spans="1:19" ht="15.75" customHeight="1" x14ac:dyDescent="0.2">
      <c r="A10" s="1">
        <f t="shared" si="7"/>
        <v>32768</v>
      </c>
      <c r="B10" s="2">
        <v>5566949166</v>
      </c>
      <c r="C10" s="2">
        <v>5271102421</v>
      </c>
      <c r="D10" s="2">
        <v>4887281694</v>
      </c>
      <c r="E10" s="2">
        <v>5332153309</v>
      </c>
      <c r="F10" s="2">
        <v>5157341153</v>
      </c>
      <c r="G10" s="2">
        <f t="shared" si="0"/>
        <v>5242965548.6000004</v>
      </c>
      <c r="I10" s="1">
        <f t="shared" si="10"/>
        <v>16384</v>
      </c>
      <c r="J10" s="2">
        <v>966561902.20000005</v>
      </c>
      <c r="L10" s="2">
        <f t="shared" ref="L10:M10" si="18">LOG(I10, 2)</f>
        <v>14</v>
      </c>
      <c r="M10" s="2">
        <f t="shared" si="18"/>
        <v>29.848286890021864</v>
      </c>
      <c r="O10" s="1">
        <f t="shared" si="12"/>
        <v>16384</v>
      </c>
      <c r="P10" s="2">
        <f>966561902.2/1000000000</f>
        <v>0.96656190220000004</v>
      </c>
      <c r="R10" s="2">
        <f t="shared" ref="R10:S10" si="19">LOG(O10, 2)</f>
        <v>14</v>
      </c>
      <c r="S10" s="2">
        <f t="shared" si="19"/>
        <v>-4.9065963964399245E-2</v>
      </c>
    </row>
    <row r="11" spans="1:19" ht="15.75" customHeight="1" x14ac:dyDescent="0.2">
      <c r="A11" s="1">
        <f t="shared" si="7"/>
        <v>65536</v>
      </c>
      <c r="B11" s="2">
        <v>42382074974</v>
      </c>
      <c r="C11" s="2">
        <v>42518587221</v>
      </c>
      <c r="D11" s="2">
        <v>42087295336</v>
      </c>
      <c r="E11" s="2">
        <v>39377707331</v>
      </c>
      <c r="F11" s="2">
        <v>40784822955</v>
      </c>
      <c r="G11" s="2">
        <f t="shared" si="0"/>
        <v>41430097563.400002</v>
      </c>
      <c r="I11" s="1">
        <f t="shared" si="10"/>
        <v>32768</v>
      </c>
      <c r="J11" s="2">
        <v>5242965548.6000004</v>
      </c>
      <c r="L11" s="2">
        <f t="shared" ref="L11:M11" si="20">LOG(I11, 2)</f>
        <v>15</v>
      </c>
      <c r="M11" s="2">
        <f t="shared" si="20"/>
        <v>32.287735919957406</v>
      </c>
      <c r="O11" s="1">
        <f t="shared" si="12"/>
        <v>32768</v>
      </c>
      <c r="P11" s="2">
        <f>5242965548.6/1000000000</f>
        <v>5.2429655486</v>
      </c>
      <c r="R11" s="2">
        <f t="shared" ref="R11:S11" si="21">LOG(O11, 2)</f>
        <v>15</v>
      </c>
      <c r="S11" s="2">
        <f t="shared" si="21"/>
        <v>2.3903830659711423</v>
      </c>
    </row>
    <row r="12" spans="1:19" ht="15.75" customHeight="1" x14ac:dyDescent="0.2">
      <c r="I12" s="1">
        <f t="shared" si="10"/>
        <v>65536</v>
      </c>
      <c r="J12" s="2">
        <v>41430097563.400002</v>
      </c>
      <c r="L12" s="2">
        <f t="shared" ref="L12:M12" si="22">LOG(I12, 2)</f>
        <v>16</v>
      </c>
      <c r="M12" s="2">
        <f t="shared" si="22"/>
        <v>35.26996016658557</v>
      </c>
      <c r="O12" s="1">
        <f t="shared" si="12"/>
        <v>65536</v>
      </c>
      <c r="P12" s="2">
        <f>41430097563.4/1000000000</f>
        <v>41.430097563400004</v>
      </c>
      <c r="R12" s="2">
        <f t="shared" ref="R12:S12" si="23">LOG(O12, 2)</f>
        <v>16</v>
      </c>
      <c r="S12" s="2">
        <f t="shared" si="23"/>
        <v>5.3726073125993086</v>
      </c>
    </row>
    <row r="13" spans="1:19" ht="15.75" customHeight="1" x14ac:dyDescent="0.2">
      <c r="A13" s="1" t="s">
        <v>5</v>
      </c>
      <c r="B13" s="1" t="s">
        <v>1</v>
      </c>
      <c r="C13" s="1">
        <v>2</v>
      </c>
      <c r="D13" s="1">
        <v>3</v>
      </c>
      <c r="E13" s="1">
        <v>4</v>
      </c>
      <c r="F13" s="1">
        <v>5</v>
      </c>
      <c r="G13" s="1" t="s">
        <v>2</v>
      </c>
    </row>
    <row r="14" spans="1:19" ht="15.75" customHeight="1" x14ac:dyDescent="0.2">
      <c r="A14" s="1">
        <v>128</v>
      </c>
      <c r="B14" s="2">
        <v>526946</v>
      </c>
      <c r="C14" s="2">
        <v>412573</v>
      </c>
      <c r="D14" s="2">
        <v>417705</v>
      </c>
      <c r="E14" s="2">
        <v>401324</v>
      </c>
      <c r="F14" s="2">
        <v>478703</v>
      </c>
      <c r="G14" s="2">
        <f t="shared" ref="G14:G23" si="24">AVERAGE(B14:F14)</f>
        <v>447450.2</v>
      </c>
      <c r="I14" s="1" t="s">
        <v>5</v>
      </c>
      <c r="J14" s="1">
        <v>1</v>
      </c>
      <c r="O14" s="1" t="s">
        <v>5</v>
      </c>
      <c r="P14" s="1">
        <v>1</v>
      </c>
    </row>
    <row r="15" spans="1:19" ht="15.75" customHeight="1" x14ac:dyDescent="0.2">
      <c r="A15" s="1">
        <v>256</v>
      </c>
      <c r="B15" s="2">
        <v>765133</v>
      </c>
      <c r="C15" s="2">
        <v>787858</v>
      </c>
      <c r="D15" s="2">
        <v>901607</v>
      </c>
      <c r="E15" s="2">
        <v>807914</v>
      </c>
      <c r="F15" s="2">
        <v>835676</v>
      </c>
      <c r="G15" s="2">
        <f t="shared" si="24"/>
        <v>819637.6</v>
      </c>
      <c r="I15" s="1">
        <v>128</v>
      </c>
      <c r="J15" s="2">
        <v>447450.2</v>
      </c>
      <c r="L15" s="2">
        <f t="shared" ref="L15:M15" si="25">LOG(I15, 2)</f>
        <v>7</v>
      </c>
      <c r="M15" s="2">
        <f t="shared" si="25"/>
        <v>18.771367597682907</v>
      </c>
      <c r="O15" s="1">
        <v>128</v>
      </c>
      <c r="P15" s="2">
        <f>447450.2/1000000000</f>
        <v>4.4745020000000002E-4</v>
      </c>
      <c r="R15" s="2">
        <f t="shared" ref="R15:S15" si="26">LOG(O15, 2)</f>
        <v>7</v>
      </c>
      <c r="S15" s="2">
        <f t="shared" si="26"/>
        <v>-11.125985256303355</v>
      </c>
    </row>
    <row r="16" spans="1:19" ht="15.75" customHeight="1" x14ac:dyDescent="0.2">
      <c r="A16" s="1">
        <f>256*2</f>
        <v>512</v>
      </c>
      <c r="B16" s="2">
        <v>1321209</v>
      </c>
      <c r="C16" s="2">
        <v>1368975</v>
      </c>
      <c r="D16" s="2">
        <v>1295287</v>
      </c>
      <c r="E16" s="2">
        <v>1291352</v>
      </c>
      <c r="F16" s="2">
        <v>1104365</v>
      </c>
      <c r="G16" s="2">
        <f t="shared" si="24"/>
        <v>1276237.6000000001</v>
      </c>
      <c r="I16" s="1">
        <v>256</v>
      </c>
      <c r="J16" s="2">
        <v>819637.6</v>
      </c>
      <c r="L16" s="2">
        <f t="shared" ref="L16:M16" si="27">LOG(I16, 2)</f>
        <v>8</v>
      </c>
      <c r="M16" s="2">
        <f t="shared" si="27"/>
        <v>19.644626642399071</v>
      </c>
      <c r="O16" s="1">
        <v>256</v>
      </c>
      <c r="P16" s="2">
        <f>819637.6/1000000000</f>
        <v>8.196376E-4</v>
      </c>
      <c r="R16" s="2">
        <f t="shared" ref="R16:S16" si="28">LOG(O16, 2)</f>
        <v>8</v>
      </c>
      <c r="S16" s="2">
        <f t="shared" si="28"/>
        <v>-10.252726211587193</v>
      </c>
    </row>
    <row r="17" spans="1:19" ht="15.75" customHeight="1" x14ac:dyDescent="0.2">
      <c r="A17" s="1">
        <f>512*2</f>
        <v>1024</v>
      </c>
      <c r="B17" s="2">
        <v>1930891</v>
      </c>
      <c r="C17" s="2">
        <v>1864887</v>
      </c>
      <c r="D17" s="2">
        <v>1918790</v>
      </c>
      <c r="E17" s="2">
        <v>2099958</v>
      </c>
      <c r="F17" s="2">
        <v>1893568</v>
      </c>
      <c r="G17" s="2">
        <f t="shared" si="24"/>
        <v>1941618.8</v>
      </c>
      <c r="I17" s="1">
        <f>256*2</f>
        <v>512</v>
      </c>
      <c r="J17" s="2">
        <v>1276237.6000000001</v>
      </c>
      <c r="L17" s="2">
        <f t="shared" ref="L17:M17" si="29">LOG(I17, 2)</f>
        <v>9</v>
      </c>
      <c r="M17" s="2">
        <f t="shared" si="29"/>
        <v>20.283465513185007</v>
      </c>
      <c r="O17" s="1">
        <f>256*2</f>
        <v>512</v>
      </c>
      <c r="P17" s="2">
        <f>1276237.6/1000000000</f>
        <v>1.2762376000000001E-3</v>
      </c>
      <c r="R17" s="2">
        <f t="shared" ref="R17:S17" si="30">LOG(O17, 2)</f>
        <v>9</v>
      </c>
      <c r="S17" s="2">
        <f t="shared" si="30"/>
        <v>-9.613887340801254</v>
      </c>
    </row>
    <row r="18" spans="1:19" ht="15.75" customHeight="1" x14ac:dyDescent="0.2">
      <c r="A18" s="1">
        <f t="shared" ref="A18:A23" si="31">A17*2</f>
        <v>2048</v>
      </c>
      <c r="B18" s="2">
        <v>2544316</v>
      </c>
      <c r="C18" s="2">
        <v>2691171</v>
      </c>
      <c r="D18" s="2">
        <v>2646323</v>
      </c>
      <c r="E18" s="2">
        <v>2665858</v>
      </c>
      <c r="F18" s="2">
        <v>2698293</v>
      </c>
      <c r="G18" s="2">
        <f t="shared" si="24"/>
        <v>2649192.2000000002</v>
      </c>
      <c r="I18" s="1">
        <f>512*2</f>
        <v>1024</v>
      </c>
      <c r="J18" s="2">
        <v>1941618.8</v>
      </c>
      <c r="L18" s="2">
        <f t="shared" ref="L18:M18" si="32">LOG(I18, 2)</f>
        <v>10</v>
      </c>
      <c r="M18" s="2">
        <f t="shared" si="32"/>
        <v>20.88882855209328</v>
      </c>
      <c r="O18" s="1">
        <f>512*2</f>
        <v>1024</v>
      </c>
      <c r="P18" s="2">
        <f>1941618.8/1000000000</f>
        <v>1.9416188E-3</v>
      </c>
      <c r="R18" s="2">
        <f t="shared" ref="R18:S18" si="33">LOG(O18, 2)</f>
        <v>10</v>
      </c>
      <c r="S18" s="2">
        <f t="shared" si="33"/>
        <v>-9.0085243018929848</v>
      </c>
    </row>
    <row r="19" spans="1:19" ht="15.75" customHeight="1" x14ac:dyDescent="0.2">
      <c r="A19" s="1">
        <f t="shared" si="31"/>
        <v>4096</v>
      </c>
      <c r="B19" s="2">
        <v>5430416</v>
      </c>
      <c r="C19" s="2">
        <v>4384609</v>
      </c>
      <c r="D19" s="2">
        <v>4396116</v>
      </c>
      <c r="E19" s="2">
        <v>4093657</v>
      </c>
      <c r="F19" s="2">
        <v>4440551</v>
      </c>
      <c r="G19" s="2">
        <f t="shared" si="24"/>
        <v>4549069.8</v>
      </c>
      <c r="I19" s="1">
        <f t="shared" ref="I19:I24" si="34">I18*2</f>
        <v>2048</v>
      </c>
      <c r="J19" s="2">
        <v>2649192.2000000002</v>
      </c>
      <c r="L19" s="2">
        <f t="shared" ref="L19:M19" si="35">LOG(I19, 2)</f>
        <v>11</v>
      </c>
      <c r="M19" s="2">
        <f t="shared" si="35"/>
        <v>21.337121084956213</v>
      </c>
      <c r="O19" s="1">
        <f t="shared" ref="O19:O24" si="36">O18*2</f>
        <v>2048</v>
      </c>
      <c r="P19" s="2">
        <f>2649192.2/1000000000</f>
        <v>2.6491922000000004E-3</v>
      </c>
      <c r="R19" s="2">
        <f t="shared" ref="R19:S19" si="37">LOG(O19, 2)</f>
        <v>11</v>
      </c>
      <c r="S19" s="2">
        <f t="shared" si="37"/>
        <v>-8.5602317690300502</v>
      </c>
    </row>
    <row r="20" spans="1:19" ht="15.75" customHeight="1" x14ac:dyDescent="0.2">
      <c r="A20" s="1">
        <f t="shared" si="31"/>
        <v>8192</v>
      </c>
      <c r="B20" s="2">
        <v>8221637</v>
      </c>
      <c r="C20" s="2">
        <v>8402770</v>
      </c>
      <c r="D20" s="2">
        <v>7527705</v>
      </c>
      <c r="E20" s="2">
        <v>8424387</v>
      </c>
      <c r="F20" s="2">
        <v>8160327</v>
      </c>
      <c r="G20" s="2">
        <f t="shared" si="24"/>
        <v>8147365.2000000002</v>
      </c>
      <c r="I20" s="1">
        <f t="shared" si="34"/>
        <v>4096</v>
      </c>
      <c r="J20" s="2">
        <v>4549069.8</v>
      </c>
      <c r="L20" s="2">
        <f t="shared" ref="L20:M20" si="38">LOG(I20, 2)</f>
        <v>12</v>
      </c>
      <c r="M20" s="2">
        <f t="shared" si="38"/>
        <v>22.117140140542286</v>
      </c>
      <c r="O20" s="1">
        <f t="shared" si="36"/>
        <v>4096</v>
      </c>
      <c r="P20" s="2">
        <f>4549069.8/1000000000</f>
        <v>4.5490697999999996E-3</v>
      </c>
      <c r="R20" s="2">
        <f t="shared" ref="R20:S20" si="39">LOG(O20, 2)</f>
        <v>12</v>
      </c>
      <c r="S20" s="2">
        <f t="shared" si="39"/>
        <v>-7.7802127134439765</v>
      </c>
    </row>
    <row r="21" spans="1:19" ht="15.75" customHeight="1" x14ac:dyDescent="0.2">
      <c r="A21" s="1">
        <f t="shared" si="31"/>
        <v>16384</v>
      </c>
      <c r="B21" s="2">
        <v>15549259</v>
      </c>
      <c r="C21" s="2">
        <v>14873858</v>
      </c>
      <c r="D21" s="2">
        <v>15293264</v>
      </c>
      <c r="E21" s="2">
        <v>20203476</v>
      </c>
      <c r="F21" s="2">
        <v>21183638</v>
      </c>
      <c r="G21" s="2">
        <f t="shared" si="24"/>
        <v>17420699</v>
      </c>
      <c r="I21" s="1">
        <f t="shared" si="34"/>
        <v>8192</v>
      </c>
      <c r="J21" s="2">
        <v>8147365.2000000002</v>
      </c>
      <c r="L21" s="2">
        <f t="shared" ref="L21:M21" si="40">LOG(I21, 2)</f>
        <v>13</v>
      </c>
      <c r="M21" s="2">
        <f t="shared" si="40"/>
        <v>22.957902146769719</v>
      </c>
      <c r="O21" s="1">
        <f t="shared" si="36"/>
        <v>8192</v>
      </c>
      <c r="P21" s="2">
        <f>8147365.2/1000000000</f>
        <v>8.1473651999999994E-3</v>
      </c>
      <c r="R21" s="2">
        <f t="shared" ref="R21:S21" si="41">LOG(O21, 2)</f>
        <v>13</v>
      </c>
      <c r="S21" s="2">
        <f t="shared" si="41"/>
        <v>-6.9394507072165448</v>
      </c>
    </row>
    <row r="22" spans="1:19" ht="15.75" customHeight="1" x14ac:dyDescent="0.2">
      <c r="A22" s="1">
        <f t="shared" si="31"/>
        <v>32768</v>
      </c>
      <c r="B22" s="2">
        <v>31644796</v>
      </c>
      <c r="C22" s="2">
        <v>3315498</v>
      </c>
      <c r="D22" s="2">
        <v>2963034</v>
      </c>
      <c r="E22" s="2">
        <v>30560138</v>
      </c>
      <c r="F22" s="2">
        <v>29054751</v>
      </c>
      <c r="G22" s="2">
        <f t="shared" si="24"/>
        <v>19507643.399999999</v>
      </c>
      <c r="I22" s="1">
        <f t="shared" si="34"/>
        <v>16384</v>
      </c>
      <c r="J22" s="2">
        <v>17420699</v>
      </c>
      <c r="L22" s="2">
        <f t="shared" ref="L22:M22" si="42">LOG(I22, 2)</f>
        <v>14</v>
      </c>
      <c r="M22" s="2">
        <f t="shared" si="42"/>
        <v>24.05429917698882</v>
      </c>
      <c r="O22" s="1">
        <f t="shared" si="36"/>
        <v>16384</v>
      </c>
      <c r="P22" s="2">
        <f>17420699/1000000000</f>
        <v>1.7420699000000001E-2</v>
      </c>
      <c r="R22" s="2">
        <f t="shared" ref="R22:S22" si="43">LOG(O22, 2)</f>
        <v>14</v>
      </c>
      <c r="S22" s="2">
        <f t="shared" si="43"/>
        <v>-5.8430536769974442</v>
      </c>
    </row>
    <row r="23" spans="1:19" ht="15.75" customHeight="1" x14ac:dyDescent="0.2">
      <c r="A23" s="1">
        <f t="shared" si="31"/>
        <v>65536</v>
      </c>
      <c r="B23" s="2">
        <v>60346103</v>
      </c>
      <c r="C23" s="2">
        <v>57883784</v>
      </c>
      <c r="D23" s="2">
        <v>66123749</v>
      </c>
      <c r="E23" s="2">
        <v>57876376</v>
      </c>
      <c r="F23" s="2">
        <v>60418335</v>
      </c>
      <c r="G23" s="2">
        <f t="shared" si="24"/>
        <v>60529669.399999999</v>
      </c>
      <c r="I23" s="1">
        <f t="shared" si="34"/>
        <v>32768</v>
      </c>
      <c r="J23" s="2">
        <v>19507643.399999999</v>
      </c>
      <c r="L23" s="2">
        <f t="shared" ref="L23:M23" si="44">LOG(I23, 2)</f>
        <v>15</v>
      </c>
      <c r="M23" s="2">
        <f t="shared" si="44"/>
        <v>24.217536169453044</v>
      </c>
      <c r="O23" s="1">
        <f t="shared" si="36"/>
        <v>32768</v>
      </c>
      <c r="P23" s="2">
        <f>19507643.4/1000000000</f>
        <v>1.95076434E-2</v>
      </c>
      <c r="R23" s="2">
        <f t="shared" ref="R23:S23" si="45">LOG(O23, 2)</f>
        <v>15</v>
      </c>
      <c r="S23" s="2">
        <f t="shared" si="45"/>
        <v>-5.6798166845332192</v>
      </c>
    </row>
    <row r="24" spans="1:19" ht="15.75" customHeight="1" x14ac:dyDescent="0.2">
      <c r="I24" s="1">
        <f t="shared" si="34"/>
        <v>65536</v>
      </c>
      <c r="J24" s="2">
        <v>60529669.399999999</v>
      </c>
      <c r="L24" s="2">
        <f t="shared" ref="L24:M24" si="46">LOG(I24, 2)</f>
        <v>16</v>
      </c>
      <c r="M24" s="2">
        <f t="shared" si="46"/>
        <v>25.851139135591996</v>
      </c>
      <c r="O24" s="1">
        <f t="shared" si="36"/>
        <v>65536</v>
      </c>
      <c r="P24" s="2">
        <f>60529669.4/1000000000</f>
        <v>6.05296694E-2</v>
      </c>
      <c r="R24" s="2">
        <f t="shared" ref="R24:S24" si="47">LOG(O24, 2)</f>
        <v>16</v>
      </c>
      <c r="S24" s="2">
        <f t="shared" si="47"/>
        <v>-4.0462137183942666</v>
      </c>
    </row>
    <row r="25" spans="1:19" ht="15.75" customHeight="1" x14ac:dyDescent="0.2"/>
    <row r="26" spans="1:19" ht="15.75" customHeight="1" x14ac:dyDescent="0.2"/>
    <row r="27" spans="1:19" ht="15.75" customHeight="1" x14ac:dyDescent="0.2">
      <c r="I27" s="2" t="s">
        <v>6</v>
      </c>
    </row>
    <row r="28" spans="1:19" ht="15.75" customHeight="1" x14ac:dyDescent="0.2">
      <c r="I28" s="2" t="s">
        <v>0</v>
      </c>
      <c r="J28" s="2" t="s">
        <v>7</v>
      </c>
      <c r="L28" s="2" t="s">
        <v>8</v>
      </c>
    </row>
    <row r="29" spans="1:19" ht="15.75" customHeight="1" x14ac:dyDescent="0.2">
      <c r="I29" s="2" t="s">
        <v>5</v>
      </c>
      <c r="J29" s="2" t="s">
        <v>9</v>
      </c>
      <c r="L29" s="2" t="s">
        <v>10</v>
      </c>
    </row>
    <row r="30" spans="1:19" ht="15.75" customHeight="1" x14ac:dyDescent="0.2"/>
    <row r="31" spans="1:19" ht="15.75" customHeight="1" x14ac:dyDescent="0.2">
      <c r="I31" s="2">
        <f>2^(13.44)*8000^(0.7533)</f>
        <v>9683688.9034973606</v>
      </c>
    </row>
    <row r="32" spans="1:19" ht="15.75" customHeight="1" x14ac:dyDescent="0.2">
      <c r="I32" s="2">
        <f>2^(6.5244)*65536^(1.69)</f>
        <v>12702557996.623419</v>
      </c>
    </row>
    <row r="33" spans="9:15" ht="15.75" customHeight="1" x14ac:dyDescent="0.2"/>
    <row r="34" spans="9:15" ht="15.75" customHeight="1" x14ac:dyDescent="0.2"/>
    <row r="35" spans="9:15" ht="15.75" customHeight="1" x14ac:dyDescent="0.2"/>
    <row r="36" spans="9:15" ht="15.75" customHeight="1" x14ac:dyDescent="0.2">
      <c r="I36" s="1" t="s">
        <v>0</v>
      </c>
      <c r="J36" s="1" t="s">
        <v>1</v>
      </c>
      <c r="K36" s="1">
        <v>2</v>
      </c>
      <c r="L36" s="1">
        <v>3</v>
      </c>
      <c r="M36" s="1">
        <v>4</v>
      </c>
      <c r="N36" s="1">
        <v>5</v>
      </c>
      <c r="O36" s="1" t="s">
        <v>2</v>
      </c>
    </row>
    <row r="37" spans="9:15" ht="15.75" customHeight="1" x14ac:dyDescent="0.2">
      <c r="I37" s="1">
        <v>128</v>
      </c>
      <c r="J37" s="2">
        <v>9.2409399999999998E-4</v>
      </c>
      <c r="K37" s="2">
        <v>9.0867200000000002E-4</v>
      </c>
      <c r="L37" s="2">
        <v>8.51979E-4</v>
      </c>
      <c r="M37" s="2">
        <v>8.9379200000000002E-4</v>
      </c>
      <c r="N37" s="2">
        <v>8.5728499999999995E-4</v>
      </c>
      <c r="O37" s="2">
        <f t="shared" ref="O37:O46" si="48">(AVERAGE(J37:N37))/1000000000</f>
        <v>8.8716439999999994E-13</v>
      </c>
    </row>
    <row r="38" spans="9:15" ht="15.75" customHeight="1" x14ac:dyDescent="0.2">
      <c r="I38" s="1">
        <v>256</v>
      </c>
      <c r="J38" s="2">
        <v>1.463883E-3</v>
      </c>
      <c r="K38" s="2">
        <v>1.576474E-3</v>
      </c>
      <c r="L38" s="2">
        <v>1.6098169999999999E-3</v>
      </c>
      <c r="M38" s="2">
        <v>1.547283E-3</v>
      </c>
      <c r="N38" s="2">
        <v>1.6488690000000001E-3</v>
      </c>
      <c r="O38" s="2">
        <f t="shared" si="48"/>
        <v>1.5692652000000001E-12</v>
      </c>
    </row>
    <row r="39" spans="9:15" ht="15.75" customHeight="1" x14ac:dyDescent="0.2">
      <c r="I39" s="1">
        <f>256*2</f>
        <v>512</v>
      </c>
      <c r="J39" s="2">
        <v>4.1496880000000003E-3</v>
      </c>
      <c r="K39" s="2">
        <v>4.181766E-3</v>
      </c>
      <c r="L39" s="2">
        <v>4.3991150000000003E-3</v>
      </c>
      <c r="M39" s="2">
        <v>4.2553210000000003E-3</v>
      </c>
      <c r="N39" s="2">
        <v>3.9313320000000001E-3</v>
      </c>
      <c r="O39" s="2">
        <f t="shared" si="48"/>
        <v>4.1834443999999999E-12</v>
      </c>
    </row>
    <row r="40" spans="9:15" ht="15.75" customHeight="1" x14ac:dyDescent="0.2">
      <c r="I40" s="1">
        <f>512*2</f>
        <v>1024</v>
      </c>
      <c r="J40" s="2">
        <v>6.3830730000000004E-3</v>
      </c>
      <c r="K40" s="2">
        <v>7.5748109999999999E-3</v>
      </c>
      <c r="L40" s="2">
        <v>7.2199880000000001E-3</v>
      </c>
      <c r="M40" s="2">
        <v>7.5114220000000002E-3</v>
      </c>
      <c r="N40" s="2">
        <v>6.9623389999999997E-3</v>
      </c>
      <c r="O40" s="2">
        <f t="shared" si="48"/>
        <v>7.1303266E-12</v>
      </c>
    </row>
    <row r="41" spans="9:15" ht="15.75" customHeight="1" x14ac:dyDescent="0.2">
      <c r="I41" s="1">
        <f t="shared" ref="I41:I46" si="49">I40*2</f>
        <v>2048</v>
      </c>
      <c r="J41" s="2">
        <v>1.6525146000000001E-2</v>
      </c>
      <c r="K41" s="2">
        <v>1.6395694999999998E-2</v>
      </c>
      <c r="L41" s="2">
        <v>1.6760662999999999E-2</v>
      </c>
      <c r="M41" s="2">
        <v>1.5534832E-2</v>
      </c>
      <c r="N41" s="2">
        <v>1.6975969E-2</v>
      </c>
      <c r="O41" s="2">
        <f t="shared" si="48"/>
        <v>1.6438460999999997E-11</v>
      </c>
    </row>
    <row r="42" spans="9:15" ht="15.75" customHeight="1" x14ac:dyDescent="0.2">
      <c r="I42" s="1">
        <f t="shared" si="49"/>
        <v>4096</v>
      </c>
      <c r="J42" s="2">
        <v>4.6688401999999997E-2</v>
      </c>
      <c r="K42" s="2">
        <v>4.5275091000000003E-2</v>
      </c>
      <c r="L42" s="2">
        <v>4.5003155000000003E-2</v>
      </c>
      <c r="M42" s="2">
        <v>4.6926906999999997E-2</v>
      </c>
      <c r="N42" s="2">
        <v>4.5693628999999999E-2</v>
      </c>
      <c r="O42" s="2">
        <f t="shared" si="48"/>
        <v>4.5917436800000002E-11</v>
      </c>
    </row>
    <row r="43" spans="9:15" ht="15.75" customHeight="1" x14ac:dyDescent="0.2">
      <c r="I43" s="1">
        <f t="shared" si="49"/>
        <v>8192</v>
      </c>
      <c r="J43" s="2">
        <v>0.22203167300000001</v>
      </c>
      <c r="K43" s="2">
        <v>0.22305260499999999</v>
      </c>
      <c r="L43" s="2">
        <v>0.23015960299999999</v>
      </c>
      <c r="M43" s="2">
        <v>0.221105472</v>
      </c>
      <c r="N43" s="2">
        <v>0.22029417700000001</v>
      </c>
      <c r="O43" s="2">
        <f t="shared" si="48"/>
        <v>2.2332870599999998E-10</v>
      </c>
    </row>
    <row r="44" spans="9:15" ht="15.75" customHeight="1" x14ac:dyDescent="0.2">
      <c r="I44" s="1">
        <f t="shared" si="49"/>
        <v>16384</v>
      </c>
      <c r="J44" s="2">
        <v>0.97990663200000006</v>
      </c>
      <c r="K44" s="2">
        <v>0.97459095799999995</v>
      </c>
      <c r="L44" s="2">
        <v>0.97268163399999996</v>
      </c>
      <c r="M44" s="2">
        <v>0.95701043100000005</v>
      </c>
      <c r="N44" s="2">
        <v>0.94861985599999998</v>
      </c>
      <c r="O44" s="2">
        <f t="shared" si="48"/>
        <v>9.6656190219999996E-10</v>
      </c>
    </row>
    <row r="45" spans="9:15" ht="15.75" customHeight="1" x14ac:dyDescent="0.2">
      <c r="I45" s="1">
        <f t="shared" si="49"/>
        <v>32768</v>
      </c>
      <c r="J45" s="2">
        <v>5.5669491659999997</v>
      </c>
      <c r="K45" s="2">
        <v>5.2711024210000001</v>
      </c>
      <c r="L45" s="2">
        <v>4.8872816940000003</v>
      </c>
      <c r="M45" s="2">
        <v>5.3321533089999997</v>
      </c>
      <c r="N45" s="2">
        <v>5.157341153</v>
      </c>
      <c r="O45" s="2">
        <f t="shared" si="48"/>
        <v>5.2429655486000001E-9</v>
      </c>
    </row>
    <row r="46" spans="9:15" ht="15.75" customHeight="1" x14ac:dyDescent="0.2">
      <c r="I46" s="1">
        <f t="shared" si="49"/>
        <v>65536</v>
      </c>
      <c r="J46" s="2">
        <v>42.382074973999998</v>
      </c>
      <c r="K46" s="2">
        <v>42.518587220999997</v>
      </c>
      <c r="L46" s="2">
        <v>42.087295335999997</v>
      </c>
      <c r="M46" s="2">
        <v>39.377707331000003</v>
      </c>
      <c r="N46" s="2">
        <v>40.784822955000003</v>
      </c>
      <c r="O46" s="2">
        <f t="shared" si="48"/>
        <v>4.1430097563399997E-8</v>
      </c>
    </row>
    <row r="47" spans="9:15" ht="15.75" customHeight="1" x14ac:dyDescent="0.2"/>
    <row r="48" spans="9:15" ht="15.75" customHeight="1" x14ac:dyDescent="0.2">
      <c r="I48" s="1" t="s">
        <v>5</v>
      </c>
      <c r="J48" s="1" t="s">
        <v>1</v>
      </c>
      <c r="K48" s="1">
        <v>2</v>
      </c>
      <c r="L48" s="1">
        <v>3</v>
      </c>
      <c r="M48" s="1">
        <v>4</v>
      </c>
      <c r="N48" s="1">
        <v>5</v>
      </c>
      <c r="O48" s="1" t="s">
        <v>2</v>
      </c>
    </row>
    <row r="49" spans="2:15" ht="15.75" customHeight="1" x14ac:dyDescent="0.2">
      <c r="I49" s="1">
        <v>128</v>
      </c>
      <c r="J49" s="2">
        <v>5.2694600000000003E-4</v>
      </c>
      <c r="K49" s="2">
        <v>4.1257300000000001E-4</v>
      </c>
      <c r="L49" s="2">
        <v>4.1770499999999999E-4</v>
      </c>
      <c r="M49" s="2">
        <v>4.0132399999999999E-4</v>
      </c>
      <c r="N49" s="2">
        <v>4.7870299999999997E-4</v>
      </c>
      <c r="O49" s="2">
        <f t="shared" ref="O49:O58" si="50">(AVERAGE(J49:N49))/1000000000</f>
        <v>4.4745020000000004E-13</v>
      </c>
    </row>
    <row r="50" spans="2:15" ht="15.75" customHeight="1" x14ac:dyDescent="0.2">
      <c r="I50" s="1">
        <v>256</v>
      </c>
      <c r="J50" s="2">
        <v>7.6513299999999998E-4</v>
      </c>
      <c r="K50" s="2">
        <v>7.87858E-4</v>
      </c>
      <c r="L50" s="2">
        <v>9.0160700000000002E-4</v>
      </c>
      <c r="M50" s="2">
        <v>8.0791399999999996E-4</v>
      </c>
      <c r="N50" s="2">
        <v>8.3567600000000004E-4</v>
      </c>
      <c r="O50" s="2">
        <f t="shared" si="50"/>
        <v>8.1963759999999996E-13</v>
      </c>
    </row>
    <row r="51" spans="2:15" ht="15.75" customHeight="1" x14ac:dyDescent="0.2">
      <c r="I51" s="1">
        <f>256*2</f>
        <v>512</v>
      </c>
      <c r="J51" s="2">
        <v>1.3212090000000001E-3</v>
      </c>
      <c r="K51" s="2">
        <v>1.3689749999999999E-3</v>
      </c>
      <c r="L51" s="2">
        <v>1.295287E-3</v>
      </c>
      <c r="M51" s="2">
        <v>1.291352E-3</v>
      </c>
      <c r="N51" s="2">
        <v>1.1043649999999999E-3</v>
      </c>
      <c r="O51" s="2">
        <f t="shared" si="50"/>
        <v>1.2762375999999998E-12</v>
      </c>
    </row>
    <row r="52" spans="2:15" ht="15.75" customHeight="1" x14ac:dyDescent="0.2">
      <c r="I52" s="1">
        <f>512*2</f>
        <v>1024</v>
      </c>
      <c r="J52" s="2">
        <v>1.9308909999999999E-3</v>
      </c>
      <c r="K52" s="2">
        <v>1.864887E-3</v>
      </c>
      <c r="L52" s="2">
        <v>1.9187900000000001E-3</v>
      </c>
      <c r="M52" s="2">
        <v>2.0999579999999999E-3</v>
      </c>
      <c r="N52" s="2">
        <v>1.893568E-3</v>
      </c>
      <c r="O52" s="2">
        <f t="shared" si="50"/>
        <v>1.9416187999999997E-12</v>
      </c>
    </row>
    <row r="53" spans="2:15" ht="15.75" customHeight="1" x14ac:dyDescent="0.2">
      <c r="I53" s="1">
        <f t="shared" ref="I53:I58" si="51">I52*2</f>
        <v>2048</v>
      </c>
      <c r="J53" s="2">
        <v>2.544316E-3</v>
      </c>
      <c r="K53" s="2">
        <v>2.691171E-3</v>
      </c>
      <c r="L53" s="2">
        <v>2.6463229999999999E-3</v>
      </c>
      <c r="M53" s="2">
        <v>2.6658580000000001E-3</v>
      </c>
      <c r="N53" s="2">
        <v>2.698293E-3</v>
      </c>
      <c r="O53" s="2">
        <f t="shared" si="50"/>
        <v>2.6491922E-12</v>
      </c>
    </row>
    <row r="54" spans="2:15" ht="15.75" customHeight="1" x14ac:dyDescent="0.2">
      <c r="I54" s="1">
        <f t="shared" si="51"/>
        <v>4096</v>
      </c>
      <c r="J54" s="2">
        <v>5.4304160000000004E-3</v>
      </c>
      <c r="K54" s="2">
        <v>4.3846090000000002E-3</v>
      </c>
      <c r="L54" s="2">
        <v>4.3961160000000003E-3</v>
      </c>
      <c r="M54" s="2">
        <v>4.0936569999999997E-3</v>
      </c>
      <c r="N54" s="2">
        <v>4.440551E-3</v>
      </c>
      <c r="O54" s="2">
        <f t="shared" si="50"/>
        <v>4.5490698000000008E-12</v>
      </c>
    </row>
    <row r="55" spans="2:15" ht="15.75" customHeight="1" x14ac:dyDescent="0.2">
      <c r="I55" s="1">
        <f t="shared" si="51"/>
        <v>8192</v>
      </c>
      <c r="J55" s="2">
        <v>8.2216370000000004E-3</v>
      </c>
      <c r="K55" s="2">
        <v>8.4027700000000004E-3</v>
      </c>
      <c r="L55" s="2">
        <v>7.527705E-3</v>
      </c>
      <c r="M55" s="2">
        <v>8.4243870000000002E-3</v>
      </c>
      <c r="N55" s="2">
        <v>8.1603270000000002E-3</v>
      </c>
      <c r="O55" s="2">
        <f t="shared" si="50"/>
        <v>8.1473652000000015E-12</v>
      </c>
    </row>
    <row r="56" spans="2:15" ht="15.75" customHeight="1" x14ac:dyDescent="0.2">
      <c r="I56" s="1">
        <f t="shared" si="51"/>
        <v>16384</v>
      </c>
      <c r="J56" s="2">
        <v>1.5549258999999999E-2</v>
      </c>
      <c r="K56" s="2">
        <v>1.4873858E-2</v>
      </c>
      <c r="L56" s="2">
        <v>1.5293264000000001E-2</v>
      </c>
      <c r="M56" s="2">
        <v>2.0203476000000001E-2</v>
      </c>
      <c r="N56" s="2">
        <v>2.1183638000000001E-2</v>
      </c>
      <c r="O56" s="2">
        <f t="shared" si="50"/>
        <v>1.7420699000000003E-11</v>
      </c>
    </row>
    <row r="57" spans="2:15" ht="15.75" customHeight="1" x14ac:dyDescent="0.2">
      <c r="I57" s="1">
        <f t="shared" si="51"/>
        <v>32768</v>
      </c>
      <c r="J57" s="2">
        <v>3.1644796000000003E-2</v>
      </c>
      <c r="K57" s="2">
        <v>3.3154980000000001E-3</v>
      </c>
      <c r="L57" s="2">
        <v>2.9630339999999998E-3</v>
      </c>
      <c r="M57" s="2">
        <v>3.0560138000000001E-2</v>
      </c>
      <c r="N57" s="2">
        <v>2.9054751E-2</v>
      </c>
      <c r="O57" s="2">
        <f t="shared" si="50"/>
        <v>1.9507643400000002E-11</v>
      </c>
    </row>
    <row r="58" spans="2:15" ht="15.75" customHeight="1" x14ac:dyDescent="0.2">
      <c r="I58" s="1">
        <f t="shared" si="51"/>
        <v>65536</v>
      </c>
      <c r="J58" s="2">
        <v>6.0346102999999998E-2</v>
      </c>
      <c r="K58" s="2">
        <v>5.7883784000000001E-2</v>
      </c>
      <c r="L58" s="2">
        <v>6.6123748999999996E-2</v>
      </c>
      <c r="M58" s="2">
        <v>5.7876376E-2</v>
      </c>
      <c r="N58" s="2">
        <v>6.0418334999999997E-2</v>
      </c>
      <c r="O58" s="2">
        <f t="shared" si="50"/>
        <v>6.0529669399999993E-11</v>
      </c>
    </row>
    <row r="59" spans="2:15" ht="15.75" customHeight="1" x14ac:dyDescent="0.2"/>
    <row r="60" spans="2:15" ht="15.75" customHeight="1" x14ac:dyDescent="0.2">
      <c r="I60" s="2">
        <v>1000000000</v>
      </c>
    </row>
    <row r="61" spans="2:15" ht="15.75" customHeight="1" x14ac:dyDescent="0.2"/>
    <row r="62" spans="2:15" ht="15.75" customHeight="1" x14ac:dyDescent="0.2">
      <c r="B62" t="s">
        <v>11</v>
      </c>
      <c r="C62" t="s">
        <v>12</v>
      </c>
    </row>
    <row r="63" spans="2:15" ht="15.75" customHeight="1" x14ac:dyDescent="0.2">
      <c r="B63" t="s">
        <v>13</v>
      </c>
      <c r="C63" t="s">
        <v>14</v>
      </c>
    </row>
    <row r="64" spans="2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3EB-C56F-4043-B547-262336D387CD}">
  <dimension ref="A1:S1000"/>
  <sheetViews>
    <sheetView topLeftCell="A34" zoomScale="62" workbookViewId="0">
      <selection activeCell="D65" sqref="D65"/>
    </sheetView>
  </sheetViews>
  <sheetFormatPr baseColWidth="10" defaultColWidth="11.1640625" defaultRowHeight="15" customHeight="1" x14ac:dyDescent="0.2"/>
  <cols>
    <col min="1" max="1" width="10.5" customWidth="1"/>
    <col min="2" max="7" width="14.5" customWidth="1"/>
    <col min="8" max="8" width="10.5" customWidth="1"/>
    <col min="9" max="10" width="14.5" customWidth="1"/>
    <col min="11" max="11" width="10.5" customWidth="1"/>
    <col min="12" max="13" width="11" customWidth="1"/>
    <col min="14" max="26" width="10.5" customWidth="1"/>
  </cols>
  <sheetData>
    <row r="1" spans="1:19" ht="15.75" customHeight="1" x14ac:dyDescent="0.2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 t="s">
        <v>2</v>
      </c>
      <c r="I1" s="2" t="s">
        <v>3</v>
      </c>
      <c r="O1" s="2" t="s">
        <v>4</v>
      </c>
    </row>
    <row r="2" spans="1:19" ht="15.75" customHeight="1" x14ac:dyDescent="0.2">
      <c r="A2" s="1">
        <v>128</v>
      </c>
      <c r="B2" s="2">
        <v>377500</v>
      </c>
      <c r="C2" s="2">
        <v>367900</v>
      </c>
      <c r="D2" s="2">
        <v>378200</v>
      </c>
      <c r="E2" s="2">
        <v>332900</v>
      </c>
      <c r="F2" s="2">
        <v>323300</v>
      </c>
      <c r="G2" s="2">
        <f t="shared" ref="G2:G11" si="0">AVERAGE(B2:F2)</f>
        <v>355960</v>
      </c>
      <c r="I2" s="1" t="s">
        <v>0</v>
      </c>
      <c r="J2" s="1">
        <v>1</v>
      </c>
      <c r="O2" s="1" t="s">
        <v>0</v>
      </c>
      <c r="P2" s="1">
        <v>1</v>
      </c>
    </row>
    <row r="3" spans="1:19" ht="15.75" customHeight="1" x14ac:dyDescent="0.2">
      <c r="A3" s="1">
        <v>256</v>
      </c>
      <c r="B3" s="2">
        <v>760400</v>
      </c>
      <c r="C3" s="2">
        <v>599600</v>
      </c>
      <c r="D3" s="2">
        <v>820600</v>
      </c>
      <c r="E3" s="2">
        <v>575400</v>
      </c>
      <c r="F3" s="2">
        <v>655800</v>
      </c>
      <c r="G3" s="2">
        <f t="shared" si="0"/>
        <v>682360</v>
      </c>
      <c r="I3" s="1">
        <v>128</v>
      </c>
      <c r="J3" s="2">
        <v>355960</v>
      </c>
      <c r="L3" s="2">
        <f t="shared" ref="L3:M12" si="1">LOG(I3, 2)</f>
        <v>7</v>
      </c>
      <c r="M3" s="2">
        <f t="shared" si="1"/>
        <v>18.441355605954637</v>
      </c>
      <c r="O3" s="1">
        <v>128</v>
      </c>
      <c r="P3">
        <v>3.5596E-4</v>
      </c>
      <c r="R3" s="2">
        <f t="shared" ref="R3:S12" si="2">LOG(O3, 2)</f>
        <v>7</v>
      </c>
      <c r="S3" s="2">
        <f t="shared" si="2"/>
        <v>-11.455997248031624</v>
      </c>
    </row>
    <row r="4" spans="1:19" ht="15.75" customHeight="1" x14ac:dyDescent="0.2">
      <c r="A4" s="1">
        <f>256*2</f>
        <v>512</v>
      </c>
      <c r="B4" s="2">
        <v>2314899</v>
      </c>
      <c r="C4" s="2">
        <v>2068900</v>
      </c>
      <c r="D4" s="2">
        <v>2054000</v>
      </c>
      <c r="E4" s="2">
        <v>2117400</v>
      </c>
      <c r="F4" s="2">
        <v>2307300</v>
      </c>
      <c r="G4" s="2">
        <f t="shared" si="0"/>
        <v>2172499.7999999998</v>
      </c>
      <c r="I4" s="1">
        <v>256</v>
      </c>
      <c r="J4" s="2">
        <v>682360</v>
      </c>
      <c r="L4" s="2">
        <f t="shared" si="1"/>
        <v>8</v>
      </c>
      <c r="M4" s="2">
        <f t="shared" si="1"/>
        <v>19.380173552668307</v>
      </c>
      <c r="O4" s="1">
        <v>256</v>
      </c>
      <c r="P4">
        <v>6.8236000000000002E-4</v>
      </c>
      <c r="R4" s="2">
        <f t="shared" si="2"/>
        <v>8</v>
      </c>
      <c r="S4" s="2">
        <f t="shared" si="2"/>
        <v>-10.517179301317954</v>
      </c>
    </row>
    <row r="5" spans="1:19" ht="15.75" customHeight="1" x14ac:dyDescent="0.2">
      <c r="A5" s="1">
        <f>512*2</f>
        <v>1024</v>
      </c>
      <c r="B5" s="2">
        <v>3388600</v>
      </c>
      <c r="C5" s="2">
        <v>3472300</v>
      </c>
      <c r="D5" s="2">
        <v>3590800</v>
      </c>
      <c r="E5" s="2">
        <v>3507600</v>
      </c>
      <c r="F5" s="2">
        <v>3187800</v>
      </c>
      <c r="G5" s="2">
        <f t="shared" si="0"/>
        <v>3429420</v>
      </c>
      <c r="I5" s="1">
        <f>256*2</f>
        <v>512</v>
      </c>
      <c r="J5" s="2">
        <v>2172499.7999999998</v>
      </c>
      <c r="L5" s="2">
        <f t="shared" si="1"/>
        <v>9</v>
      </c>
      <c r="M5" s="2">
        <f t="shared" si="1"/>
        <v>21.050924613549572</v>
      </c>
      <c r="O5" s="1">
        <f>256*2</f>
        <v>512</v>
      </c>
      <c r="P5">
        <v>2.1724997999999999E-3</v>
      </c>
      <c r="R5" s="2">
        <f t="shared" si="2"/>
        <v>9</v>
      </c>
      <c r="S5" s="2">
        <f t="shared" si="2"/>
        <v>-8.8464282404366923</v>
      </c>
    </row>
    <row r="6" spans="1:19" ht="15.75" customHeight="1" x14ac:dyDescent="0.2">
      <c r="A6" s="1">
        <f t="shared" ref="A6:A11" si="3">A5*2</f>
        <v>2048</v>
      </c>
      <c r="B6" s="2">
        <v>8136500</v>
      </c>
      <c r="C6" s="2">
        <v>7691000</v>
      </c>
      <c r="D6" s="2">
        <v>8113800</v>
      </c>
      <c r="E6" s="2">
        <v>8148900</v>
      </c>
      <c r="F6" s="2">
        <v>7650000</v>
      </c>
      <c r="G6" s="2">
        <f t="shared" si="0"/>
        <v>7948040</v>
      </c>
      <c r="I6" s="1">
        <f>512*2</f>
        <v>1024</v>
      </c>
      <c r="J6" s="2">
        <v>3429420</v>
      </c>
      <c r="L6" s="2">
        <f t="shared" si="1"/>
        <v>10</v>
      </c>
      <c r="M6" s="2">
        <f t="shared" si="1"/>
        <v>21.709533170830593</v>
      </c>
      <c r="O6" s="1">
        <f>512*2</f>
        <v>1024</v>
      </c>
      <c r="P6">
        <v>3.4294199999999999E-3</v>
      </c>
      <c r="R6" s="2">
        <f t="shared" si="2"/>
        <v>10</v>
      </c>
      <c r="S6" s="2">
        <f t="shared" si="2"/>
        <v>-8.18781968315567</v>
      </c>
    </row>
    <row r="7" spans="1:19" ht="15.75" customHeight="1" x14ac:dyDescent="0.2">
      <c r="A7" s="1">
        <f t="shared" si="3"/>
        <v>4096</v>
      </c>
      <c r="B7" s="2">
        <v>22232100</v>
      </c>
      <c r="C7" s="2">
        <v>19441800</v>
      </c>
      <c r="D7" s="2">
        <v>19438600</v>
      </c>
      <c r="E7" s="2">
        <v>20007600</v>
      </c>
      <c r="F7" s="2">
        <v>18286900</v>
      </c>
      <c r="G7" s="2">
        <f t="shared" si="0"/>
        <v>19881400</v>
      </c>
      <c r="I7" s="1">
        <f t="shared" ref="I7:I12" si="4">I6*2</f>
        <v>2048</v>
      </c>
      <c r="J7" s="2">
        <v>7948040</v>
      </c>
      <c r="L7" s="2">
        <f t="shared" si="1"/>
        <v>11</v>
      </c>
      <c r="M7" s="2">
        <f t="shared" si="1"/>
        <v>22.922167702563044</v>
      </c>
      <c r="O7" s="1">
        <f t="shared" ref="O7:O12" si="5">O6*2</f>
        <v>2048</v>
      </c>
      <c r="P7">
        <v>7.94804E-3</v>
      </c>
      <c r="R7" s="2">
        <f t="shared" si="2"/>
        <v>11</v>
      </c>
      <c r="S7" s="2">
        <f t="shared" si="2"/>
        <v>-6.9751851514232186</v>
      </c>
    </row>
    <row r="8" spans="1:19" ht="15.75" customHeight="1" x14ac:dyDescent="0.2">
      <c r="A8" s="1">
        <f t="shared" si="3"/>
        <v>8192</v>
      </c>
      <c r="B8" s="2">
        <v>102878700</v>
      </c>
      <c r="C8" s="2">
        <v>111083200</v>
      </c>
      <c r="D8" s="2">
        <v>111256400</v>
      </c>
      <c r="E8" s="2">
        <v>99945200</v>
      </c>
      <c r="F8" s="2">
        <v>109057500</v>
      </c>
      <c r="G8" s="2">
        <f t="shared" si="0"/>
        <v>106844200</v>
      </c>
      <c r="I8" s="1">
        <f t="shared" si="4"/>
        <v>4096</v>
      </c>
      <c r="J8" s="2">
        <v>19881400</v>
      </c>
      <c r="L8" s="2">
        <f t="shared" si="1"/>
        <v>12</v>
      </c>
      <c r="M8" s="2">
        <f t="shared" si="1"/>
        <v>24.24491601577682</v>
      </c>
      <c r="O8" s="1">
        <f t="shared" si="5"/>
        <v>4096</v>
      </c>
      <c r="P8">
        <v>1.98814E-2</v>
      </c>
      <c r="R8" s="2">
        <f t="shared" si="2"/>
        <v>12</v>
      </c>
      <c r="S8" s="2">
        <f t="shared" si="2"/>
        <v>-5.6524368382094448</v>
      </c>
    </row>
    <row r="9" spans="1:19" ht="15.75" customHeight="1" x14ac:dyDescent="0.2">
      <c r="A9" s="1">
        <f t="shared" si="3"/>
        <v>16384</v>
      </c>
      <c r="B9" s="2">
        <v>505185200</v>
      </c>
      <c r="C9" s="2">
        <v>484232200</v>
      </c>
      <c r="D9" s="2">
        <v>507113800</v>
      </c>
      <c r="E9" s="2">
        <v>487249200</v>
      </c>
      <c r="F9" s="2">
        <v>515899100</v>
      </c>
      <c r="G9" s="2">
        <f t="shared" si="0"/>
        <v>499935900</v>
      </c>
      <c r="I9" s="1">
        <f t="shared" si="4"/>
        <v>8192</v>
      </c>
      <c r="J9" s="2">
        <v>106844200</v>
      </c>
      <c r="L9" s="2">
        <f t="shared" si="1"/>
        <v>13</v>
      </c>
      <c r="M9" s="2">
        <f t="shared" si="1"/>
        <v>26.6709333530269</v>
      </c>
      <c r="O9" s="1">
        <f t="shared" si="5"/>
        <v>8192</v>
      </c>
      <c r="P9">
        <v>0.1068442</v>
      </c>
      <c r="R9" s="2">
        <f t="shared" si="2"/>
        <v>13</v>
      </c>
      <c r="S9" s="2">
        <f t="shared" si="2"/>
        <v>-3.2264195009593624</v>
      </c>
    </row>
    <row r="10" spans="1:19" ht="15.75" customHeight="1" x14ac:dyDescent="0.2">
      <c r="A10" s="1">
        <f t="shared" si="3"/>
        <v>32768</v>
      </c>
      <c r="B10" s="2">
        <v>2665080300</v>
      </c>
      <c r="C10" s="2">
        <v>2676218300</v>
      </c>
      <c r="D10" s="2">
        <v>2706236800</v>
      </c>
      <c r="E10" s="2">
        <v>2760443900</v>
      </c>
      <c r="F10" s="2">
        <v>2751438100</v>
      </c>
      <c r="G10" s="2">
        <f t="shared" si="0"/>
        <v>2711883480</v>
      </c>
      <c r="I10" s="1">
        <f t="shared" si="4"/>
        <v>16384</v>
      </c>
      <c r="J10" s="2">
        <v>499935900</v>
      </c>
      <c r="L10" s="2">
        <f t="shared" si="1"/>
        <v>14</v>
      </c>
      <c r="M10" s="2">
        <f t="shared" si="1"/>
        <v>28.897167888625486</v>
      </c>
      <c r="O10" s="1">
        <f t="shared" si="5"/>
        <v>16384</v>
      </c>
      <c r="P10">
        <v>0.49993589999999999</v>
      </c>
      <c r="R10" s="2">
        <f t="shared" si="2"/>
        <v>14</v>
      </c>
      <c r="S10" s="2">
        <f t="shared" si="2"/>
        <v>-1.0001849653607751</v>
      </c>
    </row>
    <row r="11" spans="1:19" ht="15.75" customHeight="1" x14ac:dyDescent="0.2">
      <c r="A11" s="1">
        <f t="shared" si="3"/>
        <v>65536</v>
      </c>
      <c r="B11" s="2">
        <v>13431997600</v>
      </c>
      <c r="C11" s="2">
        <v>13315006500</v>
      </c>
      <c r="D11" s="2">
        <v>13252366500</v>
      </c>
      <c r="E11" s="2">
        <v>13240549300</v>
      </c>
      <c r="F11" s="2">
        <v>13239120400</v>
      </c>
      <c r="G11" s="2">
        <f>AVERAGE(B11:F11)</f>
        <v>13295808060</v>
      </c>
      <c r="I11" s="1">
        <f t="shared" si="4"/>
        <v>32768</v>
      </c>
      <c r="J11" s="2">
        <v>2711883480</v>
      </c>
      <c r="L11" s="2">
        <f t="shared" si="1"/>
        <v>15</v>
      </c>
      <c r="M11" s="2">
        <f t="shared" si="1"/>
        <v>31.336648046310998</v>
      </c>
      <c r="O11" s="1">
        <f t="shared" si="5"/>
        <v>32768</v>
      </c>
      <c r="P11">
        <v>2.71188348</v>
      </c>
      <c r="R11" s="2">
        <f t="shared" si="2"/>
        <v>15</v>
      </c>
      <c r="S11" s="2">
        <f t="shared" si="2"/>
        <v>1.439295192324735</v>
      </c>
    </row>
    <row r="12" spans="1:19" ht="15.75" customHeight="1" x14ac:dyDescent="0.2">
      <c r="I12" s="1">
        <f t="shared" si="4"/>
        <v>65536</v>
      </c>
      <c r="J12" s="2">
        <v>13295808060</v>
      </c>
      <c r="L12" s="2">
        <f t="shared" si="1"/>
        <v>16</v>
      </c>
      <c r="M12" s="2">
        <f t="shared" si="1"/>
        <v>33.630252409313165</v>
      </c>
      <c r="O12" s="1">
        <f t="shared" si="5"/>
        <v>65536</v>
      </c>
      <c r="P12">
        <v>13.295808060000001</v>
      </c>
      <c r="R12" s="2">
        <f t="shared" si="2"/>
        <v>16</v>
      </c>
      <c r="S12" s="2">
        <f t="shared" si="2"/>
        <v>3.7328995553269024</v>
      </c>
    </row>
    <row r="13" spans="1:19" ht="15.75" customHeight="1" x14ac:dyDescent="0.2">
      <c r="A13" s="1" t="s">
        <v>5</v>
      </c>
      <c r="B13" s="1" t="s">
        <v>1</v>
      </c>
      <c r="C13" s="1">
        <v>2</v>
      </c>
      <c r="D13" s="1">
        <v>3</v>
      </c>
      <c r="E13" s="1">
        <v>4</v>
      </c>
      <c r="F13" s="1">
        <v>5</v>
      </c>
      <c r="G13" s="1" t="s">
        <v>2</v>
      </c>
    </row>
    <row r="14" spans="1:19" ht="15.75" customHeight="1" x14ac:dyDescent="0.2">
      <c r="A14" s="1">
        <v>128</v>
      </c>
      <c r="B14" s="2">
        <v>155600</v>
      </c>
      <c r="C14" s="2">
        <v>162300</v>
      </c>
      <c r="D14" s="2">
        <v>145200</v>
      </c>
      <c r="E14" s="2">
        <v>167800</v>
      </c>
      <c r="F14" s="2">
        <v>162900</v>
      </c>
      <c r="G14" s="2">
        <f t="shared" ref="G14:G23" si="6">AVERAGE(B14:F14)</f>
        <v>158760</v>
      </c>
      <c r="I14" s="1" t="s">
        <v>5</v>
      </c>
      <c r="J14" s="1">
        <v>1</v>
      </c>
      <c r="O14" s="1" t="s">
        <v>5</v>
      </c>
      <c r="P14" s="1">
        <v>1</v>
      </c>
    </row>
    <row r="15" spans="1:19" ht="15.75" customHeight="1" x14ac:dyDescent="0.2">
      <c r="A15" s="1">
        <v>256</v>
      </c>
      <c r="B15" s="2">
        <v>298100</v>
      </c>
      <c r="C15" s="2">
        <v>239700</v>
      </c>
      <c r="D15" s="2">
        <v>309200</v>
      </c>
      <c r="E15" s="2">
        <v>290800</v>
      </c>
      <c r="F15" s="2">
        <v>321800</v>
      </c>
      <c r="G15" s="2">
        <f t="shared" si="6"/>
        <v>291920</v>
      </c>
      <c r="I15" s="1">
        <v>128</v>
      </c>
      <c r="J15" s="2">
        <v>158760</v>
      </c>
      <c r="L15" s="2">
        <f t="shared" ref="L15:M24" si="7">LOG(I15, 2)</f>
        <v>7</v>
      </c>
      <c r="M15" s="2">
        <f t="shared" si="7"/>
        <v>17.276487941887194</v>
      </c>
      <c r="O15" s="1">
        <v>128</v>
      </c>
      <c r="P15">
        <v>1.5876E-4</v>
      </c>
      <c r="R15" s="2">
        <f t="shared" ref="R15:S24" si="8">LOG(O15, 2)</f>
        <v>7</v>
      </c>
      <c r="S15" s="2">
        <f t="shared" si="8"/>
        <v>-12.620864912099066</v>
      </c>
    </row>
    <row r="16" spans="1:19" ht="15.75" customHeight="1" x14ac:dyDescent="0.2">
      <c r="A16" s="1">
        <f>256*2</f>
        <v>512</v>
      </c>
      <c r="B16" s="2">
        <v>563799</v>
      </c>
      <c r="C16" s="2">
        <v>447599</v>
      </c>
      <c r="D16" s="2">
        <v>504799</v>
      </c>
      <c r="E16" s="2">
        <v>560600</v>
      </c>
      <c r="F16" s="2">
        <v>506600</v>
      </c>
      <c r="G16" s="2">
        <f t="shared" si="6"/>
        <v>516679.4</v>
      </c>
      <c r="I16" s="1">
        <v>256</v>
      </c>
      <c r="J16" s="2">
        <v>291920</v>
      </c>
      <c r="L16" s="2">
        <f t="shared" si="7"/>
        <v>8</v>
      </c>
      <c r="M16" s="2">
        <f t="shared" si="7"/>
        <v>18.155213530471844</v>
      </c>
      <c r="O16" s="1">
        <v>256</v>
      </c>
      <c r="P16">
        <v>2.9191999999999998E-4</v>
      </c>
      <c r="R16" s="2">
        <f t="shared" si="8"/>
        <v>8</v>
      </c>
      <c r="S16" s="2">
        <f t="shared" si="8"/>
        <v>-11.742139323514419</v>
      </c>
    </row>
    <row r="17" spans="1:19" ht="15.75" customHeight="1" x14ac:dyDescent="0.2">
      <c r="A17" s="1">
        <f>512*2</f>
        <v>1024</v>
      </c>
      <c r="B17" s="2">
        <v>818100</v>
      </c>
      <c r="C17" s="2">
        <v>837500</v>
      </c>
      <c r="D17" s="2">
        <v>820300</v>
      </c>
      <c r="E17" s="2">
        <v>860300</v>
      </c>
      <c r="F17" s="2">
        <v>826300</v>
      </c>
      <c r="G17" s="2">
        <f t="shared" si="6"/>
        <v>832500</v>
      </c>
      <c r="I17" s="1">
        <f>256*2</f>
        <v>512</v>
      </c>
      <c r="J17" s="2">
        <v>516679.4</v>
      </c>
      <c r="L17" s="2">
        <f t="shared" si="7"/>
        <v>9</v>
      </c>
      <c r="M17" s="2">
        <f t="shared" si="7"/>
        <v>18.97890983911638</v>
      </c>
      <c r="O17" s="1">
        <f>256*2</f>
        <v>512</v>
      </c>
      <c r="P17">
        <v>5.1667940000000006E-4</v>
      </c>
      <c r="R17" s="2">
        <f t="shared" si="8"/>
        <v>9</v>
      </c>
      <c r="S17" s="2">
        <f t="shared" si="8"/>
        <v>-10.918443014869883</v>
      </c>
    </row>
    <row r="18" spans="1:19" ht="15.75" customHeight="1" x14ac:dyDescent="0.2">
      <c r="A18" s="1">
        <f t="shared" ref="A18:A23" si="9">A17*2</f>
        <v>2048</v>
      </c>
      <c r="B18" s="2">
        <v>1318800</v>
      </c>
      <c r="C18" s="2">
        <v>1286000</v>
      </c>
      <c r="D18" s="2">
        <v>1381700</v>
      </c>
      <c r="E18" s="2">
        <v>1384400</v>
      </c>
      <c r="F18" s="2">
        <v>1284200</v>
      </c>
      <c r="G18" s="2">
        <f t="shared" si="6"/>
        <v>1331020</v>
      </c>
      <c r="I18" s="1">
        <f>512*2</f>
        <v>1024</v>
      </c>
      <c r="J18" s="2">
        <v>832500</v>
      </c>
      <c r="L18" s="2">
        <f t="shared" si="7"/>
        <v>10</v>
      </c>
      <c r="M18" s="2">
        <f t="shared" si="7"/>
        <v>19.667090746620712</v>
      </c>
      <c r="O18" s="1">
        <f>512*2</f>
        <v>1024</v>
      </c>
      <c r="P18">
        <v>8.3250000000000002E-4</v>
      </c>
      <c r="R18" s="2">
        <f t="shared" si="8"/>
        <v>10</v>
      </c>
      <c r="S18" s="2">
        <f t="shared" si="8"/>
        <v>-10.230262107365551</v>
      </c>
    </row>
    <row r="19" spans="1:19" ht="15.75" customHeight="1" x14ac:dyDescent="0.2">
      <c r="A19" s="1">
        <f t="shared" si="9"/>
        <v>4096</v>
      </c>
      <c r="B19" s="2">
        <v>2489400</v>
      </c>
      <c r="C19" s="2">
        <v>2445300</v>
      </c>
      <c r="D19" s="2">
        <v>2534500</v>
      </c>
      <c r="E19" s="2">
        <v>2455500</v>
      </c>
      <c r="F19" s="2">
        <v>2628500</v>
      </c>
      <c r="G19" s="2">
        <f t="shared" si="6"/>
        <v>2510640</v>
      </c>
      <c r="I19" s="1">
        <f t="shared" ref="I19:I24" si="10">I18*2</f>
        <v>2048</v>
      </c>
      <c r="J19" s="2">
        <v>1331020</v>
      </c>
      <c r="L19" s="2">
        <f t="shared" si="7"/>
        <v>11</v>
      </c>
      <c r="M19" s="2">
        <f t="shared" si="7"/>
        <v>20.344100818773857</v>
      </c>
      <c r="O19" s="1">
        <f t="shared" ref="O19:O24" si="11">O18*2</f>
        <v>2048</v>
      </c>
      <c r="P19">
        <v>1.33102E-3</v>
      </c>
      <c r="R19" s="2">
        <f t="shared" si="8"/>
        <v>11</v>
      </c>
      <c r="S19" s="2">
        <f t="shared" si="8"/>
        <v>-9.553252035212406</v>
      </c>
    </row>
    <row r="20" spans="1:19" ht="15.75" customHeight="1" x14ac:dyDescent="0.2">
      <c r="A20" s="1">
        <f t="shared" si="9"/>
        <v>8192</v>
      </c>
      <c r="B20" s="2">
        <v>4279400</v>
      </c>
      <c r="C20" s="2">
        <v>5294000</v>
      </c>
      <c r="D20" s="2">
        <v>5071400</v>
      </c>
      <c r="E20" s="2">
        <v>3795900</v>
      </c>
      <c r="F20" s="2">
        <v>5004200</v>
      </c>
      <c r="G20" s="2">
        <f t="shared" si="6"/>
        <v>4688980</v>
      </c>
      <c r="I20" s="1">
        <f t="shared" si="10"/>
        <v>4096</v>
      </c>
      <c r="J20" s="2">
        <v>2510640</v>
      </c>
      <c r="L20" s="2">
        <f t="shared" si="7"/>
        <v>12</v>
      </c>
      <c r="M20" s="2">
        <f t="shared" si="7"/>
        <v>21.259623745106381</v>
      </c>
      <c r="O20" s="1">
        <f t="shared" si="11"/>
        <v>4096</v>
      </c>
      <c r="P20">
        <v>2.5106400000000002E-3</v>
      </c>
      <c r="R20" s="2">
        <f t="shared" si="8"/>
        <v>12</v>
      </c>
      <c r="S20" s="2">
        <f t="shared" si="8"/>
        <v>-8.6377291088798831</v>
      </c>
    </row>
    <row r="21" spans="1:19" ht="15.75" customHeight="1" x14ac:dyDescent="0.2">
      <c r="A21" s="1">
        <f t="shared" si="9"/>
        <v>16384</v>
      </c>
      <c r="B21" s="2">
        <v>10565600</v>
      </c>
      <c r="C21" s="2">
        <v>7835600</v>
      </c>
      <c r="D21" s="2">
        <v>10655800</v>
      </c>
      <c r="E21" s="2">
        <v>10705000</v>
      </c>
      <c r="F21" s="2">
        <v>7520700</v>
      </c>
      <c r="G21" s="2">
        <f t="shared" si="6"/>
        <v>9456540</v>
      </c>
      <c r="I21" s="1">
        <f t="shared" si="10"/>
        <v>8192</v>
      </c>
      <c r="J21" s="2">
        <v>4688980</v>
      </c>
      <c r="L21" s="2">
        <f t="shared" si="7"/>
        <v>13</v>
      </c>
      <c r="M21" s="2">
        <f t="shared" si="7"/>
        <v>22.160842694840074</v>
      </c>
      <c r="O21" s="1">
        <f t="shared" si="11"/>
        <v>8192</v>
      </c>
      <c r="P21">
        <v>4.6889799999999997E-3</v>
      </c>
      <c r="R21" s="2">
        <f t="shared" si="8"/>
        <v>13</v>
      </c>
      <c r="S21" s="2">
        <f t="shared" si="8"/>
        <v>-7.7365101591461896</v>
      </c>
    </row>
    <row r="22" spans="1:19" ht="15.75" customHeight="1" x14ac:dyDescent="0.2">
      <c r="A22" s="1">
        <f t="shared" si="9"/>
        <v>32768</v>
      </c>
      <c r="B22" s="2">
        <v>17347600</v>
      </c>
      <c r="C22" s="2">
        <v>17770400</v>
      </c>
      <c r="D22" s="2">
        <v>18565899</v>
      </c>
      <c r="E22" s="2">
        <v>17491100</v>
      </c>
      <c r="F22" s="2">
        <v>15700500</v>
      </c>
      <c r="G22" s="2">
        <f t="shared" si="6"/>
        <v>17375099.800000001</v>
      </c>
      <c r="I22" s="1">
        <f t="shared" si="10"/>
        <v>16384</v>
      </c>
      <c r="J22" s="2">
        <v>9456540</v>
      </c>
      <c r="L22" s="2">
        <f t="shared" si="7"/>
        <v>14</v>
      </c>
      <c r="M22" s="2">
        <f t="shared" si="7"/>
        <v>23.172880989894438</v>
      </c>
      <c r="O22" s="1">
        <f t="shared" si="11"/>
        <v>16384</v>
      </c>
      <c r="P22">
        <v>9.4565399999999994E-3</v>
      </c>
      <c r="R22" s="2">
        <f t="shared" si="8"/>
        <v>14</v>
      </c>
      <c r="S22" s="2">
        <f t="shared" si="8"/>
        <v>-6.7244718640918268</v>
      </c>
    </row>
    <row r="23" spans="1:19" ht="15.75" customHeight="1" x14ac:dyDescent="0.2">
      <c r="A23" s="1">
        <f t="shared" si="9"/>
        <v>65536</v>
      </c>
      <c r="B23" s="2">
        <v>33595900</v>
      </c>
      <c r="C23" s="2">
        <v>33849400</v>
      </c>
      <c r="D23" s="2">
        <v>40747500</v>
      </c>
      <c r="E23" s="2">
        <v>33046700</v>
      </c>
      <c r="F23" s="2">
        <v>31344000</v>
      </c>
      <c r="G23" s="2">
        <f t="shared" si="6"/>
        <v>34516700</v>
      </c>
      <c r="I23" s="1">
        <f t="shared" si="10"/>
        <v>32768</v>
      </c>
      <c r="J23" s="2">
        <v>17375099.800000001</v>
      </c>
      <c r="L23" s="2">
        <f t="shared" si="7"/>
        <v>15</v>
      </c>
      <c r="M23" s="2">
        <f t="shared" si="7"/>
        <v>24.050517928698131</v>
      </c>
      <c r="O23" s="1">
        <f t="shared" si="11"/>
        <v>32768</v>
      </c>
      <c r="P23">
        <v>1.7375099800000002E-2</v>
      </c>
      <c r="R23" s="2">
        <f t="shared" si="8"/>
        <v>15</v>
      </c>
      <c r="S23" s="2">
        <f t="shared" si="8"/>
        <v>-5.84683492528813</v>
      </c>
    </row>
    <row r="24" spans="1:19" ht="15.75" customHeight="1" x14ac:dyDescent="0.2">
      <c r="I24" s="1">
        <f t="shared" si="10"/>
        <v>65536</v>
      </c>
      <c r="J24" s="2">
        <v>34516700</v>
      </c>
      <c r="L24" s="2">
        <f t="shared" si="7"/>
        <v>16</v>
      </c>
      <c r="M24" s="2">
        <f t="shared" si="7"/>
        <v>25.040791205170688</v>
      </c>
      <c r="O24" s="1">
        <f t="shared" si="11"/>
        <v>65536</v>
      </c>
      <c r="P24">
        <v>3.4516699999999997E-2</v>
      </c>
      <c r="R24" s="2">
        <f t="shared" si="8"/>
        <v>16</v>
      </c>
      <c r="S24" s="2">
        <f t="shared" si="8"/>
        <v>-4.8565616488155756</v>
      </c>
    </row>
    <row r="25" spans="1:19" ht="15.75" customHeight="1" x14ac:dyDescent="0.2"/>
    <row r="26" spans="1:19" ht="15.75" customHeight="1" x14ac:dyDescent="0.2"/>
    <row r="27" spans="1:19" ht="15.75" customHeight="1" x14ac:dyDescent="0.2">
      <c r="I27" s="2" t="s">
        <v>6</v>
      </c>
    </row>
    <row r="28" spans="1:19" ht="15.75" customHeight="1" x14ac:dyDescent="0.2">
      <c r="I28" s="2" t="s">
        <v>0</v>
      </c>
      <c r="J28" s="2" t="s">
        <v>7</v>
      </c>
      <c r="L28" s="2" t="s">
        <v>8</v>
      </c>
      <c r="O28">
        <v>1000000000</v>
      </c>
    </row>
    <row r="29" spans="1:19" ht="15.75" customHeight="1" x14ac:dyDescent="0.2">
      <c r="I29" s="2" t="s">
        <v>5</v>
      </c>
      <c r="J29" s="2" t="s">
        <v>9</v>
      </c>
      <c r="L29" s="2" t="s">
        <v>10</v>
      </c>
    </row>
    <row r="30" spans="1:19" ht="15.75" customHeight="1" x14ac:dyDescent="0.2"/>
    <row r="31" spans="1:19" ht="15.75" customHeight="1" x14ac:dyDescent="0.2">
      <c r="I31" s="2">
        <f>2^(13.44)*8000^(0.7533)</f>
        <v>9683688.9034973606</v>
      </c>
    </row>
    <row r="32" spans="1:19" ht="15.75" customHeight="1" x14ac:dyDescent="0.2">
      <c r="I32" s="2">
        <f>2^(6.5244)*65536^(1.69)</f>
        <v>12702557996.623419</v>
      </c>
    </row>
    <row r="33" spans="9:15" ht="15.75" customHeight="1" x14ac:dyDescent="0.2"/>
    <row r="34" spans="9:15" ht="15.75" customHeight="1" x14ac:dyDescent="0.2"/>
    <row r="35" spans="9:15" ht="15.75" customHeight="1" x14ac:dyDescent="0.2"/>
    <row r="36" spans="9:15" ht="15.75" customHeight="1" x14ac:dyDescent="0.2">
      <c r="I36" s="1" t="s">
        <v>0</v>
      </c>
      <c r="J36" s="1" t="s">
        <v>1</v>
      </c>
      <c r="K36" s="1">
        <v>2</v>
      </c>
      <c r="L36" s="1">
        <v>3</v>
      </c>
      <c r="M36" s="1">
        <v>4</v>
      </c>
      <c r="N36" s="1">
        <v>5</v>
      </c>
      <c r="O36" s="1" t="s">
        <v>2</v>
      </c>
    </row>
    <row r="37" spans="9:15" ht="15.75" customHeight="1" x14ac:dyDescent="0.2">
      <c r="I37" s="1">
        <v>128</v>
      </c>
      <c r="J37" s="2">
        <v>9.2409399999999998E-4</v>
      </c>
      <c r="K37" s="2">
        <v>9.0867200000000002E-4</v>
      </c>
      <c r="L37" s="2">
        <v>8.51979E-4</v>
      </c>
      <c r="M37" s="2">
        <v>8.9379200000000002E-4</v>
      </c>
      <c r="N37" s="2">
        <v>8.5728499999999995E-4</v>
      </c>
      <c r="O37" s="2">
        <f t="shared" ref="O37:O46" si="12">(AVERAGE(J37:N37))/1000000000</f>
        <v>8.8716439999999994E-13</v>
      </c>
    </row>
    <row r="38" spans="9:15" ht="15.75" customHeight="1" x14ac:dyDescent="0.2">
      <c r="I38" s="1">
        <v>256</v>
      </c>
      <c r="J38" s="2">
        <v>1.463883E-3</v>
      </c>
      <c r="K38" s="2">
        <v>1.576474E-3</v>
      </c>
      <c r="L38" s="2">
        <v>1.6098169999999999E-3</v>
      </c>
      <c r="M38" s="2">
        <v>1.547283E-3</v>
      </c>
      <c r="N38" s="2">
        <v>1.6488690000000001E-3</v>
      </c>
      <c r="O38" s="2">
        <f t="shared" si="12"/>
        <v>1.5692652000000001E-12</v>
      </c>
    </row>
    <row r="39" spans="9:15" ht="15.75" customHeight="1" x14ac:dyDescent="0.2">
      <c r="I39" s="1">
        <f>256*2</f>
        <v>512</v>
      </c>
      <c r="J39" s="2">
        <v>4.1496880000000003E-3</v>
      </c>
      <c r="K39" s="2">
        <v>4.181766E-3</v>
      </c>
      <c r="L39" s="2">
        <v>4.3991150000000003E-3</v>
      </c>
      <c r="M39" s="2">
        <v>4.2553210000000003E-3</v>
      </c>
      <c r="N39" s="2">
        <v>3.9313320000000001E-3</v>
      </c>
      <c r="O39" s="2">
        <f t="shared" si="12"/>
        <v>4.1834443999999999E-12</v>
      </c>
    </row>
    <row r="40" spans="9:15" ht="15.75" customHeight="1" x14ac:dyDescent="0.2">
      <c r="I40" s="1">
        <f>512*2</f>
        <v>1024</v>
      </c>
      <c r="J40" s="2">
        <v>6.3830730000000004E-3</v>
      </c>
      <c r="K40" s="2">
        <v>7.5748109999999999E-3</v>
      </c>
      <c r="L40" s="2">
        <v>7.2199880000000001E-3</v>
      </c>
      <c r="M40" s="2">
        <v>7.5114220000000002E-3</v>
      </c>
      <c r="N40" s="2">
        <v>6.9623389999999997E-3</v>
      </c>
      <c r="O40" s="2">
        <f t="shared" si="12"/>
        <v>7.1303266E-12</v>
      </c>
    </row>
    <row r="41" spans="9:15" ht="15.75" customHeight="1" x14ac:dyDescent="0.2">
      <c r="I41" s="1">
        <f t="shared" ref="I41:I46" si="13">I40*2</f>
        <v>2048</v>
      </c>
      <c r="J41" s="2">
        <v>1.6525146000000001E-2</v>
      </c>
      <c r="K41" s="2">
        <v>1.6395694999999998E-2</v>
      </c>
      <c r="L41" s="2">
        <v>1.6760662999999999E-2</v>
      </c>
      <c r="M41" s="2">
        <v>1.5534832E-2</v>
      </c>
      <c r="N41" s="2">
        <v>1.6975969E-2</v>
      </c>
      <c r="O41" s="2">
        <f t="shared" si="12"/>
        <v>1.6438460999999997E-11</v>
      </c>
    </row>
    <row r="42" spans="9:15" ht="15.75" customHeight="1" x14ac:dyDescent="0.2">
      <c r="I42" s="1">
        <f t="shared" si="13"/>
        <v>4096</v>
      </c>
      <c r="J42" s="2">
        <v>4.6688401999999997E-2</v>
      </c>
      <c r="K42" s="2">
        <v>4.5275091000000003E-2</v>
      </c>
      <c r="L42" s="2">
        <v>4.5003155000000003E-2</v>
      </c>
      <c r="M42" s="2">
        <v>4.6926906999999997E-2</v>
      </c>
      <c r="N42" s="2">
        <v>4.5693628999999999E-2</v>
      </c>
      <c r="O42" s="2">
        <f t="shared" si="12"/>
        <v>4.5917436800000002E-11</v>
      </c>
    </row>
    <row r="43" spans="9:15" ht="15.75" customHeight="1" x14ac:dyDescent="0.2">
      <c r="I43" s="1">
        <f t="shared" si="13"/>
        <v>8192</v>
      </c>
      <c r="J43" s="2">
        <v>0.22203167300000001</v>
      </c>
      <c r="K43" s="2">
        <v>0.22305260499999999</v>
      </c>
      <c r="L43" s="2">
        <v>0.23015960299999999</v>
      </c>
      <c r="M43" s="2">
        <v>0.221105472</v>
      </c>
      <c r="N43" s="2">
        <v>0.22029417700000001</v>
      </c>
      <c r="O43" s="2">
        <f t="shared" si="12"/>
        <v>2.2332870599999998E-10</v>
      </c>
    </row>
    <row r="44" spans="9:15" ht="15.75" customHeight="1" x14ac:dyDescent="0.2">
      <c r="I44" s="1">
        <f t="shared" si="13"/>
        <v>16384</v>
      </c>
      <c r="J44" s="2">
        <v>0.97990663200000006</v>
      </c>
      <c r="K44" s="2">
        <v>0.97459095799999995</v>
      </c>
      <c r="L44" s="2">
        <v>0.97268163399999996</v>
      </c>
      <c r="M44" s="2">
        <v>0.95701043100000005</v>
      </c>
      <c r="N44" s="2">
        <v>0.94861985599999998</v>
      </c>
      <c r="O44" s="2">
        <f t="shared" si="12"/>
        <v>9.6656190219999996E-10</v>
      </c>
    </row>
    <row r="45" spans="9:15" ht="15.75" customHeight="1" x14ac:dyDescent="0.2">
      <c r="I45" s="1">
        <f t="shared" si="13"/>
        <v>32768</v>
      </c>
      <c r="J45" s="2">
        <v>5.5669491659999997</v>
      </c>
      <c r="K45" s="2">
        <v>5.2711024210000001</v>
      </c>
      <c r="L45" s="2">
        <v>4.8872816940000003</v>
      </c>
      <c r="M45" s="2">
        <v>5.3321533089999997</v>
      </c>
      <c r="N45" s="2">
        <v>5.157341153</v>
      </c>
      <c r="O45" s="2">
        <f t="shared" si="12"/>
        <v>5.2429655486000001E-9</v>
      </c>
    </row>
    <row r="46" spans="9:15" ht="15.75" customHeight="1" x14ac:dyDescent="0.2">
      <c r="I46" s="1">
        <f t="shared" si="13"/>
        <v>65536</v>
      </c>
      <c r="J46" s="2">
        <v>42.382074973999998</v>
      </c>
      <c r="K46" s="2">
        <v>42.518587220999997</v>
      </c>
      <c r="L46" s="2">
        <v>42.087295335999997</v>
      </c>
      <c r="M46" s="2">
        <v>39.377707331000003</v>
      </c>
      <c r="N46" s="2">
        <v>40.784822955000003</v>
      </c>
      <c r="O46" s="2">
        <f t="shared" si="12"/>
        <v>4.1430097563399997E-8</v>
      </c>
    </row>
    <row r="47" spans="9:15" ht="15.75" customHeight="1" x14ac:dyDescent="0.2"/>
    <row r="48" spans="9:15" ht="15.75" customHeight="1" x14ac:dyDescent="0.2">
      <c r="I48" s="1" t="s">
        <v>5</v>
      </c>
      <c r="J48" s="1" t="s">
        <v>1</v>
      </c>
      <c r="K48" s="1">
        <v>2</v>
      </c>
      <c r="L48" s="1">
        <v>3</v>
      </c>
      <c r="M48" s="1">
        <v>4</v>
      </c>
      <c r="N48" s="1">
        <v>5</v>
      </c>
      <c r="O48" s="1" t="s">
        <v>2</v>
      </c>
    </row>
    <row r="49" spans="9:15" ht="15.75" customHeight="1" x14ac:dyDescent="0.2">
      <c r="I49" s="1">
        <v>128</v>
      </c>
      <c r="J49" s="2">
        <v>5.2694600000000003E-4</v>
      </c>
      <c r="K49" s="2">
        <v>4.1257300000000001E-4</v>
      </c>
      <c r="L49" s="2">
        <v>4.1770499999999999E-4</v>
      </c>
      <c r="M49" s="2">
        <v>4.0132399999999999E-4</v>
      </c>
      <c r="N49" s="2">
        <v>4.7870299999999997E-4</v>
      </c>
      <c r="O49" s="2">
        <f t="shared" ref="O49:O58" si="14">(AVERAGE(J49:N49))/1000000000</f>
        <v>4.4745020000000004E-13</v>
      </c>
    </row>
    <row r="50" spans="9:15" ht="15.75" customHeight="1" x14ac:dyDescent="0.2">
      <c r="I50" s="1">
        <v>256</v>
      </c>
      <c r="J50" s="2">
        <v>7.6513299999999998E-4</v>
      </c>
      <c r="K50" s="2">
        <v>7.87858E-4</v>
      </c>
      <c r="L50" s="2">
        <v>9.0160700000000002E-4</v>
      </c>
      <c r="M50" s="2">
        <v>8.0791399999999996E-4</v>
      </c>
      <c r="N50" s="2">
        <v>8.3567600000000004E-4</v>
      </c>
      <c r="O50" s="2">
        <f t="shared" si="14"/>
        <v>8.1963759999999996E-13</v>
      </c>
    </row>
    <row r="51" spans="9:15" ht="15.75" customHeight="1" x14ac:dyDescent="0.2">
      <c r="I51" s="1">
        <f>256*2</f>
        <v>512</v>
      </c>
      <c r="J51" s="2">
        <v>1.3212090000000001E-3</v>
      </c>
      <c r="K51" s="2">
        <v>1.3689749999999999E-3</v>
      </c>
      <c r="L51" s="2">
        <v>1.295287E-3</v>
      </c>
      <c r="M51" s="2">
        <v>1.291352E-3</v>
      </c>
      <c r="N51" s="2">
        <v>1.1043649999999999E-3</v>
      </c>
      <c r="O51" s="2">
        <f t="shared" si="14"/>
        <v>1.2762375999999998E-12</v>
      </c>
    </row>
    <row r="52" spans="9:15" ht="15.75" customHeight="1" x14ac:dyDescent="0.2">
      <c r="I52" s="1">
        <f>512*2</f>
        <v>1024</v>
      </c>
      <c r="J52" s="2">
        <v>1.9308909999999999E-3</v>
      </c>
      <c r="K52" s="2">
        <v>1.864887E-3</v>
      </c>
      <c r="L52" s="2">
        <v>1.9187900000000001E-3</v>
      </c>
      <c r="M52" s="2">
        <v>2.0999579999999999E-3</v>
      </c>
      <c r="N52" s="2">
        <v>1.893568E-3</v>
      </c>
      <c r="O52" s="2">
        <f t="shared" si="14"/>
        <v>1.9416187999999997E-12</v>
      </c>
    </row>
    <row r="53" spans="9:15" ht="15.75" customHeight="1" x14ac:dyDescent="0.2">
      <c r="I53" s="1">
        <f t="shared" ref="I53:I58" si="15">I52*2</f>
        <v>2048</v>
      </c>
      <c r="J53" s="2">
        <v>2.544316E-3</v>
      </c>
      <c r="K53" s="2">
        <v>2.691171E-3</v>
      </c>
      <c r="L53" s="2">
        <v>2.6463229999999999E-3</v>
      </c>
      <c r="M53" s="2">
        <v>2.6658580000000001E-3</v>
      </c>
      <c r="N53" s="2">
        <v>2.698293E-3</v>
      </c>
      <c r="O53" s="2">
        <f t="shared" si="14"/>
        <v>2.6491922E-12</v>
      </c>
    </row>
    <row r="54" spans="9:15" ht="15.75" customHeight="1" x14ac:dyDescent="0.2">
      <c r="I54" s="1">
        <f t="shared" si="15"/>
        <v>4096</v>
      </c>
      <c r="J54" s="2">
        <v>5.4304160000000004E-3</v>
      </c>
      <c r="K54" s="2">
        <v>4.3846090000000002E-3</v>
      </c>
      <c r="L54" s="2">
        <v>4.3961160000000003E-3</v>
      </c>
      <c r="M54" s="2">
        <v>4.0936569999999997E-3</v>
      </c>
      <c r="N54" s="2">
        <v>4.440551E-3</v>
      </c>
      <c r="O54" s="2">
        <f t="shared" si="14"/>
        <v>4.5490698000000008E-12</v>
      </c>
    </row>
    <row r="55" spans="9:15" ht="15.75" customHeight="1" x14ac:dyDescent="0.2">
      <c r="I55" s="1">
        <f t="shared" si="15"/>
        <v>8192</v>
      </c>
      <c r="J55" s="2">
        <v>8.2216370000000004E-3</v>
      </c>
      <c r="K55" s="2">
        <v>8.4027700000000004E-3</v>
      </c>
      <c r="L55" s="2">
        <v>7.527705E-3</v>
      </c>
      <c r="M55" s="2">
        <v>8.4243870000000002E-3</v>
      </c>
      <c r="N55" s="2">
        <v>8.1603270000000002E-3</v>
      </c>
      <c r="O55" s="2">
        <f t="shared" si="14"/>
        <v>8.1473652000000015E-12</v>
      </c>
    </row>
    <row r="56" spans="9:15" ht="15.75" customHeight="1" x14ac:dyDescent="0.2">
      <c r="I56" s="1">
        <f t="shared" si="15"/>
        <v>16384</v>
      </c>
      <c r="J56" s="2">
        <v>1.5549258999999999E-2</v>
      </c>
      <c r="K56" s="2">
        <v>1.4873858E-2</v>
      </c>
      <c r="L56" s="2">
        <v>1.5293264000000001E-2</v>
      </c>
      <c r="M56" s="2">
        <v>2.0203476000000001E-2</v>
      </c>
      <c r="N56" s="2">
        <v>2.1183638000000001E-2</v>
      </c>
      <c r="O56" s="2">
        <f t="shared" si="14"/>
        <v>1.7420699000000003E-11</v>
      </c>
    </row>
    <row r="57" spans="9:15" ht="15.75" customHeight="1" x14ac:dyDescent="0.2">
      <c r="I57" s="1">
        <f t="shared" si="15"/>
        <v>32768</v>
      </c>
      <c r="J57" s="2">
        <v>3.1644796000000003E-2</v>
      </c>
      <c r="K57" s="2">
        <v>3.3154980000000001E-3</v>
      </c>
      <c r="L57" s="2">
        <v>2.9630339999999998E-3</v>
      </c>
      <c r="M57" s="2">
        <v>3.0560138000000001E-2</v>
      </c>
      <c r="N57" s="2">
        <v>2.9054751E-2</v>
      </c>
      <c r="O57" s="2">
        <f t="shared" si="14"/>
        <v>1.9507643400000002E-11</v>
      </c>
    </row>
    <row r="58" spans="9:15" ht="15.75" customHeight="1" x14ac:dyDescent="0.2">
      <c r="I58" s="1">
        <f t="shared" si="15"/>
        <v>65536</v>
      </c>
      <c r="J58" s="2">
        <v>6.0346102999999998E-2</v>
      </c>
      <c r="K58" s="2">
        <v>5.7883784000000001E-2</v>
      </c>
      <c r="L58" s="2">
        <v>6.6123748999999996E-2</v>
      </c>
      <c r="M58" s="2">
        <v>5.7876376E-2</v>
      </c>
      <c r="N58" s="2">
        <v>6.0418334999999997E-2</v>
      </c>
      <c r="O58" s="2">
        <f t="shared" si="14"/>
        <v>6.0529669399999993E-11</v>
      </c>
    </row>
    <row r="59" spans="9:15" ht="15.75" customHeight="1" x14ac:dyDescent="0.2"/>
    <row r="60" spans="9:15" ht="15.75" customHeight="1" x14ac:dyDescent="0.2">
      <c r="I60" s="2">
        <v>1000000000</v>
      </c>
    </row>
    <row r="61" spans="9:15" ht="15.75" customHeight="1" x14ac:dyDescent="0.2"/>
    <row r="62" spans="9:15" ht="15.75" customHeight="1" x14ac:dyDescent="0.2"/>
    <row r="63" spans="9:15" ht="15.75" customHeight="1" x14ac:dyDescent="0.2"/>
    <row r="64" spans="9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3"/>
  <sheetViews>
    <sheetView workbookViewId="0">
      <selection activeCell="G11" sqref="B2:G11"/>
    </sheetView>
  </sheetViews>
  <sheetFormatPr baseColWidth="10" defaultColWidth="11.1640625" defaultRowHeight="15" customHeight="1" x14ac:dyDescent="0.2"/>
  <cols>
    <col min="2" max="6" width="12.1640625" bestFit="1" customWidth="1"/>
  </cols>
  <sheetData>
    <row r="1" spans="1:7" x14ac:dyDescent="0.2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 t="s">
        <v>2</v>
      </c>
    </row>
    <row r="2" spans="1:7" x14ac:dyDescent="0.2">
      <c r="A2" s="1">
        <v>128</v>
      </c>
      <c r="B2" s="2">
        <v>377500</v>
      </c>
      <c r="C2" s="2">
        <v>367900</v>
      </c>
      <c r="D2" s="2">
        <v>378200</v>
      </c>
      <c r="E2" s="2">
        <v>332900</v>
      </c>
      <c r="F2" s="2">
        <v>323300</v>
      </c>
      <c r="G2" s="2">
        <f t="shared" ref="G2:G11" si="0">AVERAGE(B2:F2)</f>
        <v>355960</v>
      </c>
    </row>
    <row r="3" spans="1:7" x14ac:dyDescent="0.2">
      <c r="A3" s="1">
        <v>256</v>
      </c>
      <c r="B3" s="2">
        <v>760400</v>
      </c>
      <c r="C3" s="2">
        <v>599600</v>
      </c>
      <c r="D3" s="2">
        <v>820600</v>
      </c>
      <c r="E3" s="2">
        <v>575400</v>
      </c>
      <c r="F3" s="2">
        <v>655800</v>
      </c>
      <c r="G3" s="2">
        <f t="shared" si="0"/>
        <v>682360</v>
      </c>
    </row>
    <row r="4" spans="1:7" x14ac:dyDescent="0.2">
      <c r="A4" s="1">
        <f>256*2</f>
        <v>512</v>
      </c>
      <c r="B4" s="2">
        <v>2314899</v>
      </c>
      <c r="C4" s="2">
        <v>2068900</v>
      </c>
      <c r="D4" s="2">
        <v>2054000</v>
      </c>
      <c r="E4" s="2">
        <v>2117400</v>
      </c>
      <c r="F4" s="2">
        <v>2307300</v>
      </c>
      <c r="G4" s="2">
        <f t="shared" si="0"/>
        <v>2172499.7999999998</v>
      </c>
    </row>
    <row r="5" spans="1:7" x14ac:dyDescent="0.2">
      <c r="A5" s="1">
        <f>512*2</f>
        <v>1024</v>
      </c>
      <c r="B5" s="2">
        <v>3388600</v>
      </c>
      <c r="C5" s="2">
        <v>3472300</v>
      </c>
      <c r="D5" s="2">
        <v>3590800</v>
      </c>
      <c r="E5" s="2">
        <v>3507600</v>
      </c>
      <c r="F5" s="2">
        <v>3187800</v>
      </c>
      <c r="G5" s="2">
        <f t="shared" si="0"/>
        <v>3429420</v>
      </c>
    </row>
    <row r="6" spans="1:7" x14ac:dyDescent="0.2">
      <c r="A6" s="1">
        <f t="shared" ref="A6:A11" si="1">A5*2</f>
        <v>2048</v>
      </c>
      <c r="B6" s="2">
        <v>8136500</v>
      </c>
      <c r="C6" s="2">
        <v>7691000</v>
      </c>
      <c r="D6" s="2">
        <v>8113800</v>
      </c>
      <c r="E6" s="2">
        <v>8148900</v>
      </c>
      <c r="F6" s="2">
        <v>7650000</v>
      </c>
      <c r="G6" s="2">
        <f t="shared" si="0"/>
        <v>7948040</v>
      </c>
    </row>
    <row r="7" spans="1:7" x14ac:dyDescent="0.2">
      <c r="A7" s="1">
        <f t="shared" si="1"/>
        <v>4096</v>
      </c>
      <c r="B7" s="2">
        <v>22232100</v>
      </c>
      <c r="C7" s="2">
        <v>19441800</v>
      </c>
      <c r="D7" s="2">
        <v>19438600</v>
      </c>
      <c r="E7" s="2">
        <v>20007600</v>
      </c>
      <c r="F7" s="2">
        <v>18286900</v>
      </c>
      <c r="G7" s="2">
        <f t="shared" si="0"/>
        <v>19881400</v>
      </c>
    </row>
    <row r="8" spans="1:7" x14ac:dyDescent="0.2">
      <c r="A8" s="1">
        <f t="shared" si="1"/>
        <v>8192</v>
      </c>
      <c r="B8" s="2">
        <v>102878700</v>
      </c>
      <c r="C8" s="2">
        <v>111083200</v>
      </c>
      <c r="D8" s="2">
        <v>111256400</v>
      </c>
      <c r="E8" s="2">
        <v>99945200</v>
      </c>
      <c r="F8" s="2">
        <v>109057500</v>
      </c>
      <c r="G8" s="2">
        <f t="shared" si="0"/>
        <v>106844200</v>
      </c>
    </row>
    <row r="9" spans="1:7" x14ac:dyDescent="0.2">
      <c r="A9" s="1">
        <f t="shared" si="1"/>
        <v>16384</v>
      </c>
      <c r="B9" s="2">
        <v>505185200</v>
      </c>
      <c r="C9" s="2">
        <v>484232200</v>
      </c>
      <c r="D9" s="2">
        <v>507113800</v>
      </c>
      <c r="E9" s="2">
        <v>487249200</v>
      </c>
      <c r="F9" s="2">
        <v>515899100</v>
      </c>
      <c r="G9" s="2">
        <f t="shared" si="0"/>
        <v>499935900</v>
      </c>
    </row>
    <row r="10" spans="1:7" x14ac:dyDescent="0.2">
      <c r="A10" s="1">
        <f t="shared" si="1"/>
        <v>32768</v>
      </c>
      <c r="B10" s="2">
        <v>2665080300</v>
      </c>
      <c r="C10" s="2">
        <v>2676218300</v>
      </c>
      <c r="D10" s="2">
        <v>2706236800</v>
      </c>
      <c r="E10" s="2">
        <v>2760443900</v>
      </c>
      <c r="F10" s="2">
        <v>2751438100</v>
      </c>
      <c r="G10" s="2">
        <f t="shared" si="0"/>
        <v>2711883480</v>
      </c>
    </row>
    <row r="11" spans="1:7" x14ac:dyDescent="0.2">
      <c r="A11" s="1">
        <f t="shared" si="1"/>
        <v>65536</v>
      </c>
      <c r="B11" s="2">
        <v>13431997600</v>
      </c>
      <c r="C11" s="2">
        <v>13315006500</v>
      </c>
      <c r="D11" s="2">
        <v>13252366500</v>
      </c>
      <c r="E11" s="2">
        <v>13240549300</v>
      </c>
      <c r="F11" s="2">
        <v>13239120400</v>
      </c>
      <c r="G11" s="2">
        <f>AVERAGE(B11:F11)</f>
        <v>13295808060</v>
      </c>
    </row>
    <row r="13" spans="1:7" x14ac:dyDescent="0.2">
      <c r="A13" s="1" t="s">
        <v>5</v>
      </c>
      <c r="B13" s="1" t="s">
        <v>1</v>
      </c>
      <c r="C13" s="1">
        <v>2</v>
      </c>
      <c r="D13" s="1">
        <v>3</v>
      </c>
      <c r="E13" s="1">
        <v>4</v>
      </c>
      <c r="F13" s="1">
        <v>5</v>
      </c>
      <c r="G13" s="1" t="s">
        <v>2</v>
      </c>
    </row>
    <row r="14" spans="1:7" x14ac:dyDescent="0.2">
      <c r="A14" s="1">
        <v>128</v>
      </c>
      <c r="B14" s="2">
        <v>155600</v>
      </c>
      <c r="C14" s="2">
        <v>162300</v>
      </c>
      <c r="D14" s="2">
        <v>145200</v>
      </c>
      <c r="E14" s="2">
        <v>167800</v>
      </c>
      <c r="F14" s="2">
        <v>162900</v>
      </c>
      <c r="G14" s="2">
        <f t="shared" ref="G14:G23" si="2">AVERAGE(B14:F14)</f>
        <v>158760</v>
      </c>
    </row>
    <row r="15" spans="1:7" x14ac:dyDescent="0.2">
      <c r="A15" s="1">
        <v>256</v>
      </c>
      <c r="B15" s="2">
        <v>298100</v>
      </c>
      <c r="C15" s="2">
        <v>239700</v>
      </c>
      <c r="D15" s="2">
        <v>309200</v>
      </c>
      <c r="E15" s="2">
        <v>290800</v>
      </c>
      <c r="F15" s="2">
        <v>321800</v>
      </c>
      <c r="G15" s="2">
        <f t="shared" si="2"/>
        <v>291920</v>
      </c>
    </row>
    <row r="16" spans="1:7" x14ac:dyDescent="0.2">
      <c r="A16" s="1">
        <f>256*2</f>
        <v>512</v>
      </c>
      <c r="B16" s="2">
        <v>563799</v>
      </c>
      <c r="C16" s="2">
        <v>447599</v>
      </c>
      <c r="D16" s="2">
        <v>504799</v>
      </c>
      <c r="E16" s="2">
        <v>560600</v>
      </c>
      <c r="F16" s="2">
        <v>506600</v>
      </c>
      <c r="G16" s="2">
        <f t="shared" si="2"/>
        <v>516679.4</v>
      </c>
    </row>
    <row r="17" spans="1:7" x14ac:dyDescent="0.2">
      <c r="A17" s="1">
        <f>512*2</f>
        <v>1024</v>
      </c>
      <c r="B17" s="2">
        <v>818100</v>
      </c>
      <c r="C17" s="2">
        <v>837500</v>
      </c>
      <c r="D17" s="2">
        <v>820300</v>
      </c>
      <c r="E17" s="2">
        <v>860300</v>
      </c>
      <c r="F17" s="2">
        <v>826300</v>
      </c>
      <c r="G17" s="2">
        <f t="shared" si="2"/>
        <v>832500</v>
      </c>
    </row>
    <row r="18" spans="1:7" x14ac:dyDescent="0.2">
      <c r="A18" s="1">
        <f t="shared" ref="A18:A23" si="3">A17*2</f>
        <v>2048</v>
      </c>
      <c r="B18" s="2">
        <v>1318800</v>
      </c>
      <c r="C18" s="2">
        <v>1286000</v>
      </c>
      <c r="D18" s="2">
        <v>1381700</v>
      </c>
      <c r="E18" s="2">
        <v>1384400</v>
      </c>
      <c r="F18" s="2">
        <v>1284200</v>
      </c>
      <c r="G18" s="2">
        <f t="shared" si="2"/>
        <v>1331020</v>
      </c>
    </row>
    <row r="19" spans="1:7" x14ac:dyDescent="0.2">
      <c r="A19" s="1">
        <f t="shared" si="3"/>
        <v>4096</v>
      </c>
      <c r="B19" s="2">
        <v>2489400</v>
      </c>
      <c r="C19" s="2">
        <v>2445300</v>
      </c>
      <c r="D19" s="2">
        <v>2534500</v>
      </c>
      <c r="E19" s="2">
        <v>2455500</v>
      </c>
      <c r="F19" s="2">
        <v>2628500</v>
      </c>
      <c r="G19" s="2">
        <f t="shared" si="2"/>
        <v>2510640</v>
      </c>
    </row>
    <row r="20" spans="1:7" x14ac:dyDescent="0.2">
      <c r="A20" s="1">
        <f t="shared" si="3"/>
        <v>8192</v>
      </c>
      <c r="B20" s="2">
        <v>4279400</v>
      </c>
      <c r="C20" s="2">
        <v>5294000</v>
      </c>
      <c r="D20" s="2">
        <v>5071400</v>
      </c>
      <c r="E20" s="2">
        <v>3795900</v>
      </c>
      <c r="F20" s="2">
        <v>5004200</v>
      </c>
      <c r="G20" s="2">
        <f t="shared" si="2"/>
        <v>4688980</v>
      </c>
    </row>
    <row r="21" spans="1:7" x14ac:dyDescent="0.2">
      <c r="A21" s="1">
        <f t="shared" si="3"/>
        <v>16384</v>
      </c>
      <c r="B21" s="2">
        <v>10565600</v>
      </c>
      <c r="C21" s="2">
        <v>7835600</v>
      </c>
      <c r="D21" s="2">
        <v>10655800</v>
      </c>
      <c r="E21" s="2">
        <v>10705000</v>
      </c>
      <c r="F21" s="2">
        <v>7520700</v>
      </c>
      <c r="G21" s="2">
        <f t="shared" si="2"/>
        <v>9456540</v>
      </c>
    </row>
    <row r="22" spans="1:7" x14ac:dyDescent="0.2">
      <c r="A22" s="1">
        <f t="shared" si="3"/>
        <v>32768</v>
      </c>
      <c r="B22" s="2">
        <v>17347600</v>
      </c>
      <c r="C22" s="2">
        <v>17770400</v>
      </c>
      <c r="D22" s="2">
        <v>18565899</v>
      </c>
      <c r="E22" s="2">
        <v>17491100</v>
      </c>
      <c r="F22" s="2">
        <v>15700500</v>
      </c>
      <c r="G22" s="2">
        <f t="shared" si="2"/>
        <v>17375099.800000001</v>
      </c>
    </row>
    <row r="23" spans="1:7" x14ac:dyDescent="0.2">
      <c r="A23" s="1">
        <f t="shared" si="3"/>
        <v>65536</v>
      </c>
      <c r="B23" s="2">
        <v>33595900</v>
      </c>
      <c r="C23" s="2">
        <v>33849400</v>
      </c>
      <c r="D23" s="2">
        <v>40747500</v>
      </c>
      <c r="E23" s="2">
        <v>33046700</v>
      </c>
      <c r="F23" s="2">
        <v>31344000</v>
      </c>
      <c r="G23" s="2">
        <f t="shared" si="2"/>
        <v>34516700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2022-10-17T23:43:07Z</dcterms:created>
  <dcterms:modified xsi:type="dcterms:W3CDTF">2022-10-20T06:37:39Z</dcterms:modified>
</cp:coreProperties>
</file>