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 activeTab="4"/>
  </bookViews>
  <sheets>
    <sheet name="ENERO 02" sheetId="1" r:id="rId1"/>
    <sheet name="ABRIL 31" sheetId="2" r:id="rId2"/>
    <sheet name="MAYO 29" sheetId="3" r:id="rId3"/>
    <sheet name="JULIO 3" sheetId="4" r:id="rId4"/>
    <sheet name="JULIO 3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5" i="5" l="1"/>
  <c r="C308" i="5"/>
  <c r="C116" i="5"/>
  <c r="C183" i="5"/>
  <c r="C178" i="5"/>
  <c r="C307" i="5"/>
  <c r="C155" i="5"/>
  <c r="C129" i="5"/>
  <c r="C149" i="5"/>
  <c r="C250" i="5"/>
  <c r="C257" i="5"/>
  <c r="C150" i="5"/>
  <c r="C239" i="5"/>
  <c r="C173" i="5"/>
  <c r="C125" i="5"/>
  <c r="C117" i="5"/>
  <c r="C255" i="5"/>
  <c r="C114" i="5"/>
  <c r="C164" i="5"/>
  <c r="C4" i="5"/>
  <c r="C311" i="5" l="1"/>
  <c r="C267" i="5"/>
  <c r="C223" i="5"/>
  <c r="C181" i="5"/>
  <c r="C135" i="5"/>
  <c r="C89" i="5"/>
  <c r="C44" i="5"/>
  <c r="C323" i="5"/>
  <c r="E323" i="5"/>
  <c r="E89" i="5"/>
  <c r="E314" i="5"/>
  <c r="E315" i="5"/>
  <c r="E316" i="5"/>
  <c r="E317" i="5"/>
  <c r="E318" i="5"/>
  <c r="E319" i="5"/>
  <c r="E320" i="5"/>
  <c r="E321" i="5"/>
  <c r="E322" i="5"/>
  <c r="E313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269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25" i="5"/>
  <c r="E184" i="5"/>
  <c r="E185" i="5"/>
  <c r="E223" i="5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183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37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91" i="5"/>
  <c r="E88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4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44" i="5" s="1"/>
  <c r="E311" i="5" l="1"/>
  <c r="E267" i="5"/>
  <c r="E181" i="5"/>
  <c r="E135" i="5"/>
  <c r="C324" i="5"/>
  <c r="C229" i="5"/>
  <c r="C252" i="5"/>
  <c r="C138" i="5"/>
  <c r="C113" i="5"/>
  <c r="C122" i="5"/>
  <c r="C175" i="5"/>
  <c r="C310" i="5"/>
  <c r="C294" i="5"/>
  <c r="C160" i="5"/>
  <c r="C221" i="5"/>
  <c r="C111" i="5"/>
  <c r="C109" i="5"/>
  <c r="C316" i="5"/>
  <c r="C158" i="5"/>
  <c r="C102" i="5"/>
  <c r="C110" i="5"/>
  <c r="C47" i="5"/>
  <c r="C146" i="5"/>
  <c r="C295" i="5"/>
  <c r="C278" i="5"/>
  <c r="C296" i="5"/>
  <c r="C286" i="5"/>
  <c r="C139" i="5"/>
  <c r="C190" i="5"/>
  <c r="C141" i="5"/>
  <c r="C253" i="5"/>
  <c r="C245" i="5"/>
  <c r="C249" i="5"/>
  <c r="C243" i="5"/>
  <c r="C241" i="5"/>
  <c r="C123" i="5"/>
  <c r="C103" i="5"/>
  <c r="C222" i="5"/>
  <c r="C124" i="5"/>
  <c r="C105" i="5"/>
  <c r="C144" i="5"/>
  <c r="E324" i="5" l="1"/>
  <c r="C244" i="5"/>
  <c r="C157" i="5"/>
  <c r="C106" i="5"/>
  <c r="C72" i="5"/>
  <c r="C118" i="5"/>
  <c r="C218" i="5"/>
  <c r="C121" i="5"/>
  <c r="C242" i="5" l="1"/>
  <c r="C161" i="5"/>
  <c r="C216" i="5"/>
  <c r="C289" i="5" l="1"/>
  <c r="C97" i="5"/>
  <c r="C112" i="5"/>
  <c r="C133" i="5" l="1"/>
  <c r="C147" i="5" l="1"/>
  <c r="C265" i="5"/>
  <c r="C55" i="5"/>
  <c r="C49" i="5"/>
  <c r="C48" i="5"/>
  <c r="C98" i="5"/>
  <c r="C35" i="5"/>
  <c r="C236" i="5"/>
  <c r="C38" i="5"/>
  <c r="C53" i="5"/>
  <c r="C196" i="5"/>
  <c r="C100" i="5"/>
  <c r="C96" i="5"/>
  <c r="C230" i="5"/>
  <c r="C277" i="5"/>
  <c r="C54" i="5"/>
  <c r="C57" i="5"/>
  <c r="C56" i="5"/>
  <c r="C171" i="5"/>
  <c r="C58" i="5"/>
  <c r="C235" i="5"/>
  <c r="C59" i="5"/>
  <c r="C51" i="5" l="1"/>
  <c r="C9" i="5"/>
  <c r="C46" i="5" l="1"/>
  <c r="C28" i="5"/>
  <c r="C275" i="5"/>
  <c r="C15" i="5"/>
  <c r="C225" i="5"/>
  <c r="C80" i="5"/>
  <c r="C71" i="5"/>
  <c r="C233" i="5"/>
  <c r="C7" i="5"/>
  <c r="C195" i="5"/>
  <c r="C52" i="5"/>
  <c r="C32" i="5"/>
  <c r="C6" i="5"/>
  <c r="C43" i="5"/>
  <c r="C41" i="5"/>
  <c r="C40" i="5"/>
  <c r="C81" i="5"/>
  <c r="C67" i="5"/>
  <c r="C131" i="5" l="1"/>
  <c r="C247" i="5"/>
  <c r="C302" i="5" l="1"/>
  <c r="C220" i="5"/>
  <c r="E320" i="4" l="1"/>
  <c r="C320" i="4"/>
  <c r="E327" i="5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<sst xmlns="http://schemas.openxmlformats.org/spreadsheetml/2006/main" count="1768" uniqueCount="369">
  <si>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</si>
  <si>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</si>
  <si>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</si>
  <si>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</si>
  <si>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</si>
  <si>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</si>
  <si>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</si>
  <si>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</si>
  <si>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</si>
  <si>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</si>
  <si>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</si>
  <si>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</si>
  <si>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</si>
  <si>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</si>
  <si>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</si>
  <si>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</si>
  <si>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</si>
  <si>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</si>
  <si>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</si>
  <si>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</si>
  <si>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</si>
  <si>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</si>
  <si>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</si>
  <si>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</si>
  <si>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</si>
  <si>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</si>
  <si>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</si>
  <si>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</si>
  <si>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</si>
  <si>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</si>
  <si>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</si>
  <si>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</si>
  <si>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</si>
  <si>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</si>
  <si>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</si>
  <si>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</si>
  <si>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</si>
  <si>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</si>
  <si>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</si>
  <si>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</si>
  <si>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</si>
  <si>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</si>
  <si>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</si>
  <si>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</si>
  <si>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</si>
  <si>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</si>
  <si>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</si>
  <si>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</si>
  <si>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</si>
  <si>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</si>
  <si>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</si>
  <si>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</si>
  <si>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</si>
  <si>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</si>
  <si>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</si>
  <si>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</si>
  <si>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</si>
  <si>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</si>
  <si>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</si>
  <si>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</si>
  <si>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</si>
  <si>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</si>
  <si>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</si>
  <si>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</si>
  <si>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</si>
  <si>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</si>
  <si>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</si>
  <si>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</si>
  <si>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</si>
  <si>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</si>
  <si>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</si>
  <si>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</si>
  <si>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</si>
  <si>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</si>
  <si>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</si>
  <si>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</si>
  <si>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</si>
  <si>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</si>
  <si>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</si>
  <si>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</si>
  <si>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</si>
  <si>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</si>
  <si>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</si>
  <si>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</si>
  <si>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</si>
  <si>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</si>
  <si>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</si>
  <si>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</si>
  <si>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</si>
  <si>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</si>
  <si>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</si>
  <si>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</si>
  <si>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</si>
  <si>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</si>
  <si>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</si>
  <si>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</si>
  <si>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</si>
  <si>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</si>
  <si>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</si>
  <si>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</si>
  <si>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</si>
  <si>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</si>
  <si>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</si>
  <si>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</si>
  <si>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</si>
  <si>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</si>
  <si>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</si>
  <si>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</si>
  <si>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</si>
  <si>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</si>
  <si>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</si>
  <si>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</si>
  <si>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</si>
  <si>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</si>
  <si>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</si>
  <si>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</si>
  <si>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</si>
  <si>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</si>
  <si>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</si>
  <si>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</si>
  <si>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</si>
  <si>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</si>
  <si>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</si>
  <si>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</si>
  <si>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</si>
  <si>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</si>
  <si>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</si>
  <si>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</si>
  <si>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</si>
  <si>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</si>
  <si>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</si>
  <si>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</si>
  <si>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</si>
  <si>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</si>
  <si>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</si>
  <si>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</si>
  <si>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</si>
  <si>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</si>
  <si>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</si>
  <si>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</si>
  <si>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</si>
  <si>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</si>
  <si>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</si>
  <si>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</si>
  <si>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</si>
  <si>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</si>
  <si>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</si>
  <si>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</si>
  <si>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</si>
  <si>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</si>
  <si>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</si>
  <si>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</si>
  <si>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</si>
  <si>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</si>
  <si>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</si>
  <si>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</si>
  <si>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</si>
  <si>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</si>
  <si>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</si>
  <si>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</si>
  <si>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</si>
  <si>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</si>
  <si>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</si>
  <si>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</si>
  <si>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</si>
  <si>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</si>
  <si>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</si>
  <si>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</si>
  <si>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</si>
  <si>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</si>
  <si>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</si>
  <si>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</si>
  <si>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</si>
  <si>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</si>
  <si>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</si>
  <si>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</si>
  <si>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</si>
  <si>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</si>
  <si>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</si>
  <si>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</si>
  <si>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</si>
  <si>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</si>
  <si>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</si>
  <si>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</si>
  <si>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</si>
  <si>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</si>
  <si>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</si>
  <si>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</si>
  <si>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</si>
  <si>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</si>
  <si>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</si>
  <si>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</si>
  <si>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</si>
  <si>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</si>
  <si>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</si>
  <si>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</si>
  <si>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</si>
  <si>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</si>
  <si>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</si>
  <si>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</si>
  <si>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</si>
  <si>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</si>
  <si>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</si>
  <si>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</si>
  <si>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</si>
  <si>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</si>
  <si>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</si>
  <si>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</si>
  <si>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</si>
  <si>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</si>
  <si>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</si>
  <si>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</si>
  <si>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</si>
  <si>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</si>
  <si>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</si>
  <si>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</si>
  <si>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</si>
  <si>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</si>
  <si>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</si>
  <si>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</si>
  <si>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</si>
  <si>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</si>
  <si>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</si>
  <si>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</si>
  <si>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</si>
  <si>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</si>
  <si>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</si>
  <si>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</si>
  <si>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</si>
  <si>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</si>
  <si>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</si>
  <si>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</si>
  <si>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</si>
  <si>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</si>
  <si>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</si>
  <si>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</si>
  <si>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</si>
  <si>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</si>
  <si>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</si>
  <si>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</si>
  <si>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</si>
  <si>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</si>
  <si>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</si>
  <si>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</si>
  <si>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</si>
  <si>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</si>
  <si>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</si>
  <si>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</si>
  <si>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</si>
  <si>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</si>
  <si>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</si>
  <si>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</si>
  <si>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</si>
  <si>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</si>
  <si>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</si>
  <si>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</si>
  <si>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</si>
  <si>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</si>
  <si>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</si>
  <si>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</si>
  <si>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</si>
  <si>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</si>
  <si>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</si>
  <si>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</si>
  <si>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</si>
  <si>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</si>
  <si>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</si>
  <si>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</si>
  <si>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</si>
  <si>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</si>
  <si>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</si>
  <si>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</si>
  <si>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</si>
  <si>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</si>
  <si>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</si>
  <si>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</si>
  <si>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</si>
  <si>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</si>
  <si>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</si>
  <si>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</si>
  <si>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</si>
  <si>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</si>
  <si>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</si>
  <si>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</si>
  <si>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</si>
  <si>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</si>
  <si>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</si>
  <si>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</si>
  <si>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</si>
  <si>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</si>
  <si>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</si>
  <si>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</si>
  <si>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</si>
  <si>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</si>
  <si>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</si>
  <si>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</si>
  <si>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</si>
  <si>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</si>
  <si>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</si>
  <si>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</si>
  <si>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</si>
  <si>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</si>
  <si>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</si>
  <si>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</si>
  <si>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</si>
  <si>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</si>
  <si>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</si>
  <si>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</si>
  <si>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</si>
  <si>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</si>
  <si>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</si>
  <si>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</si>
  <si>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</si>
  <si>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</si>
  <si>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</si>
  <si>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</si>
  <si>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</si>
  <si>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</si>
  <si>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</si>
  <si>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</si>
  <si>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</si>
  <si>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</si>
  <si>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</si>
  <si>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</si>
  <si>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</si>
  <si>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</si>
  <si>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</si>
  <si>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</si>
  <si>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</si>
  <si>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</si>
  <si>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</si>
  <si>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</si>
  <si>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</si>
  <si>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</si>
  <si>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</si>
  <si>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</si>
  <si>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</si>
  <si>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</si>
  <si>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</si>
  <si>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</si>
  <si>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</si>
  <si>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</si>
  <si>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</si>
  <si>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</si>
  <si>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</si>
  <si>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</si>
  <si>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</si>
  <si>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</si>
  <si>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</si>
  <si>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</si>
  <si>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</si>
  <si>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</si>
  <si>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</si>
  <si>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</si>
  <si>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</si>
  <si>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</si>
  <si>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</si>
  <si>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</si>
  <si>
    <t>BISTEC DEL 7</t>
  </si>
  <si>
    <t>MANTEQUILLA KERRYGOLD</t>
  </si>
  <si>
    <t>JAMON DE LOMO COCIDO FRITZ</t>
  </si>
  <si>
    <t>SALCHICHA FRITZ FRANKFURT</t>
  </si>
  <si>
    <t>MORCILLA OBERTAL</t>
  </si>
  <si>
    <t>MANCHEGO ENVINADO</t>
  </si>
  <si>
    <t>PATE FRITZ</t>
  </si>
  <si>
    <t>SALCHICHA KRAKAUER</t>
  </si>
  <si>
    <t>CARNE AL PASTOR PRECOCIDA</t>
  </si>
  <si>
    <t>PUNTAS DE CHULETA</t>
  </si>
  <si>
    <t>PANZA DE RES XKG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</si>
</sst>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0</xdr:row>
      <xdr:rowOff>28577</xdr:rowOff>
    </xdr:from>
    <xdr:to>
      <xdr:col>4</xdr:col>
      <xdr:colOff>1009651</xdr:colOff>
      <xdr:row>1</xdr:row>
      <xdr:rowOff>298644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28577"/>
          <a:ext cx="609600" cy="6034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272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312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329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302" zoomScaleNormal="100" workbookViewId="0">
      <selection activeCell="H315" sqref="H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4" t="s">
        <v>344</v>
      </c>
      <c r="B1" s="74"/>
      <c r="C1" s="74"/>
      <c r="D1" s="74"/>
      <c r="E1" s="74"/>
      <c r="F1" s="47"/>
      <c r="G1" s="47"/>
    </row>
    <row r="2" spans="1:7" ht="24" thickBot="1" x14ac:dyDescent="0.4">
      <c r="A2" s="75" t="s">
        <v>0</v>
      </c>
      <c r="B2" s="75"/>
      <c r="C2" s="75"/>
      <c r="D2" s="75"/>
      <c r="E2" s="75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workbookViewId="0">
      <selection activeCell="C261" sqref="C26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4" t="s">
        <v>344</v>
      </c>
      <c r="B1" s="74"/>
      <c r="C1" s="74"/>
      <c r="D1" s="74"/>
      <c r="E1" s="74"/>
      <c r="F1" s="47"/>
      <c r="G1" s="47"/>
    </row>
    <row r="2" spans="1:7" ht="24" thickBot="1" x14ac:dyDescent="0.4">
      <c r="A2" s="75" t="s">
        <v>0</v>
      </c>
      <c r="B2" s="75"/>
      <c r="C2" s="75"/>
      <c r="D2" s="75"/>
      <c r="E2" s="75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15.8+1.64+1.83+33.4</f>
        <v>52.67</v>
      </c>
      <c r="D4" s="56">
        <v>170</v>
      </c>
      <c r="E4" s="56">
        <f>D4*C4</f>
        <v>8953.9</v>
      </c>
    </row>
    <row r="5" spans="1:7" x14ac:dyDescent="0.25">
      <c r="A5" s="53">
        <v>2</v>
      </c>
      <c r="B5" s="43" t="s">
        <v>103</v>
      </c>
      <c r="C5" s="55">
        <v>0</v>
      </c>
      <c r="D5" s="56">
        <v>135</v>
      </c>
      <c r="E5" s="56">
        <f t="shared" ref="E5:E43" si="0">D5*C5</f>
        <v>0</v>
      </c>
    </row>
    <row r="6" spans="1:7" x14ac:dyDescent="0.25">
      <c r="A6" s="53">
        <v>3</v>
      </c>
      <c r="B6" s="54" t="s">
        <v>102</v>
      </c>
      <c r="C6" s="55">
        <f>10.3+4.23</f>
        <v>14.530000000000001</v>
      </c>
      <c r="D6" s="56">
        <v>114</v>
      </c>
      <c r="E6" s="56">
        <f t="shared" si="0"/>
        <v>1656.42</v>
      </c>
    </row>
    <row r="7" spans="1:7" x14ac:dyDescent="0.25">
      <c r="A7" s="53">
        <v>4</v>
      </c>
      <c r="B7" s="54" t="s">
        <v>104</v>
      </c>
      <c r="C7" s="55">
        <f>3.9+5.25</f>
        <v>9.15</v>
      </c>
      <c r="D7" s="56">
        <v>125</v>
      </c>
      <c r="E7" s="56">
        <f t="shared" si="0"/>
        <v>1143.75</v>
      </c>
    </row>
    <row r="8" spans="1:7" x14ac:dyDescent="0.25">
      <c r="A8" s="53">
        <v>5</v>
      </c>
      <c r="B8" s="54" t="s">
        <v>105</v>
      </c>
      <c r="C8" s="55">
        <v>7.58</v>
      </c>
      <c r="D8" s="56">
        <v>98</v>
      </c>
      <c r="E8" s="56">
        <f t="shared" si="0"/>
        <v>742.84</v>
      </c>
    </row>
    <row r="9" spans="1:7" x14ac:dyDescent="0.25">
      <c r="A9" s="53">
        <v>6</v>
      </c>
      <c r="B9" s="54" t="s">
        <v>106</v>
      </c>
      <c r="C9" s="55">
        <f>0.6+27+8.44</f>
        <v>36.04</v>
      </c>
      <c r="D9" s="56">
        <v>110</v>
      </c>
      <c r="E9" s="56">
        <f t="shared" si="0"/>
        <v>3964.4</v>
      </c>
    </row>
    <row r="10" spans="1:7" x14ac:dyDescent="0.25">
      <c r="A10" s="53">
        <v>7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8</v>
      </c>
      <c r="B11" s="54" t="s">
        <v>336</v>
      </c>
      <c r="C11" s="55">
        <v>0</v>
      </c>
      <c r="D11" s="56">
        <v>87</v>
      </c>
      <c r="E11" s="56">
        <f t="shared" si="0"/>
        <v>0</v>
      </c>
    </row>
    <row r="12" spans="1:7" x14ac:dyDescent="0.25">
      <c r="A12" s="53">
        <v>9</v>
      </c>
      <c r="B12" s="54" t="s">
        <v>337</v>
      </c>
      <c r="C12" s="55">
        <v>4</v>
      </c>
      <c r="D12" s="56">
        <v>96</v>
      </c>
      <c r="E12" s="56">
        <f t="shared" si="0"/>
        <v>384</v>
      </c>
    </row>
    <row r="13" spans="1:7" x14ac:dyDescent="0.25">
      <c r="A13" s="53">
        <v>10</v>
      </c>
      <c r="B13" s="54" t="s">
        <v>338</v>
      </c>
      <c r="C13" s="55">
        <v>0</v>
      </c>
      <c r="D13" s="56">
        <v>88</v>
      </c>
      <c r="E13" s="56">
        <f t="shared" si="0"/>
        <v>0</v>
      </c>
    </row>
    <row r="14" spans="1:7" x14ac:dyDescent="0.25">
      <c r="A14" s="53">
        <v>11</v>
      </c>
      <c r="B14" s="54" t="s">
        <v>339</v>
      </c>
      <c r="C14" s="55">
        <v>0.53400000000000003</v>
      </c>
      <c r="D14" s="56">
        <v>280</v>
      </c>
      <c r="E14" s="56">
        <f t="shared" si="0"/>
        <v>149.52000000000001</v>
      </c>
    </row>
    <row r="15" spans="1:7" x14ac:dyDescent="0.25">
      <c r="A15" s="53">
        <v>12</v>
      </c>
      <c r="B15" s="54" t="s">
        <v>127</v>
      </c>
      <c r="C15" s="55">
        <f>11+1.158</f>
        <v>12.157999999999999</v>
      </c>
      <c r="D15" s="56">
        <v>630</v>
      </c>
      <c r="E15" s="56">
        <f t="shared" si="0"/>
        <v>7659.54</v>
      </c>
    </row>
    <row r="16" spans="1:7" x14ac:dyDescent="0.25">
      <c r="A16" s="53">
        <v>13</v>
      </c>
      <c r="B16" s="54" t="s">
        <v>96</v>
      </c>
      <c r="C16" s="55">
        <v>1.016</v>
      </c>
      <c r="D16" s="56">
        <v>110</v>
      </c>
      <c r="E16" s="56">
        <f t="shared" si="0"/>
        <v>111.76</v>
      </c>
    </row>
    <row r="17" spans="1:5" x14ac:dyDescent="0.25">
      <c r="A17" s="53">
        <v>14</v>
      </c>
      <c r="B17" s="54" t="s">
        <v>7</v>
      </c>
      <c r="C17" s="55">
        <v>7</v>
      </c>
      <c r="D17" s="56">
        <v>165</v>
      </c>
      <c r="E17" s="56">
        <f t="shared" si="0"/>
        <v>1155</v>
      </c>
    </row>
    <row r="18" spans="1:5" x14ac:dyDescent="0.25">
      <c r="A18" s="53">
        <v>15</v>
      </c>
      <c r="B18" s="54" t="s">
        <v>6</v>
      </c>
      <c r="C18" s="55">
        <v>0</v>
      </c>
      <c r="D18" s="56">
        <v>18</v>
      </c>
      <c r="E18" s="56">
        <f t="shared" si="0"/>
        <v>0</v>
      </c>
    </row>
    <row r="19" spans="1:5" x14ac:dyDescent="0.25">
      <c r="A19" s="53">
        <v>16</v>
      </c>
      <c r="B19" s="54" t="s">
        <v>94</v>
      </c>
      <c r="C19" s="55">
        <v>0</v>
      </c>
      <c r="D19" s="56">
        <v>64</v>
      </c>
      <c r="E19" s="56">
        <f t="shared" si="0"/>
        <v>0</v>
      </c>
    </row>
    <row r="20" spans="1:5" x14ac:dyDescent="0.25">
      <c r="A20" s="53">
        <v>17</v>
      </c>
      <c r="B20" s="54" t="s">
        <v>348</v>
      </c>
      <c r="C20" s="55">
        <v>0.77600000000000002</v>
      </c>
      <c r="D20" s="56">
        <v>385</v>
      </c>
      <c r="E20" s="56">
        <f t="shared" si="0"/>
        <v>298.76</v>
      </c>
    </row>
    <row r="21" spans="1:5" x14ac:dyDescent="0.25">
      <c r="A21" s="53">
        <v>18</v>
      </c>
      <c r="B21" s="54" t="s">
        <v>20</v>
      </c>
      <c r="C21" s="55">
        <v>2</v>
      </c>
      <c r="D21" s="56">
        <v>46</v>
      </c>
      <c r="E21" s="56">
        <f t="shared" si="0"/>
        <v>92</v>
      </c>
    </row>
    <row r="22" spans="1:5" x14ac:dyDescent="0.25">
      <c r="A22" s="53">
        <v>19</v>
      </c>
      <c r="B22" s="54" t="s">
        <v>8</v>
      </c>
      <c r="C22" s="55">
        <v>0</v>
      </c>
      <c r="D22" s="56">
        <v>64</v>
      </c>
      <c r="E22" s="56">
        <f t="shared" si="0"/>
        <v>0</v>
      </c>
    </row>
    <row r="23" spans="1:5" x14ac:dyDescent="0.25">
      <c r="A23" s="53">
        <v>20</v>
      </c>
      <c r="B23" s="54" t="s">
        <v>363</v>
      </c>
      <c r="C23" s="55">
        <v>0.41199999999999998</v>
      </c>
      <c r="D23" s="56">
        <v>298</v>
      </c>
      <c r="E23" s="56">
        <f t="shared" si="0"/>
        <v>122.776</v>
      </c>
    </row>
    <row r="24" spans="1:5" x14ac:dyDescent="0.25">
      <c r="A24" s="53">
        <v>21</v>
      </c>
      <c r="B24" s="54" t="s">
        <v>364</v>
      </c>
      <c r="C24" s="55">
        <v>2</v>
      </c>
      <c r="D24" s="56">
        <v>35</v>
      </c>
      <c r="E24" s="56">
        <f t="shared" si="0"/>
        <v>70</v>
      </c>
    </row>
    <row r="25" spans="1:5" x14ac:dyDescent="0.25">
      <c r="A25" s="53">
        <v>22</v>
      </c>
      <c r="B25" s="54" t="s">
        <v>362</v>
      </c>
      <c r="C25" s="55">
        <v>3</v>
      </c>
      <c r="D25" s="56">
        <v>90</v>
      </c>
      <c r="E25" s="56">
        <f t="shared" si="0"/>
        <v>270</v>
      </c>
    </row>
    <row r="26" spans="1:5" x14ac:dyDescent="0.25">
      <c r="A26" s="53">
        <v>23</v>
      </c>
      <c r="B26" s="54" t="s">
        <v>340</v>
      </c>
      <c r="C26" s="55">
        <v>2</v>
      </c>
      <c r="D26" s="56">
        <v>72</v>
      </c>
      <c r="E26" s="56">
        <f t="shared" si="0"/>
        <v>144</v>
      </c>
    </row>
    <row r="27" spans="1:5" x14ac:dyDescent="0.25">
      <c r="A27" s="53">
        <v>24</v>
      </c>
      <c r="B27" s="54" t="s">
        <v>273</v>
      </c>
      <c r="C27" s="55">
        <v>5</v>
      </c>
      <c r="D27" s="56">
        <v>15</v>
      </c>
      <c r="E27" s="56">
        <f t="shared" si="0"/>
        <v>75</v>
      </c>
    </row>
    <row r="28" spans="1:5" x14ac:dyDescent="0.25">
      <c r="A28" s="53">
        <v>25</v>
      </c>
      <c r="B28" s="54" t="s">
        <v>341</v>
      </c>
      <c r="C28" s="55">
        <f>1.826+0.542</f>
        <v>2.3680000000000003</v>
      </c>
      <c r="D28" s="56">
        <v>280</v>
      </c>
      <c r="E28" s="56">
        <f t="shared" si="0"/>
        <v>663.04000000000008</v>
      </c>
    </row>
    <row r="29" spans="1:5" ht="15.75" customHeight="1" x14ac:dyDescent="0.25">
      <c r="A29" s="53">
        <v>26</v>
      </c>
      <c r="B29" s="54" t="s">
        <v>342</v>
      </c>
      <c r="C29" s="55">
        <v>0</v>
      </c>
      <c r="D29" s="56">
        <v>398</v>
      </c>
      <c r="E29" s="56">
        <f t="shared" si="0"/>
        <v>0</v>
      </c>
    </row>
    <row r="30" spans="1:5" x14ac:dyDescent="0.25">
      <c r="A30" s="53">
        <v>27</v>
      </c>
      <c r="B30" s="54" t="s">
        <v>131</v>
      </c>
      <c r="C30" s="55">
        <v>5.9</v>
      </c>
      <c r="D30" s="56">
        <v>104</v>
      </c>
      <c r="E30" s="56">
        <f t="shared" si="0"/>
        <v>613.6</v>
      </c>
    </row>
    <row r="31" spans="1:5" x14ac:dyDescent="0.25">
      <c r="A31" s="53">
        <v>28</v>
      </c>
      <c r="B31" s="54" t="s">
        <v>132</v>
      </c>
      <c r="C31" s="55">
        <v>3.58</v>
      </c>
      <c r="D31" s="56">
        <v>590</v>
      </c>
      <c r="E31" s="56">
        <f t="shared" si="0"/>
        <v>2112.1999999999998</v>
      </c>
    </row>
    <row r="32" spans="1:5" x14ac:dyDescent="0.25">
      <c r="A32" s="53">
        <v>29</v>
      </c>
      <c r="B32" s="54" t="s">
        <v>133</v>
      </c>
      <c r="C32" s="55">
        <f>1.6+15.49</f>
        <v>17.09</v>
      </c>
      <c r="D32" s="56">
        <v>103</v>
      </c>
      <c r="E32" s="56">
        <f t="shared" si="0"/>
        <v>1760.27</v>
      </c>
    </row>
    <row r="33" spans="1:5" x14ac:dyDescent="0.25">
      <c r="A33" s="53">
        <v>30</v>
      </c>
      <c r="B33" s="54" t="s">
        <v>134</v>
      </c>
      <c r="C33" s="55">
        <v>8.86</v>
      </c>
      <c r="D33" s="56">
        <v>160</v>
      </c>
      <c r="E33" s="56">
        <f t="shared" si="0"/>
        <v>1417.6</v>
      </c>
    </row>
    <row r="34" spans="1:5" x14ac:dyDescent="0.25">
      <c r="A34" s="53">
        <v>31</v>
      </c>
      <c r="B34" s="54" t="s">
        <v>135</v>
      </c>
      <c r="C34" s="55">
        <v>3.4</v>
      </c>
      <c r="D34" s="56">
        <v>360</v>
      </c>
      <c r="E34" s="56">
        <f t="shared" si="0"/>
        <v>1224</v>
      </c>
    </row>
    <row r="35" spans="1:5" x14ac:dyDescent="0.25">
      <c r="A35" s="53">
        <v>32</v>
      </c>
      <c r="B35" s="54" t="s">
        <v>136</v>
      </c>
      <c r="C35" s="55">
        <f>4.79+0.44</f>
        <v>5.23</v>
      </c>
      <c r="D35" s="56">
        <v>210</v>
      </c>
      <c r="E35" s="56">
        <f t="shared" si="0"/>
        <v>1098.3000000000002</v>
      </c>
    </row>
    <row r="36" spans="1:5" x14ac:dyDescent="0.25">
      <c r="A36" s="53">
        <v>33</v>
      </c>
      <c r="B36" s="54" t="s">
        <v>137</v>
      </c>
      <c r="C36" s="55">
        <v>3.83</v>
      </c>
      <c r="D36" s="56">
        <v>138</v>
      </c>
      <c r="E36" s="56">
        <f t="shared" si="0"/>
        <v>528.54</v>
      </c>
    </row>
    <row r="37" spans="1:5" x14ac:dyDescent="0.25">
      <c r="A37" s="53">
        <v>34</v>
      </c>
      <c r="B37" s="54" t="s">
        <v>138</v>
      </c>
      <c r="C37" s="55">
        <v>26</v>
      </c>
      <c r="D37" s="56">
        <v>26</v>
      </c>
      <c r="E37" s="56">
        <f t="shared" si="0"/>
        <v>676</v>
      </c>
    </row>
    <row r="38" spans="1:5" x14ac:dyDescent="0.25">
      <c r="A38" s="53">
        <v>35</v>
      </c>
      <c r="B38" s="54" t="s">
        <v>139</v>
      </c>
      <c r="C38" s="55">
        <f>0.4+0.13</f>
        <v>0.53</v>
      </c>
      <c r="D38" s="56">
        <v>210</v>
      </c>
      <c r="E38" s="56">
        <f t="shared" si="0"/>
        <v>111.30000000000001</v>
      </c>
    </row>
    <row r="39" spans="1:5" x14ac:dyDescent="0.25">
      <c r="A39" s="53">
        <v>36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37</v>
      </c>
      <c r="B40" s="54" t="s">
        <v>141</v>
      </c>
      <c r="C40" s="55">
        <f>60+38.9</f>
        <v>98.9</v>
      </c>
      <c r="D40" s="56">
        <v>140</v>
      </c>
      <c r="E40" s="56">
        <f t="shared" si="0"/>
        <v>13846</v>
      </c>
    </row>
    <row r="41" spans="1:5" x14ac:dyDescent="0.25">
      <c r="A41" s="53">
        <v>38</v>
      </c>
      <c r="B41" s="54" t="s">
        <v>142</v>
      </c>
      <c r="C41" s="55">
        <f>16.08+0.7</f>
        <v>16.779999999999998</v>
      </c>
      <c r="D41" s="56">
        <v>62</v>
      </c>
      <c r="E41" s="56">
        <f t="shared" si="0"/>
        <v>1040.3599999999999</v>
      </c>
    </row>
    <row r="42" spans="1:5" x14ac:dyDescent="0.25">
      <c r="A42" s="53">
        <v>39</v>
      </c>
      <c r="B42" s="54" t="s">
        <v>143</v>
      </c>
      <c r="C42" s="55">
        <v>3.7650000000000001</v>
      </c>
      <c r="D42" s="56">
        <v>590</v>
      </c>
      <c r="E42" s="56">
        <f t="shared" si="0"/>
        <v>2221.35</v>
      </c>
    </row>
    <row r="43" spans="1:5" x14ac:dyDescent="0.25">
      <c r="A43" s="53">
        <v>40</v>
      </c>
      <c r="B43" s="54" t="s">
        <v>144</v>
      </c>
      <c r="C43" s="55">
        <f>7.05+0.63</f>
        <v>7.68</v>
      </c>
      <c r="D43" s="56">
        <v>98</v>
      </c>
      <c r="E43" s="56">
        <f t="shared" si="0"/>
        <v>752.64</v>
      </c>
    </row>
    <row r="44" spans="1:5" ht="15.75" thickBot="1" x14ac:dyDescent="0.3">
      <c r="B44" s="57" t="s">
        <v>17</v>
      </c>
      <c r="C44" s="15">
        <f>SUM(C4:C43)</f>
        <v>365.77900000000005</v>
      </c>
      <c r="D44" s="15"/>
      <c r="E44" s="36">
        <f>SUM(E4:E43)</f>
        <v>55338.866000000009</v>
      </c>
    </row>
    <row r="45" spans="1:5" ht="31.5" customHeight="1" thickBot="1" x14ac:dyDescent="0.3"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41</v>
      </c>
      <c r="B46" s="54" t="s">
        <v>343</v>
      </c>
      <c r="C46" s="55">
        <f>3.3+1.478</f>
        <v>4.7779999999999996</v>
      </c>
      <c r="D46" s="56">
        <v>405</v>
      </c>
      <c r="E46" s="56">
        <f>D46*C46</f>
        <v>1935.09</v>
      </c>
    </row>
    <row r="47" spans="1:5" x14ac:dyDescent="0.25">
      <c r="A47" s="53">
        <v>42</v>
      </c>
      <c r="B47" s="54" t="s">
        <v>55</v>
      </c>
      <c r="C47" s="55">
        <f>31.5+15.5+9.3+2070.54</f>
        <v>2126.84</v>
      </c>
      <c r="D47" s="56">
        <v>125</v>
      </c>
      <c r="E47" s="56">
        <f t="shared" ref="E47:E88" si="1">D47*C47</f>
        <v>265855</v>
      </c>
    </row>
    <row r="48" spans="1:5" x14ac:dyDescent="0.25">
      <c r="A48" s="53">
        <v>43</v>
      </c>
      <c r="B48" s="54" t="s">
        <v>145</v>
      </c>
      <c r="C48" s="55">
        <f>9.7+7.9+0.658</f>
        <v>18.258000000000003</v>
      </c>
      <c r="D48" s="56">
        <v>92</v>
      </c>
      <c r="E48" s="56">
        <f t="shared" si="1"/>
        <v>1679.7360000000003</v>
      </c>
    </row>
    <row r="49" spans="1:5" x14ac:dyDescent="0.25">
      <c r="A49" s="53">
        <v>44</v>
      </c>
      <c r="B49" s="54" t="s">
        <v>146</v>
      </c>
      <c r="C49" s="55">
        <f>6.31+9.8+7.6+0.726</f>
        <v>24.436</v>
      </c>
      <c r="D49" s="56">
        <v>92</v>
      </c>
      <c r="E49" s="56">
        <f t="shared" si="1"/>
        <v>2248.1120000000001</v>
      </c>
    </row>
    <row r="50" spans="1:5" x14ac:dyDescent="0.25">
      <c r="A50" s="53">
        <v>45</v>
      </c>
      <c r="B50" s="54" t="s">
        <v>147</v>
      </c>
      <c r="C50" s="55">
        <v>20.100000000000001</v>
      </c>
      <c r="D50" s="56">
        <v>214</v>
      </c>
      <c r="E50" s="56">
        <f t="shared" si="1"/>
        <v>4301.4000000000005</v>
      </c>
    </row>
    <row r="51" spans="1:5" x14ac:dyDescent="0.25">
      <c r="A51" s="53">
        <v>46</v>
      </c>
      <c r="B51" s="54" t="s">
        <v>148</v>
      </c>
      <c r="C51" s="55">
        <f>3.23+6.48+32.78</f>
        <v>42.49</v>
      </c>
      <c r="D51" s="56">
        <v>100</v>
      </c>
      <c r="E51" s="56">
        <f t="shared" si="1"/>
        <v>4249</v>
      </c>
    </row>
    <row r="52" spans="1:5" x14ac:dyDescent="0.25">
      <c r="A52" s="53">
        <v>47</v>
      </c>
      <c r="B52" s="54" t="s">
        <v>149</v>
      </c>
      <c r="C52" s="55">
        <f>0.91+13.2+3.2</f>
        <v>17.309999999999999</v>
      </c>
      <c r="D52" s="56">
        <v>95</v>
      </c>
      <c r="E52" s="56">
        <f t="shared" si="1"/>
        <v>1644.4499999999998</v>
      </c>
    </row>
    <row r="53" spans="1:5" x14ac:dyDescent="0.25">
      <c r="A53" s="53">
        <v>48</v>
      </c>
      <c r="B53" s="54" t="s">
        <v>150</v>
      </c>
      <c r="C53" s="55">
        <f>13.9+1.9+44+42+92+0.25</f>
        <v>194.05</v>
      </c>
      <c r="D53" s="56">
        <v>110</v>
      </c>
      <c r="E53" s="56">
        <f t="shared" si="1"/>
        <v>21345.5</v>
      </c>
    </row>
    <row r="54" spans="1:5" x14ac:dyDescent="0.25">
      <c r="A54" s="53">
        <v>49</v>
      </c>
      <c r="B54" s="54" t="s">
        <v>31</v>
      </c>
      <c r="C54" s="55">
        <f>8.72+8.8+3.064</f>
        <v>20.584000000000003</v>
      </c>
      <c r="D54" s="56">
        <v>175</v>
      </c>
      <c r="E54" s="56">
        <f t="shared" si="1"/>
        <v>3602.2000000000007</v>
      </c>
    </row>
    <row r="55" spans="1:5" x14ac:dyDescent="0.25">
      <c r="A55" s="53">
        <v>50</v>
      </c>
      <c r="B55" s="54" t="s">
        <v>32</v>
      </c>
      <c r="C55" s="55">
        <f>16.3+6.3+2.62</f>
        <v>25.220000000000002</v>
      </c>
      <c r="D55" s="56">
        <v>140</v>
      </c>
      <c r="E55" s="56">
        <f t="shared" si="1"/>
        <v>3530.8</v>
      </c>
    </row>
    <row r="56" spans="1:5" x14ac:dyDescent="0.25">
      <c r="A56" s="53">
        <v>51</v>
      </c>
      <c r="B56" s="54" t="s">
        <v>33</v>
      </c>
      <c r="C56" s="55">
        <f>6.44+22.75+18.3+7.75+11.1+8.19</f>
        <v>74.53</v>
      </c>
      <c r="D56" s="56">
        <v>94</v>
      </c>
      <c r="E56" s="56">
        <f t="shared" si="1"/>
        <v>7005.82</v>
      </c>
    </row>
    <row r="57" spans="1:5" x14ac:dyDescent="0.25">
      <c r="A57" s="53">
        <v>52</v>
      </c>
      <c r="B57" s="54" t="s">
        <v>34</v>
      </c>
      <c r="C57" s="55">
        <f>32.15+6.185</f>
        <v>38.335000000000001</v>
      </c>
      <c r="D57" s="56">
        <v>64</v>
      </c>
      <c r="E57" s="56">
        <f t="shared" si="1"/>
        <v>2453.44</v>
      </c>
    </row>
    <row r="58" spans="1:5" x14ac:dyDescent="0.25">
      <c r="A58" s="53">
        <v>53</v>
      </c>
      <c r="B58" s="54" t="s">
        <v>35</v>
      </c>
      <c r="C58" s="55">
        <f>10.1+56+8.7</f>
        <v>74.8</v>
      </c>
      <c r="D58" s="56">
        <v>64</v>
      </c>
      <c r="E58" s="56">
        <f t="shared" si="1"/>
        <v>4787.2</v>
      </c>
    </row>
    <row r="59" spans="1:5" x14ac:dyDescent="0.25">
      <c r="A59" s="53">
        <v>54</v>
      </c>
      <c r="B59" s="54" t="s">
        <v>36</v>
      </c>
      <c r="C59" s="55">
        <f>7.954+4.478</f>
        <v>12.431999999999999</v>
      </c>
      <c r="D59" s="56">
        <v>110</v>
      </c>
      <c r="E59" s="56">
        <f t="shared" si="1"/>
        <v>1367.5199999999998</v>
      </c>
    </row>
    <row r="60" spans="1:5" x14ac:dyDescent="0.25">
      <c r="A60" s="53">
        <v>55</v>
      </c>
      <c r="B60" s="54" t="s">
        <v>37</v>
      </c>
      <c r="C60" s="55">
        <v>0</v>
      </c>
      <c r="D60" s="56">
        <v>63</v>
      </c>
      <c r="E60" s="56">
        <f t="shared" si="1"/>
        <v>0</v>
      </c>
    </row>
    <row r="61" spans="1:5" x14ac:dyDescent="0.25">
      <c r="A61" s="53">
        <v>56</v>
      </c>
      <c r="B61" s="54" t="s">
        <v>15</v>
      </c>
      <c r="C61" s="55">
        <v>0</v>
      </c>
      <c r="D61" s="56">
        <v>56</v>
      </c>
      <c r="E61" s="56">
        <f t="shared" si="1"/>
        <v>0</v>
      </c>
    </row>
    <row r="62" spans="1:5" x14ac:dyDescent="0.25">
      <c r="A62" s="53">
        <v>57</v>
      </c>
      <c r="B62" s="54" t="s">
        <v>16</v>
      </c>
      <c r="C62" s="55">
        <v>0</v>
      </c>
      <c r="D62" s="56">
        <v>72</v>
      </c>
      <c r="E62" s="56">
        <f t="shared" si="1"/>
        <v>0</v>
      </c>
    </row>
    <row r="63" spans="1:5" x14ac:dyDescent="0.25">
      <c r="A63" s="53">
        <v>58</v>
      </c>
      <c r="B63" s="54" t="s">
        <v>18</v>
      </c>
      <c r="C63" s="55">
        <v>0</v>
      </c>
      <c r="D63" s="56">
        <v>40</v>
      </c>
      <c r="E63" s="56">
        <f t="shared" si="1"/>
        <v>0</v>
      </c>
    </row>
    <row r="64" spans="1:5" x14ac:dyDescent="0.25">
      <c r="A64" s="53">
        <v>59</v>
      </c>
      <c r="B64" s="54" t="s">
        <v>38</v>
      </c>
      <c r="C64" s="55">
        <v>8</v>
      </c>
      <c r="D64" s="56">
        <v>21</v>
      </c>
      <c r="E64" s="56">
        <f t="shared" si="1"/>
        <v>168</v>
      </c>
    </row>
    <row r="65" spans="1:5" x14ac:dyDescent="0.25">
      <c r="A65" s="53">
        <v>60</v>
      </c>
      <c r="B65" s="54" t="s">
        <v>39</v>
      </c>
      <c r="C65" s="55">
        <v>0</v>
      </c>
      <c r="D65" s="56">
        <v>31</v>
      </c>
      <c r="E65" s="56">
        <f t="shared" si="1"/>
        <v>0</v>
      </c>
    </row>
    <row r="66" spans="1:5" x14ac:dyDescent="0.25">
      <c r="A66" s="53">
        <v>61</v>
      </c>
      <c r="B66" s="54" t="s">
        <v>40</v>
      </c>
      <c r="C66" s="55">
        <v>28</v>
      </c>
      <c r="D66" s="56">
        <v>60</v>
      </c>
      <c r="E66" s="56">
        <f t="shared" si="1"/>
        <v>1680</v>
      </c>
    </row>
    <row r="67" spans="1:5" x14ac:dyDescent="0.25">
      <c r="A67" s="53">
        <v>62</v>
      </c>
      <c r="B67" s="54" t="s">
        <v>41</v>
      </c>
      <c r="C67" s="55">
        <f>3+4.74+1.8+3.7+3.7+4</f>
        <v>20.94</v>
      </c>
      <c r="D67" s="56">
        <v>250</v>
      </c>
      <c r="E67" s="56">
        <f t="shared" si="1"/>
        <v>5235</v>
      </c>
    </row>
    <row r="68" spans="1:5" x14ac:dyDescent="0.25">
      <c r="A68" s="53">
        <v>63</v>
      </c>
      <c r="B68" s="54" t="s">
        <v>151</v>
      </c>
      <c r="C68" s="55">
        <v>5</v>
      </c>
      <c r="D68" s="56">
        <v>85</v>
      </c>
      <c r="E68" s="56">
        <f t="shared" si="1"/>
        <v>425</v>
      </c>
    </row>
    <row r="69" spans="1:5" x14ac:dyDescent="0.25">
      <c r="A69" s="53">
        <v>64</v>
      </c>
      <c r="B69" s="54" t="s">
        <v>152</v>
      </c>
      <c r="C69" s="55">
        <v>2</v>
      </c>
      <c r="D69" s="56">
        <v>95</v>
      </c>
      <c r="E69" s="56">
        <f t="shared" si="1"/>
        <v>190</v>
      </c>
    </row>
    <row r="70" spans="1:5" x14ac:dyDescent="0.25">
      <c r="A70" s="53">
        <v>65</v>
      </c>
      <c r="B70" s="54" t="s">
        <v>51</v>
      </c>
      <c r="C70" s="55">
        <v>8</v>
      </c>
      <c r="D70" s="56">
        <v>46</v>
      </c>
      <c r="E70" s="56">
        <f t="shared" si="1"/>
        <v>368</v>
      </c>
    </row>
    <row r="71" spans="1:5" x14ac:dyDescent="0.25">
      <c r="A71" s="53">
        <v>66</v>
      </c>
      <c r="B71" s="54" t="s">
        <v>52</v>
      </c>
      <c r="C71" s="60">
        <f>14.5+5.57</f>
        <v>20.07</v>
      </c>
      <c r="D71" s="56">
        <v>116</v>
      </c>
      <c r="E71" s="56">
        <f t="shared" si="1"/>
        <v>2328.12</v>
      </c>
    </row>
    <row r="72" spans="1:5" x14ac:dyDescent="0.25">
      <c r="A72" s="53">
        <v>67</v>
      </c>
      <c r="B72" s="54" t="s">
        <v>53</v>
      </c>
      <c r="C72" s="55">
        <f>33+19.62+6.54+2.468</f>
        <v>61.628</v>
      </c>
      <c r="D72" s="56">
        <v>102</v>
      </c>
      <c r="E72" s="56">
        <f t="shared" si="1"/>
        <v>6286.0559999999996</v>
      </c>
    </row>
    <row r="73" spans="1:5" x14ac:dyDescent="0.25">
      <c r="A73" s="53">
        <v>68</v>
      </c>
      <c r="B73" s="54" t="s">
        <v>349</v>
      </c>
      <c r="C73" s="55">
        <v>3</v>
      </c>
      <c r="D73" s="56">
        <v>155</v>
      </c>
      <c r="E73" s="56">
        <f t="shared" si="1"/>
        <v>465</v>
      </c>
    </row>
    <row r="74" spans="1:5" x14ac:dyDescent="0.25">
      <c r="A74" s="53">
        <v>69</v>
      </c>
      <c r="B74" s="54" t="s">
        <v>100</v>
      </c>
      <c r="C74" s="55">
        <v>20</v>
      </c>
      <c r="D74" s="56">
        <v>26</v>
      </c>
      <c r="E74" s="56">
        <f t="shared" si="1"/>
        <v>520</v>
      </c>
    </row>
    <row r="75" spans="1:5" x14ac:dyDescent="0.25">
      <c r="A75" s="53">
        <v>70</v>
      </c>
      <c r="B75" s="54" t="s">
        <v>366</v>
      </c>
      <c r="C75" s="55">
        <v>3</v>
      </c>
      <c r="D75" s="56">
        <v>175</v>
      </c>
      <c r="E75" s="56">
        <f t="shared" si="1"/>
        <v>525</v>
      </c>
    </row>
    <row r="76" spans="1:5" x14ac:dyDescent="0.25">
      <c r="A76" s="53">
        <v>71</v>
      </c>
      <c r="B76" s="54" t="s">
        <v>154</v>
      </c>
      <c r="C76" s="55">
        <v>36</v>
      </c>
      <c r="D76" s="56">
        <v>26</v>
      </c>
      <c r="E76" s="56">
        <f t="shared" si="1"/>
        <v>936</v>
      </c>
    </row>
    <row r="77" spans="1:5" x14ac:dyDescent="0.25">
      <c r="A77" s="53">
        <v>72</v>
      </c>
      <c r="B77" s="54" t="s">
        <v>155</v>
      </c>
      <c r="C77" s="55">
        <v>22</v>
      </c>
      <c r="D77" s="56">
        <v>50</v>
      </c>
      <c r="E77" s="56">
        <f t="shared" si="1"/>
        <v>1100</v>
      </c>
    </row>
    <row r="78" spans="1:5" x14ac:dyDescent="0.25">
      <c r="A78" s="53">
        <v>73</v>
      </c>
      <c r="B78" s="54" t="s">
        <v>156</v>
      </c>
      <c r="C78" s="55">
        <v>3</v>
      </c>
      <c r="D78" s="56">
        <v>68</v>
      </c>
      <c r="E78" s="56">
        <f t="shared" si="1"/>
        <v>204</v>
      </c>
    </row>
    <row r="79" spans="1:5" x14ac:dyDescent="0.25">
      <c r="A79" s="53">
        <v>74</v>
      </c>
      <c r="B79" s="54" t="s">
        <v>365</v>
      </c>
      <c r="C79" s="55">
        <v>1.1459999999999999</v>
      </c>
      <c r="D79" s="56">
        <v>186</v>
      </c>
      <c r="E79" s="56">
        <f t="shared" si="1"/>
        <v>213.15599999999998</v>
      </c>
    </row>
    <row r="80" spans="1:5" x14ac:dyDescent="0.25">
      <c r="A80" s="53">
        <v>75</v>
      </c>
      <c r="B80" s="54" t="s">
        <v>159</v>
      </c>
      <c r="C80" s="55">
        <f>7.56+3.2</f>
        <v>10.76</v>
      </c>
      <c r="D80" s="56">
        <v>116</v>
      </c>
      <c r="E80" s="56">
        <f t="shared" si="1"/>
        <v>1248.1600000000001</v>
      </c>
    </row>
    <row r="81" spans="1:5" x14ac:dyDescent="0.25">
      <c r="A81" s="53">
        <v>76</v>
      </c>
      <c r="B81" s="54" t="s">
        <v>166</v>
      </c>
      <c r="C81" s="55">
        <f>27+19+40</f>
        <v>86</v>
      </c>
      <c r="D81" s="56">
        <v>45</v>
      </c>
      <c r="E81" s="56">
        <f t="shared" si="1"/>
        <v>3870</v>
      </c>
    </row>
    <row r="82" spans="1:5" x14ac:dyDescent="0.25">
      <c r="A82" s="53">
        <v>77</v>
      </c>
      <c r="B82" s="54" t="s">
        <v>160</v>
      </c>
      <c r="C82" s="55">
        <v>8.5</v>
      </c>
      <c r="D82" s="56">
        <v>60</v>
      </c>
      <c r="E82" s="56">
        <f t="shared" si="1"/>
        <v>510</v>
      </c>
    </row>
    <row r="83" spans="1:5" x14ac:dyDescent="0.25">
      <c r="A83" s="53">
        <v>78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79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80</v>
      </c>
      <c r="B85" s="54" t="s">
        <v>163</v>
      </c>
      <c r="C85" s="55">
        <v>33</v>
      </c>
      <c r="D85" s="56">
        <v>28</v>
      </c>
      <c r="E85" s="56">
        <f t="shared" si="1"/>
        <v>924</v>
      </c>
    </row>
    <row r="86" spans="1:5" x14ac:dyDescent="0.25">
      <c r="A86" s="53">
        <v>81</v>
      </c>
      <c r="B86" s="54" t="s">
        <v>164</v>
      </c>
      <c r="C86" s="55">
        <v>9</v>
      </c>
      <c r="D86" s="56">
        <v>28</v>
      </c>
      <c r="E86" s="56">
        <f t="shared" si="1"/>
        <v>252</v>
      </c>
    </row>
    <row r="87" spans="1:5" x14ac:dyDescent="0.25">
      <c r="A87" s="53">
        <v>82</v>
      </c>
      <c r="B87" s="54" t="s">
        <v>167</v>
      </c>
      <c r="C87" s="55">
        <v>11</v>
      </c>
      <c r="D87" s="56">
        <v>30</v>
      </c>
      <c r="E87" s="56">
        <f t="shared" si="1"/>
        <v>330</v>
      </c>
    </row>
    <row r="88" spans="1:5" x14ac:dyDescent="0.25">
      <c r="A88" s="53">
        <v>83</v>
      </c>
      <c r="B88" s="54" t="s">
        <v>165</v>
      </c>
      <c r="C88" s="55">
        <v>24</v>
      </c>
      <c r="D88" s="56">
        <v>30</v>
      </c>
      <c r="E88" s="56">
        <f t="shared" si="1"/>
        <v>720</v>
      </c>
    </row>
    <row r="89" spans="1:5" ht="15.75" thickBot="1" x14ac:dyDescent="0.3">
      <c r="A89" s="53"/>
      <c r="B89" s="57" t="s">
        <v>17</v>
      </c>
      <c r="C89" s="15">
        <f>SUM(C46:C88)</f>
        <v>3118.2070000000003</v>
      </c>
      <c r="D89" s="36"/>
      <c r="E89" s="36">
        <f>SUM(E46:E88)</f>
        <v>354502.76000000007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84</v>
      </c>
      <c r="B91" s="54" t="s">
        <v>168</v>
      </c>
      <c r="C91" s="55">
        <v>23</v>
      </c>
      <c r="D91" s="56">
        <v>23</v>
      </c>
      <c r="E91" s="56">
        <f>D91*C91</f>
        <v>529</v>
      </c>
    </row>
    <row r="92" spans="1:5" x14ac:dyDescent="0.25">
      <c r="A92" s="53">
        <v>85</v>
      </c>
      <c r="B92" s="54" t="s">
        <v>169</v>
      </c>
      <c r="C92" s="59">
        <v>25</v>
      </c>
      <c r="D92" s="56">
        <v>18</v>
      </c>
      <c r="E92" s="56">
        <f t="shared" ref="E92:E134" si="2">D92*C92</f>
        <v>450</v>
      </c>
    </row>
    <row r="93" spans="1:5" x14ac:dyDescent="0.25">
      <c r="A93" s="53">
        <v>86</v>
      </c>
      <c r="B93" s="54" t="s">
        <v>171</v>
      </c>
      <c r="C93" s="55">
        <v>1.23</v>
      </c>
      <c r="D93" s="56">
        <v>125</v>
      </c>
      <c r="E93" s="56">
        <f t="shared" si="2"/>
        <v>153.75</v>
      </c>
    </row>
    <row r="94" spans="1:5" x14ac:dyDescent="0.25">
      <c r="A94" s="53">
        <v>87</v>
      </c>
      <c r="B94" s="54" t="s">
        <v>172</v>
      </c>
      <c r="C94" s="55">
        <v>2.54</v>
      </c>
      <c r="D94" s="56">
        <v>85</v>
      </c>
      <c r="E94" s="56">
        <f t="shared" si="2"/>
        <v>215.9</v>
      </c>
    </row>
    <row r="95" spans="1:5" x14ac:dyDescent="0.25">
      <c r="A95" s="53">
        <v>88</v>
      </c>
      <c r="B95" s="54" t="s">
        <v>173</v>
      </c>
      <c r="C95" s="55">
        <v>2</v>
      </c>
      <c r="D95" s="56">
        <v>50</v>
      </c>
      <c r="E95" s="56">
        <f t="shared" si="2"/>
        <v>100</v>
      </c>
    </row>
    <row r="96" spans="1:5" x14ac:dyDescent="0.25">
      <c r="A96" s="53">
        <v>89</v>
      </c>
      <c r="B96" s="54" t="s">
        <v>175</v>
      </c>
      <c r="C96" s="55">
        <f>60+9.9+9.43</f>
        <v>79.330000000000013</v>
      </c>
      <c r="D96" s="56">
        <v>115</v>
      </c>
      <c r="E96" s="56">
        <f t="shared" si="2"/>
        <v>9122.9500000000007</v>
      </c>
    </row>
    <row r="97" spans="1:5" x14ac:dyDescent="0.25">
      <c r="A97" s="53">
        <v>90</v>
      </c>
      <c r="B97" s="54" t="s">
        <v>174</v>
      </c>
      <c r="C97" s="55">
        <f>0.57+6.96</f>
        <v>7.53</v>
      </c>
      <c r="D97" s="56">
        <v>98</v>
      </c>
      <c r="E97" s="56">
        <f t="shared" si="2"/>
        <v>737.94</v>
      </c>
    </row>
    <row r="98" spans="1:5" x14ac:dyDescent="0.25">
      <c r="A98" s="53">
        <v>91</v>
      </c>
      <c r="B98" s="54" t="s">
        <v>176</v>
      </c>
      <c r="C98" s="55">
        <f>6.2+2.1+2.26</f>
        <v>10.56</v>
      </c>
      <c r="D98" s="56">
        <v>80</v>
      </c>
      <c r="E98" s="56">
        <f t="shared" si="2"/>
        <v>844.80000000000007</v>
      </c>
    </row>
    <row r="99" spans="1:5" x14ac:dyDescent="0.25">
      <c r="A99" s="53">
        <v>92</v>
      </c>
      <c r="B99" s="54" t="s">
        <v>177</v>
      </c>
      <c r="C99" s="55">
        <v>32.9</v>
      </c>
      <c r="D99" s="56">
        <v>125</v>
      </c>
      <c r="E99" s="56">
        <f t="shared" si="2"/>
        <v>4112.5</v>
      </c>
    </row>
    <row r="100" spans="1:5" x14ac:dyDescent="0.25">
      <c r="A100" s="53">
        <v>93</v>
      </c>
      <c r="B100" s="54" t="s">
        <v>178</v>
      </c>
      <c r="C100" s="55">
        <f>23+1.568</f>
        <v>24.568000000000001</v>
      </c>
      <c r="D100" s="56">
        <v>60</v>
      </c>
      <c r="E100" s="56">
        <f t="shared" si="2"/>
        <v>1474.0800000000002</v>
      </c>
    </row>
    <row r="101" spans="1:5" x14ac:dyDescent="0.25">
      <c r="A101" s="53">
        <v>94</v>
      </c>
      <c r="B101" s="54" t="s">
        <v>179</v>
      </c>
      <c r="C101" s="55">
        <v>3.9</v>
      </c>
      <c r="D101" s="56">
        <v>106</v>
      </c>
      <c r="E101" s="56">
        <f t="shared" si="2"/>
        <v>413.4</v>
      </c>
    </row>
    <row r="102" spans="1:5" x14ac:dyDescent="0.25">
      <c r="A102" s="53">
        <v>95</v>
      </c>
      <c r="B102" s="54" t="s">
        <v>180</v>
      </c>
      <c r="C102" s="55">
        <f>2.72+5.32+1.4+605.5+688</f>
        <v>1302.94</v>
      </c>
      <c r="D102" s="56">
        <v>48</v>
      </c>
      <c r="E102" s="56">
        <f t="shared" si="2"/>
        <v>62541.120000000003</v>
      </c>
    </row>
    <row r="103" spans="1:5" x14ac:dyDescent="0.25">
      <c r="A103" s="53">
        <v>96</v>
      </c>
      <c r="B103" s="54" t="s">
        <v>181</v>
      </c>
      <c r="C103" s="55">
        <f>8.46+11.28-3.9466</f>
        <v>15.793400000000002</v>
      </c>
      <c r="D103" s="56">
        <v>96</v>
      </c>
      <c r="E103" s="56">
        <f t="shared" si="2"/>
        <v>1516.1664000000001</v>
      </c>
    </row>
    <row r="104" spans="1:5" x14ac:dyDescent="0.25">
      <c r="A104" s="53">
        <v>97</v>
      </c>
      <c r="B104" s="54" t="s">
        <v>182</v>
      </c>
      <c r="C104" s="55">
        <v>5.58</v>
      </c>
      <c r="D104" s="56">
        <v>98</v>
      </c>
      <c r="E104" s="56">
        <f t="shared" si="2"/>
        <v>546.84</v>
      </c>
    </row>
    <row r="105" spans="1:5" x14ac:dyDescent="0.25">
      <c r="A105" s="53">
        <v>98</v>
      </c>
      <c r="B105" s="54" t="s">
        <v>183</v>
      </c>
      <c r="C105" s="55">
        <f>14.58-2.2+2.1+37.2</f>
        <v>51.68</v>
      </c>
      <c r="D105" s="56">
        <v>108</v>
      </c>
      <c r="E105" s="56">
        <f t="shared" si="2"/>
        <v>5581.44</v>
      </c>
    </row>
    <row r="106" spans="1:5" x14ac:dyDescent="0.25">
      <c r="A106" s="53">
        <v>99</v>
      </c>
      <c r="B106" s="54" t="s">
        <v>269</v>
      </c>
      <c r="C106" s="60">
        <f>2.2+17.4</f>
        <v>19.599999999999998</v>
      </c>
      <c r="D106" s="56">
        <v>96</v>
      </c>
      <c r="E106" s="56">
        <f t="shared" si="2"/>
        <v>1881.6</v>
      </c>
    </row>
    <row r="107" spans="1:5" x14ac:dyDescent="0.25">
      <c r="A107" s="53">
        <v>100</v>
      </c>
      <c r="B107" s="54" t="s">
        <v>268</v>
      </c>
      <c r="C107" s="55">
        <v>1.28</v>
      </c>
      <c r="D107" s="56">
        <v>112</v>
      </c>
      <c r="E107" s="56">
        <f t="shared" si="2"/>
        <v>143.36000000000001</v>
      </c>
    </row>
    <row r="108" spans="1:5" x14ac:dyDescent="0.25">
      <c r="A108" s="53">
        <v>101</v>
      </c>
      <c r="B108" s="54" t="s">
        <v>267</v>
      </c>
      <c r="C108" s="55">
        <v>1.68</v>
      </c>
      <c r="D108" s="56">
        <v>3</v>
      </c>
      <c r="E108" s="56">
        <f t="shared" si="2"/>
        <v>5.04</v>
      </c>
    </row>
    <row r="109" spans="1:5" x14ac:dyDescent="0.25">
      <c r="A109" s="53">
        <v>102</v>
      </c>
      <c r="B109" s="54" t="s">
        <v>266</v>
      </c>
      <c r="C109" s="55">
        <f>3.42+98.5</f>
        <v>101.92</v>
      </c>
      <c r="D109" s="56">
        <v>89</v>
      </c>
      <c r="E109" s="56">
        <f t="shared" si="2"/>
        <v>9070.880000000001</v>
      </c>
    </row>
    <row r="110" spans="1:5" x14ac:dyDescent="0.25">
      <c r="A110" s="53">
        <v>103</v>
      </c>
      <c r="B110" s="54" t="s">
        <v>265</v>
      </c>
      <c r="C110" s="55">
        <f>11.56-1.5+80</f>
        <v>90.06</v>
      </c>
      <c r="D110" s="56">
        <v>340</v>
      </c>
      <c r="E110" s="56">
        <f t="shared" si="2"/>
        <v>30620.400000000001</v>
      </c>
    </row>
    <row r="111" spans="1:5" x14ac:dyDescent="0.25">
      <c r="A111" s="53">
        <v>104</v>
      </c>
      <c r="B111" s="54" t="s">
        <v>264</v>
      </c>
      <c r="C111" s="55">
        <f>6.5+40.2</f>
        <v>46.7</v>
      </c>
      <c r="D111" s="56">
        <v>76</v>
      </c>
      <c r="E111" s="56">
        <f t="shared" si="2"/>
        <v>3549.2000000000003</v>
      </c>
    </row>
    <row r="112" spans="1:5" x14ac:dyDescent="0.25">
      <c r="A112" s="53">
        <v>105</v>
      </c>
      <c r="B112" s="54" t="s">
        <v>263</v>
      </c>
      <c r="C112" s="55">
        <f>20.5+4.18</f>
        <v>24.68</v>
      </c>
      <c r="D112" s="56">
        <v>96</v>
      </c>
      <c r="E112" s="56">
        <f t="shared" si="2"/>
        <v>2369.2799999999997</v>
      </c>
    </row>
    <row r="113" spans="1:5" x14ac:dyDescent="0.25">
      <c r="A113" s="53">
        <v>106</v>
      </c>
      <c r="B113" s="54" t="s">
        <v>262</v>
      </c>
      <c r="C113" s="55">
        <f>2.82+4.96+9.8+210.5</f>
        <v>228.07999999999998</v>
      </c>
      <c r="D113" s="56">
        <v>120</v>
      </c>
      <c r="E113" s="56">
        <f t="shared" si="2"/>
        <v>27369.599999999999</v>
      </c>
    </row>
    <row r="114" spans="1:5" x14ac:dyDescent="0.25">
      <c r="A114" s="53">
        <v>107</v>
      </c>
      <c r="B114" s="54" t="s">
        <v>260</v>
      </c>
      <c r="C114" s="55">
        <f>27.3</f>
        <v>27.3</v>
      </c>
      <c r="D114" s="56">
        <v>96</v>
      </c>
      <c r="E114" s="56">
        <f t="shared" si="2"/>
        <v>2620.8000000000002</v>
      </c>
    </row>
    <row r="115" spans="1:5" x14ac:dyDescent="0.25">
      <c r="A115" s="53">
        <v>108</v>
      </c>
      <c r="B115" s="54" t="s">
        <v>259</v>
      </c>
      <c r="C115" s="55">
        <v>39.39</v>
      </c>
      <c r="D115" s="56">
        <v>210</v>
      </c>
      <c r="E115" s="56">
        <f t="shared" si="2"/>
        <v>8271.9</v>
      </c>
    </row>
    <row r="116" spans="1:5" x14ac:dyDescent="0.25">
      <c r="A116" s="53">
        <v>109</v>
      </c>
      <c r="B116" s="54" t="s">
        <v>257</v>
      </c>
      <c r="C116" s="55">
        <f>2.66+18</f>
        <v>20.66</v>
      </c>
      <c r="D116" s="56">
        <v>47</v>
      </c>
      <c r="E116" s="56">
        <f t="shared" si="2"/>
        <v>971.02</v>
      </c>
    </row>
    <row r="117" spans="1:5" x14ac:dyDescent="0.25">
      <c r="A117" s="53">
        <v>110</v>
      </c>
      <c r="B117" s="54" t="s">
        <v>256</v>
      </c>
      <c r="C117" s="55">
        <f>9.42-3.9+5.8</f>
        <v>11.32</v>
      </c>
      <c r="D117" s="56">
        <v>95</v>
      </c>
      <c r="E117" s="56">
        <f t="shared" si="2"/>
        <v>1075.4000000000001</v>
      </c>
    </row>
    <row r="118" spans="1:5" x14ac:dyDescent="0.25">
      <c r="A118" s="53">
        <v>111</v>
      </c>
      <c r="B118" s="54" t="s">
        <v>255</v>
      </c>
      <c r="C118" s="55">
        <f>23.46-3.9+7.2</f>
        <v>26.76</v>
      </c>
      <c r="D118" s="56">
        <v>98</v>
      </c>
      <c r="E118" s="56">
        <f t="shared" si="2"/>
        <v>2622.48</v>
      </c>
    </row>
    <row r="119" spans="1:5" x14ac:dyDescent="0.25">
      <c r="A119" s="53">
        <v>112</v>
      </c>
      <c r="B119" s="54" t="s">
        <v>254</v>
      </c>
      <c r="C119" s="55">
        <v>5.32</v>
      </c>
      <c r="D119" s="56">
        <v>125</v>
      </c>
      <c r="E119" s="56">
        <f t="shared" si="2"/>
        <v>665</v>
      </c>
    </row>
    <row r="120" spans="1:5" x14ac:dyDescent="0.25">
      <c r="A120" s="53">
        <v>113</v>
      </c>
      <c r="B120" s="54" t="s">
        <v>253</v>
      </c>
      <c r="C120" s="55">
        <v>9.52</v>
      </c>
      <c r="D120" s="56">
        <v>145</v>
      </c>
      <c r="E120" s="56">
        <f t="shared" si="2"/>
        <v>1380.3999999999999</v>
      </c>
    </row>
    <row r="121" spans="1:5" x14ac:dyDescent="0.25">
      <c r="A121" s="53">
        <v>114</v>
      </c>
      <c r="B121" s="54" t="s">
        <v>252</v>
      </c>
      <c r="C121" s="55">
        <f>11.94-3.9</f>
        <v>8.0399999999999991</v>
      </c>
      <c r="D121" s="56">
        <v>170</v>
      </c>
      <c r="E121" s="56">
        <f t="shared" si="2"/>
        <v>1366.8</v>
      </c>
    </row>
    <row r="122" spans="1:5" x14ac:dyDescent="0.25">
      <c r="A122" s="53">
        <v>115</v>
      </c>
      <c r="B122" s="54" t="s">
        <v>251</v>
      </c>
      <c r="C122" s="55">
        <f>14.8-2.2+63.7+578.9</f>
        <v>655.20000000000005</v>
      </c>
      <c r="D122" s="56">
        <v>112</v>
      </c>
      <c r="E122" s="56">
        <f t="shared" si="2"/>
        <v>73382.400000000009</v>
      </c>
    </row>
    <row r="123" spans="1:5" x14ac:dyDescent="0.25">
      <c r="A123" s="53">
        <v>116</v>
      </c>
      <c r="B123" s="54" t="s">
        <v>250</v>
      </c>
      <c r="C123" s="55">
        <f>1.04+180.4</f>
        <v>181.44</v>
      </c>
      <c r="D123" s="56">
        <v>114</v>
      </c>
      <c r="E123" s="56">
        <f t="shared" si="2"/>
        <v>20684.16</v>
      </c>
    </row>
    <row r="124" spans="1:5" x14ac:dyDescent="0.25">
      <c r="A124" s="53">
        <v>117</v>
      </c>
      <c r="B124" s="54" t="s">
        <v>249</v>
      </c>
      <c r="C124" s="55">
        <f>12.5+18.82+7.5</f>
        <v>38.82</v>
      </c>
      <c r="D124" s="56">
        <v>70</v>
      </c>
      <c r="E124" s="56">
        <f t="shared" si="2"/>
        <v>2717.4</v>
      </c>
    </row>
    <row r="125" spans="1:5" x14ac:dyDescent="0.25">
      <c r="A125" s="53">
        <v>118</v>
      </c>
      <c r="B125" s="54" t="s">
        <v>248</v>
      </c>
      <c r="C125" s="55">
        <f>46.46-6.6+3.22+23.3+9.8+18.3+13.3+260+103+145.9+142.1+111.1+50.7+47.2+301.3+14.8</f>
        <v>1283.8800000000001</v>
      </c>
      <c r="D125" s="56">
        <v>190</v>
      </c>
      <c r="E125" s="56">
        <f t="shared" si="2"/>
        <v>243937.2</v>
      </c>
    </row>
    <row r="126" spans="1:5" x14ac:dyDescent="0.25">
      <c r="A126" s="53">
        <v>119</v>
      </c>
      <c r="B126" s="54" t="s">
        <v>247</v>
      </c>
      <c r="C126" s="55">
        <v>242.6</v>
      </c>
      <c r="D126" s="56">
        <v>177</v>
      </c>
      <c r="E126" s="56">
        <f t="shared" si="2"/>
        <v>42940.2</v>
      </c>
    </row>
    <row r="127" spans="1:5" x14ac:dyDescent="0.25">
      <c r="A127" s="53">
        <v>120</v>
      </c>
      <c r="B127" s="54" t="s">
        <v>246</v>
      </c>
      <c r="C127" s="55">
        <v>0</v>
      </c>
      <c r="D127" s="56">
        <v>190</v>
      </c>
      <c r="E127" s="56">
        <f t="shared" si="2"/>
        <v>0</v>
      </c>
    </row>
    <row r="128" spans="1:5" x14ac:dyDescent="0.25">
      <c r="A128" s="53">
        <v>121</v>
      </c>
      <c r="B128" s="54" t="s">
        <v>243</v>
      </c>
      <c r="C128" s="55">
        <v>0</v>
      </c>
      <c r="D128" s="56">
        <v>80</v>
      </c>
      <c r="E128" s="56">
        <f t="shared" si="2"/>
        <v>0</v>
      </c>
    </row>
    <row r="129" spans="1:5" x14ac:dyDescent="0.25">
      <c r="A129" s="53">
        <v>122</v>
      </c>
      <c r="B129" s="54" t="s">
        <v>242</v>
      </c>
      <c r="C129" s="55">
        <f>9.3-2.2+11.6+61.4</f>
        <v>80.099999999999994</v>
      </c>
      <c r="D129" s="56">
        <v>76</v>
      </c>
      <c r="E129" s="56">
        <f t="shared" si="2"/>
        <v>6087.5999999999995</v>
      </c>
    </row>
    <row r="130" spans="1:5" x14ac:dyDescent="0.25">
      <c r="A130" s="53">
        <v>123</v>
      </c>
      <c r="B130" s="54" t="s">
        <v>240</v>
      </c>
      <c r="C130" s="55">
        <v>0</v>
      </c>
      <c r="D130" s="56">
        <v>59</v>
      </c>
      <c r="E130" s="56">
        <f t="shared" si="2"/>
        <v>0</v>
      </c>
    </row>
    <row r="131" spans="1:5" x14ac:dyDescent="0.25">
      <c r="A131" s="53">
        <v>124</v>
      </c>
      <c r="B131" s="54" t="s">
        <v>239</v>
      </c>
      <c r="C131" s="55">
        <f>21.44+2.6-2.2</f>
        <v>21.840000000000003</v>
      </c>
      <c r="D131" s="56">
        <v>148</v>
      </c>
      <c r="E131" s="56">
        <f t="shared" si="2"/>
        <v>3232.3200000000006</v>
      </c>
    </row>
    <row r="132" spans="1:5" x14ac:dyDescent="0.25">
      <c r="A132" s="53">
        <v>125</v>
      </c>
      <c r="B132" s="54" t="s">
        <v>238</v>
      </c>
      <c r="C132" s="55">
        <v>15.9</v>
      </c>
      <c r="D132" s="56">
        <v>110</v>
      </c>
      <c r="E132" s="56">
        <f t="shared" si="2"/>
        <v>1749</v>
      </c>
    </row>
    <row r="133" spans="1:5" x14ac:dyDescent="0.25">
      <c r="A133" s="53">
        <v>126</v>
      </c>
      <c r="B133" s="54" t="s">
        <v>236</v>
      </c>
      <c r="C133" s="55">
        <f>3.8+10.86-2.2+10.86-2.2</f>
        <v>21.12</v>
      </c>
      <c r="D133" s="56">
        <v>173</v>
      </c>
      <c r="E133" s="56">
        <f t="shared" si="2"/>
        <v>3653.76</v>
      </c>
    </row>
    <row r="134" spans="1:5" x14ac:dyDescent="0.25">
      <c r="A134" s="53">
        <v>127</v>
      </c>
      <c r="B134" s="54" t="s">
        <v>237</v>
      </c>
      <c r="C134" s="55">
        <v>0</v>
      </c>
      <c r="D134" s="56">
        <v>130</v>
      </c>
      <c r="E134" s="56">
        <f t="shared" si="2"/>
        <v>0</v>
      </c>
    </row>
    <row r="135" spans="1:5" ht="15.75" thickBot="1" x14ac:dyDescent="0.3">
      <c r="A135" s="53"/>
      <c r="B135" s="57" t="s">
        <v>17</v>
      </c>
      <c r="C135" s="15">
        <f>SUM(C91:C134)</f>
        <v>4791.7614000000012</v>
      </c>
      <c r="D135" s="38"/>
      <c r="E135" s="36">
        <f>SUM(E91:E134)</f>
        <v>580707.08639999991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128</v>
      </c>
      <c r="B137" s="54" t="s">
        <v>275</v>
      </c>
      <c r="C137" s="55">
        <v>6.3</v>
      </c>
      <c r="D137" s="56">
        <v>92</v>
      </c>
      <c r="E137" s="56">
        <f>D137*C137</f>
        <v>579.6</v>
      </c>
    </row>
    <row r="138" spans="1:5" x14ac:dyDescent="0.25">
      <c r="A138" s="53">
        <v>129</v>
      </c>
      <c r="B138" s="54" t="s">
        <v>235</v>
      </c>
      <c r="C138" s="55">
        <f>12.06+1.74+14.6+306.4</f>
        <v>334.79999999999995</v>
      </c>
      <c r="D138" s="56">
        <v>132</v>
      </c>
      <c r="E138" s="56">
        <f t="shared" ref="E138:E180" si="3">D138*C138</f>
        <v>44193.599999999991</v>
      </c>
    </row>
    <row r="139" spans="1:5" x14ac:dyDescent="0.25">
      <c r="A139" s="53">
        <v>130</v>
      </c>
      <c r="B139" s="54" t="s">
        <v>233</v>
      </c>
      <c r="C139" s="55">
        <f>2.2+99.01</f>
        <v>101.21000000000001</v>
      </c>
      <c r="D139" s="56">
        <v>164</v>
      </c>
      <c r="E139" s="56">
        <f t="shared" si="3"/>
        <v>16598.440000000002</v>
      </c>
    </row>
    <row r="140" spans="1:5" x14ac:dyDescent="0.25">
      <c r="A140" s="53">
        <v>131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132</v>
      </c>
      <c r="B141" s="54" t="s">
        <v>231</v>
      </c>
      <c r="C141" s="55">
        <f>120.64</f>
        <v>120.64</v>
      </c>
      <c r="D141" s="56">
        <v>105</v>
      </c>
      <c r="E141" s="56">
        <f t="shared" si="3"/>
        <v>12667.2</v>
      </c>
    </row>
    <row r="142" spans="1:5" x14ac:dyDescent="0.25">
      <c r="A142" s="53">
        <v>133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134</v>
      </c>
      <c r="B143" s="54" t="s">
        <v>229</v>
      </c>
      <c r="C143" s="60">
        <v>1.5820000000000001</v>
      </c>
      <c r="D143" s="56">
        <v>900</v>
      </c>
      <c r="E143" s="56">
        <f t="shared" si="3"/>
        <v>1423.8</v>
      </c>
    </row>
    <row r="144" spans="1:5" x14ac:dyDescent="0.25">
      <c r="A144" s="53">
        <v>135</v>
      </c>
      <c r="B144" s="54" t="s">
        <v>368</v>
      </c>
      <c r="C144" s="55">
        <f>18.48+13.52-4.4+69.5</f>
        <v>97.1</v>
      </c>
      <c r="D144" s="56">
        <v>85</v>
      </c>
      <c r="E144" s="56">
        <f t="shared" si="3"/>
        <v>8253.5</v>
      </c>
    </row>
    <row r="145" spans="1:5" x14ac:dyDescent="0.25">
      <c r="A145" s="53">
        <v>136</v>
      </c>
      <c r="B145" s="43" t="s">
        <v>227</v>
      </c>
      <c r="C145" s="55">
        <v>15.1</v>
      </c>
      <c r="D145" s="56">
        <v>84</v>
      </c>
      <c r="E145" s="56">
        <f t="shared" si="3"/>
        <v>1268.3999999999999</v>
      </c>
    </row>
    <row r="146" spans="1:5" x14ac:dyDescent="0.25">
      <c r="A146" s="53">
        <v>137</v>
      </c>
      <c r="B146" s="54" t="s">
        <v>21</v>
      </c>
      <c r="C146" s="55">
        <f>6.67+3.362+40.78</f>
        <v>50.811999999999998</v>
      </c>
      <c r="D146" s="56">
        <v>600</v>
      </c>
      <c r="E146" s="56">
        <f t="shared" si="3"/>
        <v>30487.199999999997</v>
      </c>
    </row>
    <row r="147" spans="1:5" x14ac:dyDescent="0.25">
      <c r="A147" s="53">
        <v>138</v>
      </c>
      <c r="B147" s="54" t="s">
        <v>224</v>
      </c>
      <c r="C147" s="55">
        <f>11.56-2.2+3.18</f>
        <v>12.54</v>
      </c>
      <c r="D147" s="56">
        <v>190</v>
      </c>
      <c r="E147" s="56">
        <f t="shared" si="3"/>
        <v>2382.6</v>
      </c>
    </row>
    <row r="148" spans="1:5" x14ac:dyDescent="0.25">
      <c r="A148" s="53">
        <v>139</v>
      </c>
      <c r="B148" s="54" t="s">
        <v>22</v>
      </c>
      <c r="C148" s="55">
        <v>176.2</v>
      </c>
      <c r="D148" s="56">
        <v>136</v>
      </c>
      <c r="E148" s="56">
        <f t="shared" si="3"/>
        <v>23963.199999999997</v>
      </c>
    </row>
    <row r="149" spans="1:5" x14ac:dyDescent="0.25">
      <c r="A149" s="53">
        <v>140</v>
      </c>
      <c r="B149" s="54" t="s">
        <v>223</v>
      </c>
      <c r="C149" s="55">
        <f>8.5+4.92121+32.4</f>
        <v>45.821210000000001</v>
      </c>
      <c r="D149" s="56">
        <v>55</v>
      </c>
      <c r="E149" s="56">
        <f t="shared" si="3"/>
        <v>2520.1665499999999</v>
      </c>
    </row>
    <row r="150" spans="1:5" x14ac:dyDescent="0.25">
      <c r="A150" s="53">
        <v>141</v>
      </c>
      <c r="B150" s="54" t="s">
        <v>23</v>
      </c>
      <c r="C150" s="55">
        <f>7.155+11.92+21.8</f>
        <v>40.875</v>
      </c>
      <c r="D150" s="56">
        <v>600</v>
      </c>
      <c r="E150" s="56">
        <f t="shared" si="3"/>
        <v>24525</v>
      </c>
    </row>
    <row r="151" spans="1:5" x14ac:dyDescent="0.25">
      <c r="A151" s="53">
        <v>142</v>
      </c>
      <c r="B151" s="54" t="s">
        <v>222</v>
      </c>
      <c r="C151" s="55">
        <v>253.1</v>
      </c>
      <c r="D151" s="56">
        <v>116</v>
      </c>
      <c r="E151" s="56">
        <f t="shared" si="3"/>
        <v>29359.599999999999</v>
      </c>
    </row>
    <row r="152" spans="1:5" x14ac:dyDescent="0.25">
      <c r="A152" s="53">
        <v>143</v>
      </c>
      <c r="B152" s="54" t="s">
        <v>221</v>
      </c>
      <c r="C152" s="55">
        <v>0.22</v>
      </c>
      <c r="D152" s="56">
        <v>290</v>
      </c>
      <c r="E152" s="56">
        <f t="shared" si="3"/>
        <v>63.8</v>
      </c>
    </row>
    <row r="153" spans="1:5" x14ac:dyDescent="0.25">
      <c r="A153" s="53">
        <v>144</v>
      </c>
      <c r="B153" s="54" t="s">
        <v>274</v>
      </c>
      <c r="C153" s="55">
        <v>0</v>
      </c>
      <c r="D153" s="56">
        <v>102</v>
      </c>
      <c r="E153" s="56">
        <f t="shared" si="3"/>
        <v>0</v>
      </c>
    </row>
    <row r="154" spans="1:5" x14ac:dyDescent="0.25">
      <c r="A154" s="53">
        <v>145</v>
      </c>
      <c r="B154" s="54" t="s">
        <v>324</v>
      </c>
      <c r="C154" s="55">
        <v>0</v>
      </c>
      <c r="D154" s="56">
        <v>140</v>
      </c>
      <c r="E154" s="56">
        <f t="shared" si="3"/>
        <v>0</v>
      </c>
    </row>
    <row r="155" spans="1:5" x14ac:dyDescent="0.25">
      <c r="A155" s="53">
        <v>146</v>
      </c>
      <c r="B155" s="54" t="s">
        <v>219</v>
      </c>
      <c r="C155" s="55">
        <f>6.6+35.5+164</f>
        <v>206.1</v>
      </c>
      <c r="D155" s="56">
        <v>95</v>
      </c>
      <c r="E155" s="56">
        <f t="shared" si="3"/>
        <v>19579.5</v>
      </c>
    </row>
    <row r="156" spans="1:5" x14ac:dyDescent="0.25">
      <c r="A156" s="53">
        <v>147</v>
      </c>
      <c r="B156" s="54" t="s">
        <v>218</v>
      </c>
      <c r="C156" s="55">
        <v>10.74</v>
      </c>
      <c r="D156" s="56">
        <v>147</v>
      </c>
      <c r="E156" s="56">
        <f t="shared" si="3"/>
        <v>1578.78</v>
      </c>
    </row>
    <row r="157" spans="1:5" x14ac:dyDescent="0.25">
      <c r="A157" s="53">
        <v>148</v>
      </c>
      <c r="B157" s="54" t="s">
        <v>358</v>
      </c>
      <c r="C157" s="55">
        <f>3.46+10.26-3.9</f>
        <v>9.8199999999999985</v>
      </c>
      <c r="D157" s="56">
        <v>134</v>
      </c>
      <c r="E157" s="56">
        <f t="shared" si="3"/>
        <v>1315.8799999999999</v>
      </c>
    </row>
    <row r="158" spans="1:5" x14ac:dyDescent="0.25">
      <c r="A158" s="53">
        <v>149</v>
      </c>
      <c r="B158" s="54" t="s">
        <v>216</v>
      </c>
      <c r="C158" s="55">
        <f>37.22-4.4+16.8</f>
        <v>49.620000000000005</v>
      </c>
      <c r="D158" s="56">
        <v>96</v>
      </c>
      <c r="E158" s="56">
        <f t="shared" si="3"/>
        <v>4763.5200000000004</v>
      </c>
    </row>
    <row r="159" spans="1:5" x14ac:dyDescent="0.25">
      <c r="A159" s="53">
        <v>150</v>
      </c>
      <c r="B159" s="54" t="s">
        <v>215</v>
      </c>
      <c r="C159" s="55">
        <v>399</v>
      </c>
      <c r="D159" s="56">
        <v>88</v>
      </c>
      <c r="E159" s="56">
        <f t="shared" si="3"/>
        <v>35112</v>
      </c>
    </row>
    <row r="160" spans="1:5" x14ac:dyDescent="0.25">
      <c r="A160" s="53">
        <v>151</v>
      </c>
      <c r="B160" s="54" t="s">
        <v>214</v>
      </c>
      <c r="C160" s="55">
        <f>20.6+56.9</f>
        <v>77.5</v>
      </c>
      <c r="D160" s="56">
        <v>80</v>
      </c>
      <c r="E160" s="56">
        <f t="shared" si="3"/>
        <v>6200</v>
      </c>
    </row>
    <row r="161" spans="1:5" x14ac:dyDescent="0.25">
      <c r="A161" s="53">
        <v>152</v>
      </c>
      <c r="B161" s="54" t="s">
        <v>213</v>
      </c>
      <c r="C161" s="55">
        <f>13.78+10.98-2.2+19.22-3.9+8.82-3.9</f>
        <v>42.800000000000004</v>
      </c>
      <c r="D161" s="56">
        <v>170</v>
      </c>
      <c r="E161" s="56">
        <f t="shared" si="3"/>
        <v>7276.0000000000009</v>
      </c>
    </row>
    <row r="162" spans="1:5" x14ac:dyDescent="0.25">
      <c r="A162" s="53">
        <v>153</v>
      </c>
      <c r="B162" s="54" t="s">
        <v>212</v>
      </c>
      <c r="C162" s="55">
        <v>130.1</v>
      </c>
      <c r="D162" s="56">
        <v>94</v>
      </c>
      <c r="E162" s="56">
        <f t="shared" si="3"/>
        <v>12229.4</v>
      </c>
    </row>
    <row r="163" spans="1:5" x14ac:dyDescent="0.25">
      <c r="A163" s="53">
        <v>154</v>
      </c>
      <c r="B163" s="54" t="s">
        <v>211</v>
      </c>
      <c r="C163" s="55">
        <v>0</v>
      </c>
      <c r="D163" s="56">
        <v>100</v>
      </c>
      <c r="E163" s="56">
        <f t="shared" si="3"/>
        <v>0</v>
      </c>
    </row>
    <row r="164" spans="1:5" x14ac:dyDescent="0.25">
      <c r="A164" s="53">
        <v>155</v>
      </c>
      <c r="B164" s="54" t="s">
        <v>210</v>
      </c>
      <c r="C164" s="55">
        <f>6.8-2.2+97.51+20.1+26.8</f>
        <v>149.01000000000002</v>
      </c>
      <c r="D164" s="56">
        <v>120</v>
      </c>
      <c r="E164" s="56">
        <f t="shared" si="3"/>
        <v>17881.2</v>
      </c>
    </row>
    <row r="165" spans="1:5" x14ac:dyDescent="0.25">
      <c r="A165" s="53">
        <v>156</v>
      </c>
      <c r="B165" s="54" t="s">
        <v>207</v>
      </c>
      <c r="C165" s="55">
        <v>117.4</v>
      </c>
      <c r="D165" s="56">
        <v>144</v>
      </c>
      <c r="E165" s="56">
        <f t="shared" si="3"/>
        <v>16905.600000000002</v>
      </c>
    </row>
    <row r="166" spans="1:5" x14ac:dyDescent="0.25">
      <c r="A166" s="53">
        <v>157</v>
      </c>
      <c r="B166" s="54" t="s">
        <v>209</v>
      </c>
      <c r="C166" s="55">
        <v>894.5</v>
      </c>
      <c r="D166" s="56">
        <v>70</v>
      </c>
      <c r="E166" s="56">
        <f t="shared" si="3"/>
        <v>62615</v>
      </c>
    </row>
    <row r="167" spans="1:5" x14ac:dyDescent="0.25">
      <c r="A167" s="53">
        <v>158</v>
      </c>
      <c r="B167" s="54" t="s">
        <v>206</v>
      </c>
      <c r="C167" s="55">
        <v>3.66</v>
      </c>
      <c r="D167" s="56">
        <v>185</v>
      </c>
      <c r="E167" s="56">
        <f t="shared" si="3"/>
        <v>677.1</v>
      </c>
    </row>
    <row r="168" spans="1:5" x14ac:dyDescent="0.25">
      <c r="A168" s="53">
        <v>159</v>
      </c>
      <c r="B168" s="54" t="s">
        <v>205</v>
      </c>
      <c r="C168" s="55">
        <v>65</v>
      </c>
      <c r="D168" s="56">
        <v>180</v>
      </c>
      <c r="E168" s="56">
        <f t="shared" si="3"/>
        <v>11700</v>
      </c>
    </row>
    <row r="169" spans="1:5" x14ac:dyDescent="0.25">
      <c r="A169" s="53">
        <v>160</v>
      </c>
      <c r="B169" s="54" t="s">
        <v>204</v>
      </c>
      <c r="C169" s="55">
        <v>0</v>
      </c>
      <c r="D169" s="56">
        <v>187</v>
      </c>
      <c r="E169" s="56">
        <f t="shared" si="3"/>
        <v>0</v>
      </c>
    </row>
    <row r="170" spans="1:5" x14ac:dyDescent="0.25">
      <c r="A170" s="53">
        <v>161</v>
      </c>
      <c r="B170" s="54" t="s">
        <v>203</v>
      </c>
      <c r="C170" s="55">
        <v>0</v>
      </c>
      <c r="D170" s="56">
        <v>80</v>
      </c>
      <c r="E170" s="56">
        <f t="shared" si="3"/>
        <v>0</v>
      </c>
    </row>
    <row r="171" spans="1:5" x14ac:dyDescent="0.25">
      <c r="A171" s="53">
        <v>162</v>
      </c>
      <c r="B171" s="54" t="s">
        <v>202</v>
      </c>
      <c r="C171" s="55">
        <f>11.8+4.58+3.34+4.414</f>
        <v>24.134</v>
      </c>
      <c r="D171" s="56">
        <v>64</v>
      </c>
      <c r="E171" s="56">
        <f t="shared" si="3"/>
        <v>1544.576</v>
      </c>
    </row>
    <row r="172" spans="1:5" x14ac:dyDescent="0.25">
      <c r="A172" s="53">
        <v>163</v>
      </c>
      <c r="B172" s="54" t="s">
        <v>345</v>
      </c>
      <c r="C172" s="55">
        <v>0</v>
      </c>
      <c r="D172" s="56">
        <v>72</v>
      </c>
      <c r="E172" s="56">
        <f t="shared" si="3"/>
        <v>0</v>
      </c>
    </row>
    <row r="173" spans="1:5" x14ac:dyDescent="0.25">
      <c r="A173" s="53">
        <v>164</v>
      </c>
      <c r="B173" s="54" t="s">
        <v>200</v>
      </c>
      <c r="C173" s="55">
        <f>1.34+7.56-2.2+4.08+21.6+50.2+11.8+24.1</f>
        <v>118.48000000000002</v>
      </c>
      <c r="D173" s="56">
        <v>120</v>
      </c>
      <c r="E173" s="56">
        <f t="shared" si="3"/>
        <v>14217.600000000002</v>
      </c>
    </row>
    <row r="174" spans="1:5" x14ac:dyDescent="0.25">
      <c r="A174" s="53">
        <v>165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166</v>
      </c>
      <c r="B175" s="54" t="s">
        <v>198</v>
      </c>
      <c r="C175" s="55">
        <f>83.5+275</f>
        <v>358.5</v>
      </c>
      <c r="D175" s="56">
        <v>58</v>
      </c>
      <c r="E175" s="56">
        <f t="shared" si="3"/>
        <v>20793</v>
      </c>
    </row>
    <row r="176" spans="1:5" x14ac:dyDescent="0.25">
      <c r="A176" s="53">
        <v>167</v>
      </c>
      <c r="B176" s="54" t="s">
        <v>197</v>
      </c>
      <c r="C176" s="55">
        <v>480.5</v>
      </c>
      <c r="D176" s="56">
        <v>30</v>
      </c>
      <c r="E176" s="56">
        <f t="shared" si="3"/>
        <v>14415</v>
      </c>
    </row>
    <row r="177" spans="1:5" x14ac:dyDescent="0.25">
      <c r="A177" s="53">
        <v>168</v>
      </c>
      <c r="B177" s="54" t="s">
        <v>196</v>
      </c>
      <c r="C177" s="55">
        <v>28</v>
      </c>
      <c r="D177" s="56">
        <v>32</v>
      </c>
      <c r="E177" s="56">
        <f t="shared" si="3"/>
        <v>896</v>
      </c>
    </row>
    <row r="178" spans="1:5" x14ac:dyDescent="0.25">
      <c r="A178" s="53">
        <v>169</v>
      </c>
      <c r="B178" s="54" t="s">
        <v>93</v>
      </c>
      <c r="C178" s="55">
        <f>6.8+3.76+1.745+17.04-2.2+74</f>
        <v>101.145</v>
      </c>
      <c r="D178" s="56">
        <v>45</v>
      </c>
      <c r="E178" s="56">
        <f t="shared" si="3"/>
        <v>4551.5249999999996</v>
      </c>
    </row>
    <row r="179" spans="1:5" x14ac:dyDescent="0.25">
      <c r="A179" s="53">
        <v>170</v>
      </c>
      <c r="B179" s="54" t="s">
        <v>92</v>
      </c>
      <c r="C179" s="55">
        <v>44.4</v>
      </c>
      <c r="D179" s="56">
        <v>95</v>
      </c>
      <c r="E179" s="56">
        <f t="shared" si="3"/>
        <v>4218</v>
      </c>
    </row>
    <row r="180" spans="1:5" x14ac:dyDescent="0.25">
      <c r="A180" s="53">
        <v>171</v>
      </c>
      <c r="B180" s="54" t="s">
        <v>91</v>
      </c>
      <c r="C180" s="55">
        <v>13</v>
      </c>
      <c r="D180" s="56">
        <v>420</v>
      </c>
      <c r="E180" s="56">
        <f t="shared" si="3"/>
        <v>5460</v>
      </c>
    </row>
    <row r="181" spans="1:5" ht="15.75" thickBot="1" x14ac:dyDescent="0.3">
      <c r="A181" s="53"/>
      <c r="B181" s="57" t="s">
        <v>17</v>
      </c>
      <c r="C181" s="15">
        <f>SUM(C137:C180)</f>
        <v>4579.70921</v>
      </c>
      <c r="D181" s="15"/>
      <c r="E181" s="36">
        <f>SUM(E137:E180)</f>
        <v>462215.78754999995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172</v>
      </c>
      <c r="B183" s="54" t="s">
        <v>90</v>
      </c>
      <c r="C183" s="55">
        <f>31.42-2.2+45</f>
        <v>74.22</v>
      </c>
      <c r="D183" s="56">
        <v>195</v>
      </c>
      <c r="E183" s="56">
        <f>D183*C183</f>
        <v>14472.9</v>
      </c>
    </row>
    <row r="184" spans="1:5" x14ac:dyDescent="0.25">
      <c r="A184" s="53">
        <v>173</v>
      </c>
      <c r="B184" s="54" t="s">
        <v>290</v>
      </c>
      <c r="C184" s="55">
        <v>217.56</v>
      </c>
      <c r="D184" s="56">
        <v>74</v>
      </c>
      <c r="E184" s="56">
        <f t="shared" ref="E184:E222" si="4">D184*C184</f>
        <v>16099.44</v>
      </c>
    </row>
    <row r="185" spans="1:5" x14ac:dyDescent="0.25">
      <c r="A185" s="53">
        <v>174</v>
      </c>
      <c r="B185" s="54" t="s">
        <v>88</v>
      </c>
      <c r="C185" s="55">
        <f>23.35-2.2+1.98+1.1+60.06+31</f>
        <v>115.29</v>
      </c>
      <c r="D185" s="56">
        <v>50</v>
      </c>
      <c r="E185" s="56">
        <f t="shared" si="4"/>
        <v>5764.5</v>
      </c>
    </row>
    <row r="186" spans="1:5" x14ac:dyDescent="0.25">
      <c r="A186" s="53">
        <v>175</v>
      </c>
      <c r="B186" s="54" t="s">
        <v>87</v>
      </c>
      <c r="C186" s="55">
        <v>22.5</v>
      </c>
      <c r="D186" s="56">
        <v>130</v>
      </c>
      <c r="E186" s="56">
        <f t="shared" si="4"/>
        <v>2925</v>
      </c>
    </row>
    <row r="187" spans="1:5" x14ac:dyDescent="0.25">
      <c r="A187" s="53">
        <v>176</v>
      </c>
      <c r="B187" s="54" t="s">
        <v>86</v>
      </c>
      <c r="C187" s="55">
        <v>64</v>
      </c>
      <c r="D187" s="56">
        <v>120</v>
      </c>
      <c r="E187" s="56">
        <f t="shared" si="4"/>
        <v>7680</v>
      </c>
    </row>
    <row r="188" spans="1:5" x14ac:dyDescent="0.25">
      <c r="A188" s="53">
        <v>177</v>
      </c>
      <c r="B188" s="54" t="s">
        <v>85</v>
      </c>
      <c r="C188" s="55">
        <v>170</v>
      </c>
      <c r="D188" s="56">
        <v>105</v>
      </c>
      <c r="E188" s="56">
        <f t="shared" si="4"/>
        <v>17850</v>
      </c>
    </row>
    <row r="189" spans="1:5" x14ac:dyDescent="0.25">
      <c r="A189" s="53">
        <v>178</v>
      </c>
      <c r="B189" s="54" t="s">
        <v>84</v>
      </c>
      <c r="C189" s="55">
        <v>7.72</v>
      </c>
      <c r="D189" s="56">
        <v>75</v>
      </c>
      <c r="E189" s="56">
        <f t="shared" si="4"/>
        <v>579</v>
      </c>
    </row>
    <row r="190" spans="1:5" x14ac:dyDescent="0.25">
      <c r="A190" s="53">
        <v>179</v>
      </c>
      <c r="B190" s="54" t="s">
        <v>83</v>
      </c>
      <c r="C190" s="55">
        <f>18.82-2.2+140.36</f>
        <v>156.98000000000002</v>
      </c>
      <c r="D190" s="56">
        <v>105</v>
      </c>
      <c r="E190" s="56">
        <f t="shared" si="4"/>
        <v>16482.900000000001</v>
      </c>
    </row>
    <row r="191" spans="1:5" x14ac:dyDescent="0.25">
      <c r="A191" s="53">
        <v>180</v>
      </c>
      <c r="B191" s="54" t="s">
        <v>82</v>
      </c>
      <c r="C191" s="55">
        <v>10</v>
      </c>
      <c r="D191" s="56">
        <v>93</v>
      </c>
      <c r="E191" s="56">
        <f t="shared" si="4"/>
        <v>930</v>
      </c>
    </row>
    <row r="192" spans="1:5" x14ac:dyDescent="0.25">
      <c r="A192" s="53">
        <v>181</v>
      </c>
      <c r="B192" s="54" t="s">
        <v>81</v>
      </c>
      <c r="C192" s="55">
        <v>6</v>
      </c>
      <c r="D192" s="56">
        <v>75</v>
      </c>
      <c r="E192" s="56">
        <f t="shared" si="4"/>
        <v>450</v>
      </c>
    </row>
    <row r="193" spans="1:5" x14ac:dyDescent="0.25">
      <c r="A193" s="53">
        <v>182</v>
      </c>
      <c r="B193" s="54" t="s">
        <v>80</v>
      </c>
      <c r="C193" s="55">
        <v>0</v>
      </c>
      <c r="D193" s="56">
        <v>65</v>
      </c>
      <c r="E193" s="56">
        <f t="shared" si="4"/>
        <v>0</v>
      </c>
    </row>
    <row r="194" spans="1:5" x14ac:dyDescent="0.25">
      <c r="A194" s="53">
        <v>183</v>
      </c>
      <c r="B194" s="54" t="s">
        <v>279</v>
      </c>
      <c r="C194" s="55">
        <v>0</v>
      </c>
      <c r="D194" s="56">
        <v>36</v>
      </c>
      <c r="E194" s="56">
        <f t="shared" si="4"/>
        <v>0</v>
      </c>
    </row>
    <row r="195" spans="1:5" x14ac:dyDescent="0.25">
      <c r="A195" s="53">
        <v>184</v>
      </c>
      <c r="B195" s="54" t="s">
        <v>97</v>
      </c>
      <c r="C195" s="55">
        <f>0.58+3.83</f>
        <v>4.41</v>
      </c>
      <c r="D195" s="56">
        <v>80</v>
      </c>
      <c r="E195" s="56">
        <f t="shared" si="4"/>
        <v>352.8</v>
      </c>
    </row>
    <row r="196" spans="1:5" x14ac:dyDescent="0.25">
      <c r="A196" s="53">
        <v>185</v>
      </c>
      <c r="B196" s="54" t="s">
        <v>78</v>
      </c>
      <c r="C196" s="55">
        <f>30+8+2.59</f>
        <v>40.590000000000003</v>
      </c>
      <c r="D196" s="56">
        <v>58</v>
      </c>
      <c r="E196" s="56">
        <f t="shared" si="4"/>
        <v>2354.2200000000003</v>
      </c>
    </row>
    <row r="197" spans="1:5" x14ac:dyDescent="0.25">
      <c r="A197" s="53">
        <v>186</v>
      </c>
      <c r="B197" s="54" t="s">
        <v>76</v>
      </c>
      <c r="C197" s="55">
        <v>11</v>
      </c>
      <c r="D197" s="56">
        <v>36</v>
      </c>
      <c r="E197" s="56">
        <f t="shared" si="4"/>
        <v>396</v>
      </c>
    </row>
    <row r="198" spans="1:5" x14ac:dyDescent="0.25">
      <c r="A198" s="53">
        <v>187</v>
      </c>
      <c r="B198" s="54" t="s">
        <v>19</v>
      </c>
      <c r="C198" s="55">
        <v>16</v>
      </c>
      <c r="D198" s="56">
        <v>115</v>
      </c>
      <c r="E198" s="56">
        <f t="shared" si="4"/>
        <v>1840</v>
      </c>
    </row>
    <row r="199" spans="1:5" ht="17.25" customHeight="1" x14ac:dyDescent="0.25">
      <c r="A199" s="53">
        <v>188</v>
      </c>
      <c r="B199" s="54" t="s">
        <v>74</v>
      </c>
      <c r="C199" s="55">
        <v>9</v>
      </c>
      <c r="D199" s="56">
        <v>40</v>
      </c>
      <c r="E199" s="56">
        <f t="shared" si="4"/>
        <v>360</v>
      </c>
    </row>
    <row r="200" spans="1:5" ht="17.25" customHeight="1" x14ac:dyDescent="0.25">
      <c r="A200" s="53">
        <v>189</v>
      </c>
      <c r="B200" s="54" t="s">
        <v>71</v>
      </c>
      <c r="C200" s="55">
        <v>8</v>
      </c>
      <c r="D200" s="56">
        <v>35</v>
      </c>
      <c r="E200" s="56">
        <f t="shared" si="4"/>
        <v>280</v>
      </c>
    </row>
    <row r="201" spans="1:5" ht="17.25" customHeight="1" x14ac:dyDescent="0.25">
      <c r="A201" s="53">
        <v>190</v>
      </c>
      <c r="B201" s="54" t="s">
        <v>72</v>
      </c>
      <c r="C201" s="55">
        <v>3.15</v>
      </c>
      <c r="D201" s="56">
        <v>370</v>
      </c>
      <c r="E201" s="56">
        <f t="shared" si="4"/>
        <v>1165.5</v>
      </c>
    </row>
    <row r="202" spans="1:5" ht="17.25" customHeight="1" x14ac:dyDescent="0.25">
      <c r="A202" s="53">
        <v>191</v>
      </c>
      <c r="B202" s="54" t="s">
        <v>70</v>
      </c>
      <c r="C202" s="55">
        <v>3.6</v>
      </c>
      <c r="D202" s="56">
        <v>280</v>
      </c>
      <c r="E202" s="56">
        <f t="shared" si="4"/>
        <v>1008</v>
      </c>
    </row>
    <row r="203" spans="1:5" ht="17.25" customHeight="1" x14ac:dyDescent="0.25">
      <c r="A203" s="53">
        <v>192</v>
      </c>
      <c r="B203" s="54" t="s">
        <v>69</v>
      </c>
      <c r="C203" s="55">
        <v>0</v>
      </c>
      <c r="D203" s="56">
        <v>475</v>
      </c>
      <c r="E203" s="56">
        <f t="shared" si="4"/>
        <v>0</v>
      </c>
    </row>
    <row r="204" spans="1:5" ht="17.25" customHeight="1" x14ac:dyDescent="0.25">
      <c r="A204" s="53">
        <v>193</v>
      </c>
      <c r="B204" s="54" t="s">
        <v>332</v>
      </c>
      <c r="C204" s="55">
        <v>0.5</v>
      </c>
      <c r="D204" s="56">
        <v>245</v>
      </c>
      <c r="E204" s="56">
        <f t="shared" si="4"/>
        <v>122.5</v>
      </c>
    </row>
    <row r="205" spans="1:5" ht="17.25" customHeight="1" x14ac:dyDescent="0.25">
      <c r="A205" s="53">
        <v>194</v>
      </c>
      <c r="B205" s="54" t="s">
        <v>67</v>
      </c>
      <c r="C205" s="55">
        <v>24</v>
      </c>
      <c r="D205" s="56">
        <v>27</v>
      </c>
      <c r="E205" s="56">
        <f t="shared" si="4"/>
        <v>648</v>
      </c>
    </row>
    <row r="206" spans="1:5" ht="17.25" customHeight="1" x14ac:dyDescent="0.25">
      <c r="A206" s="53">
        <v>195</v>
      </c>
      <c r="B206" s="54" t="s">
        <v>66</v>
      </c>
      <c r="C206" s="55">
        <v>0</v>
      </c>
      <c r="D206" s="56">
        <v>125</v>
      </c>
      <c r="E206" s="56">
        <f t="shared" si="4"/>
        <v>0</v>
      </c>
    </row>
    <row r="207" spans="1:5" ht="17.25" customHeight="1" x14ac:dyDescent="0.25">
      <c r="A207" s="53">
        <v>196</v>
      </c>
      <c r="B207" s="54" t="s">
        <v>65</v>
      </c>
      <c r="C207" s="55">
        <v>5</v>
      </c>
      <c r="D207" s="56">
        <v>52</v>
      </c>
      <c r="E207" s="56">
        <f t="shared" si="4"/>
        <v>260</v>
      </c>
    </row>
    <row r="208" spans="1:5" ht="17.25" customHeight="1" x14ac:dyDescent="0.25">
      <c r="A208" s="53">
        <v>197</v>
      </c>
      <c r="B208" s="54" t="s">
        <v>64</v>
      </c>
      <c r="C208" s="55">
        <v>15</v>
      </c>
      <c r="D208" s="56">
        <v>65</v>
      </c>
      <c r="E208" s="56">
        <f t="shared" si="4"/>
        <v>975</v>
      </c>
    </row>
    <row r="209" spans="1:5" ht="17.25" customHeight="1" x14ac:dyDescent="0.25">
      <c r="A209" s="53">
        <v>198</v>
      </c>
      <c r="B209" s="54" t="s">
        <v>63</v>
      </c>
      <c r="C209" s="55">
        <v>3.5</v>
      </c>
      <c r="D209" s="56">
        <v>315</v>
      </c>
      <c r="E209" s="56">
        <f t="shared" si="4"/>
        <v>1102.5</v>
      </c>
    </row>
    <row r="210" spans="1:5" ht="17.25" customHeight="1" x14ac:dyDescent="0.25">
      <c r="A210" s="53">
        <v>199</v>
      </c>
      <c r="B210" s="54" t="s">
        <v>62</v>
      </c>
      <c r="C210" s="55">
        <v>0</v>
      </c>
      <c r="D210" s="56">
        <v>18</v>
      </c>
      <c r="E210" s="56">
        <f t="shared" si="4"/>
        <v>0</v>
      </c>
    </row>
    <row r="211" spans="1:5" ht="17.25" customHeight="1" x14ac:dyDescent="0.25">
      <c r="A211" s="53">
        <v>200</v>
      </c>
      <c r="B211" s="54" t="s">
        <v>60</v>
      </c>
      <c r="C211" s="55">
        <v>0</v>
      </c>
      <c r="D211" s="56">
        <v>177</v>
      </c>
      <c r="E211" s="56">
        <f t="shared" si="4"/>
        <v>0</v>
      </c>
    </row>
    <row r="212" spans="1:5" ht="17.25" customHeight="1" x14ac:dyDescent="0.25">
      <c r="A212" s="53">
        <v>201</v>
      </c>
      <c r="B212" s="54" t="s">
        <v>59</v>
      </c>
      <c r="C212" s="55">
        <v>0</v>
      </c>
      <c r="D212" s="56">
        <v>64</v>
      </c>
      <c r="E212" s="56">
        <f t="shared" si="4"/>
        <v>0</v>
      </c>
    </row>
    <row r="213" spans="1:5" ht="17.25" customHeight="1" x14ac:dyDescent="0.25">
      <c r="A213" s="53">
        <v>202</v>
      </c>
      <c r="B213" s="54" t="s">
        <v>58</v>
      </c>
      <c r="C213" s="55">
        <v>33</v>
      </c>
      <c r="D213" s="56">
        <v>145</v>
      </c>
      <c r="E213" s="56">
        <f t="shared" si="4"/>
        <v>4785</v>
      </c>
    </row>
    <row r="214" spans="1:5" ht="17.25" customHeight="1" x14ac:dyDescent="0.25">
      <c r="A214" s="53">
        <v>203</v>
      </c>
      <c r="B214" s="54" t="s">
        <v>57</v>
      </c>
      <c r="C214" s="55">
        <v>674</v>
      </c>
      <c r="D214" s="56">
        <v>58</v>
      </c>
      <c r="E214" s="56">
        <f t="shared" si="4"/>
        <v>39092</v>
      </c>
    </row>
    <row r="215" spans="1:5" ht="17.25" customHeight="1" x14ac:dyDescent="0.25">
      <c r="A215" s="53">
        <v>204</v>
      </c>
      <c r="B215" s="54" t="s">
        <v>56</v>
      </c>
      <c r="C215" s="60">
        <v>402.2</v>
      </c>
      <c r="D215" s="56">
        <v>177</v>
      </c>
      <c r="E215" s="56">
        <f t="shared" si="4"/>
        <v>71189.399999999994</v>
      </c>
    </row>
    <row r="216" spans="1:5" ht="17.25" customHeight="1" x14ac:dyDescent="0.25">
      <c r="A216" s="53">
        <v>205</v>
      </c>
      <c r="B216" s="54" t="s">
        <v>50</v>
      </c>
      <c r="C216" s="55">
        <f>14.44-2.2+1.142</f>
        <v>13.381999999999998</v>
      </c>
      <c r="D216" s="56">
        <v>160</v>
      </c>
      <c r="E216" s="56">
        <f t="shared" si="4"/>
        <v>2141.12</v>
      </c>
    </row>
    <row r="217" spans="1:5" ht="17.25" customHeight="1" x14ac:dyDescent="0.25">
      <c r="A217" s="53">
        <v>206</v>
      </c>
      <c r="B217" s="54" t="s">
        <v>49</v>
      </c>
      <c r="C217" s="55">
        <v>0</v>
      </c>
      <c r="D217" s="56">
        <v>78</v>
      </c>
      <c r="E217" s="56">
        <f t="shared" si="4"/>
        <v>0</v>
      </c>
    </row>
    <row r="218" spans="1:5" ht="17.25" customHeight="1" x14ac:dyDescent="0.25">
      <c r="A218" s="53">
        <v>207</v>
      </c>
      <c r="B218" s="54" t="s">
        <v>335</v>
      </c>
      <c r="C218" s="55">
        <f>9.64-3.9</f>
        <v>5.74</v>
      </c>
      <c r="D218" s="56">
        <v>96</v>
      </c>
      <c r="E218" s="56">
        <f t="shared" si="4"/>
        <v>551.04</v>
      </c>
    </row>
    <row r="219" spans="1:5" ht="17.25" customHeight="1" x14ac:dyDescent="0.25">
      <c r="A219" s="53">
        <v>208</v>
      </c>
      <c r="B219" s="54" t="s">
        <v>47</v>
      </c>
      <c r="C219" s="55">
        <v>0</v>
      </c>
      <c r="D219" s="56">
        <v>85</v>
      </c>
      <c r="E219" s="56">
        <f t="shared" si="4"/>
        <v>0</v>
      </c>
    </row>
    <row r="220" spans="1:5" ht="17.25" customHeight="1" x14ac:dyDescent="0.25">
      <c r="A220" s="53">
        <v>209</v>
      </c>
      <c r="B220" s="54" t="s">
        <v>46</v>
      </c>
      <c r="C220" s="55">
        <f>22+3+32+4</f>
        <v>61</v>
      </c>
      <c r="D220" s="56">
        <v>26</v>
      </c>
      <c r="E220" s="56">
        <f t="shared" si="4"/>
        <v>1586</v>
      </c>
    </row>
    <row r="221" spans="1:5" ht="17.25" customHeight="1" x14ac:dyDescent="0.25">
      <c r="A221" s="53">
        <v>210</v>
      </c>
      <c r="B221" s="54" t="s">
        <v>44</v>
      </c>
      <c r="C221" s="55">
        <f>4.34+2.6+3.3+75.7</f>
        <v>85.94</v>
      </c>
      <c r="D221" s="56">
        <v>105</v>
      </c>
      <c r="E221" s="56">
        <f t="shared" si="4"/>
        <v>9023.6999999999989</v>
      </c>
    </row>
    <row r="222" spans="1:5" ht="17.25" customHeight="1" x14ac:dyDescent="0.25">
      <c r="A222" s="53">
        <v>211</v>
      </c>
      <c r="B222" s="54" t="s">
        <v>43</v>
      </c>
      <c r="C222" s="55">
        <f>18.62-2.2+1.9+16.1</f>
        <v>34.42</v>
      </c>
      <c r="D222" s="56">
        <v>125</v>
      </c>
      <c r="E222" s="56">
        <f t="shared" si="4"/>
        <v>4302.5</v>
      </c>
    </row>
    <row r="223" spans="1:5" ht="15.75" thickBot="1" x14ac:dyDescent="0.3">
      <c r="A223" s="53"/>
      <c r="B223" s="57" t="s">
        <v>17</v>
      </c>
      <c r="C223" s="15">
        <f>SUM(C183:C222)</f>
        <v>2297.7019999999998</v>
      </c>
      <c r="D223" s="38"/>
      <c r="E223" s="36">
        <f>SUM(E183:E222)</f>
        <v>226769.02000000002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212</v>
      </c>
      <c r="B225" s="54" t="s">
        <v>347</v>
      </c>
      <c r="C225" s="55">
        <f>5.3+4.906</f>
        <v>10.206</v>
      </c>
      <c r="D225" s="56">
        <v>570</v>
      </c>
      <c r="E225" s="56">
        <f>D225*C225</f>
        <v>5817.42</v>
      </c>
    </row>
    <row r="226" spans="1:5" ht="17.25" customHeight="1" x14ac:dyDescent="0.25">
      <c r="A226" s="53">
        <v>213</v>
      </c>
      <c r="B226" s="54" t="s">
        <v>42</v>
      </c>
      <c r="C226" s="55">
        <v>28</v>
      </c>
      <c r="D226" s="56">
        <v>24</v>
      </c>
      <c r="E226" s="56">
        <f t="shared" ref="E226:E266" si="5">D226*C226</f>
        <v>672</v>
      </c>
    </row>
    <row r="227" spans="1:5" ht="17.25" customHeight="1" x14ac:dyDescent="0.25">
      <c r="A227" s="53">
        <v>214</v>
      </c>
      <c r="B227" s="54" t="s">
        <v>30</v>
      </c>
      <c r="C227" s="55">
        <v>2.74</v>
      </c>
      <c r="D227" s="56">
        <v>390</v>
      </c>
      <c r="E227" s="56">
        <f t="shared" si="5"/>
        <v>1068.6000000000001</v>
      </c>
    </row>
    <row r="228" spans="1:5" ht="17.25" customHeight="1" x14ac:dyDescent="0.25">
      <c r="A228" s="53">
        <v>215</v>
      </c>
      <c r="B228" s="54" t="s">
        <v>29</v>
      </c>
      <c r="C228" s="55">
        <v>8.4</v>
      </c>
      <c r="D228" s="56">
        <v>184</v>
      </c>
      <c r="E228" s="56">
        <f t="shared" si="5"/>
        <v>1545.6000000000001</v>
      </c>
    </row>
    <row r="229" spans="1:5" ht="17.25" customHeight="1" x14ac:dyDescent="0.25">
      <c r="A229" s="53">
        <v>216</v>
      </c>
      <c r="B229" s="54" t="s">
        <v>333</v>
      </c>
      <c r="C229" s="55">
        <f>5.58</f>
        <v>5.58</v>
      </c>
      <c r="D229" s="56">
        <v>220</v>
      </c>
      <c r="E229" s="56">
        <f t="shared" si="5"/>
        <v>1227.5999999999999</v>
      </c>
    </row>
    <row r="230" spans="1:5" ht="17.25" customHeight="1" x14ac:dyDescent="0.25">
      <c r="A230" s="53">
        <v>217</v>
      </c>
      <c r="B230" s="54" t="s">
        <v>98</v>
      </c>
      <c r="C230" s="55">
        <f>10.3+3</f>
        <v>13.3</v>
      </c>
      <c r="D230" s="56">
        <v>50</v>
      </c>
      <c r="E230" s="56">
        <f t="shared" si="5"/>
        <v>665</v>
      </c>
    </row>
    <row r="231" spans="1:5" ht="17.25" customHeight="1" x14ac:dyDescent="0.25">
      <c r="A231" s="53">
        <v>218</v>
      </c>
      <c r="B231" s="54" t="s">
        <v>99</v>
      </c>
      <c r="C231" s="55">
        <v>13.85</v>
      </c>
      <c r="D231" s="56">
        <v>47</v>
      </c>
      <c r="E231" s="56">
        <f t="shared" si="5"/>
        <v>650.94999999999993</v>
      </c>
    </row>
    <row r="232" spans="1:5" ht="17.25" customHeight="1" x14ac:dyDescent="0.25">
      <c r="A232" s="53">
        <v>219</v>
      </c>
      <c r="B232" s="54" t="s">
        <v>95</v>
      </c>
      <c r="C232" s="55">
        <v>1.5</v>
      </c>
      <c r="D232" s="56">
        <v>440</v>
      </c>
      <c r="E232" s="56">
        <f t="shared" si="5"/>
        <v>660</v>
      </c>
    </row>
    <row r="233" spans="1:5" s="63" customFormat="1" ht="17.25" customHeight="1" x14ac:dyDescent="0.25">
      <c r="A233" s="53">
        <v>220</v>
      </c>
      <c r="B233" s="61" t="s">
        <v>27</v>
      </c>
      <c r="C233" s="60">
        <f>10.58+6.4</f>
        <v>16.98</v>
      </c>
      <c r="D233" s="62">
        <v>72</v>
      </c>
      <c r="E233" s="56">
        <f t="shared" si="5"/>
        <v>1222.56</v>
      </c>
    </row>
    <row r="234" spans="1:5" s="63" customFormat="1" ht="17.25" customHeight="1" x14ac:dyDescent="0.25">
      <c r="A234" s="53">
        <v>221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222</v>
      </c>
      <c r="B235" s="54" t="s">
        <v>25</v>
      </c>
      <c r="C235" s="55">
        <f>48.3+13.75+31.2+9.835</f>
        <v>103.08500000000001</v>
      </c>
      <c r="D235" s="56">
        <v>140</v>
      </c>
      <c r="E235" s="56">
        <f t="shared" si="5"/>
        <v>14431.900000000001</v>
      </c>
    </row>
    <row r="236" spans="1:5" x14ac:dyDescent="0.25">
      <c r="A236" s="53">
        <v>223</v>
      </c>
      <c r="B236" s="54" t="s">
        <v>24</v>
      </c>
      <c r="C236" s="55">
        <f>0.86+3.48+0.954</f>
        <v>5.2939999999999996</v>
      </c>
      <c r="D236" s="56">
        <v>210</v>
      </c>
      <c r="E236" s="56">
        <f t="shared" si="5"/>
        <v>1111.74</v>
      </c>
    </row>
    <row r="237" spans="1:5" x14ac:dyDescent="0.25">
      <c r="A237" s="53">
        <v>224</v>
      </c>
      <c r="B237" s="54" t="s">
        <v>185</v>
      </c>
      <c r="C237" s="55">
        <v>9.3000000000000007</v>
      </c>
      <c r="D237" s="56">
        <v>10</v>
      </c>
      <c r="E237" s="56">
        <f t="shared" si="5"/>
        <v>93</v>
      </c>
    </row>
    <row r="238" spans="1:5" x14ac:dyDescent="0.25">
      <c r="A238" s="53">
        <v>225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226</v>
      </c>
      <c r="B239" s="54" t="s">
        <v>187</v>
      </c>
      <c r="C239" s="55">
        <f>22.44-2.2+30.8</f>
        <v>51.040000000000006</v>
      </c>
      <c r="D239" s="56">
        <v>350</v>
      </c>
      <c r="E239" s="56">
        <f t="shared" si="5"/>
        <v>17864.000000000004</v>
      </c>
    </row>
    <row r="240" spans="1:5" x14ac:dyDescent="0.25">
      <c r="A240" s="53">
        <v>227</v>
      </c>
      <c r="B240" s="54" t="s">
        <v>188</v>
      </c>
      <c r="C240" s="55">
        <v>21.1</v>
      </c>
      <c r="D240" s="56">
        <v>170</v>
      </c>
      <c r="E240" s="56">
        <f t="shared" si="5"/>
        <v>3587.0000000000005</v>
      </c>
    </row>
    <row r="241" spans="1:5" x14ac:dyDescent="0.25">
      <c r="A241" s="53">
        <v>228</v>
      </c>
      <c r="B241" s="54" t="s">
        <v>189</v>
      </c>
      <c r="C241" s="55">
        <f>3.24-0.35+19.4</f>
        <v>22.29</v>
      </c>
      <c r="D241" s="56">
        <v>745</v>
      </c>
      <c r="E241" s="56">
        <f t="shared" si="5"/>
        <v>16606.05</v>
      </c>
    </row>
    <row r="242" spans="1:5" x14ac:dyDescent="0.25">
      <c r="A242" s="53">
        <v>229</v>
      </c>
      <c r="B242" s="54" t="s">
        <v>190</v>
      </c>
      <c r="C242" s="55">
        <f>3.56+2.66</f>
        <v>6.2200000000000006</v>
      </c>
      <c r="D242" s="56">
        <v>180</v>
      </c>
      <c r="E242" s="56">
        <f t="shared" si="5"/>
        <v>1119.6000000000001</v>
      </c>
    </row>
    <row r="243" spans="1:5" x14ac:dyDescent="0.25">
      <c r="A243" s="53">
        <v>230</v>
      </c>
      <c r="B243" s="54" t="s">
        <v>191</v>
      </c>
      <c r="C243" s="55">
        <f>5.2-3.5+4.83</f>
        <v>6.53</v>
      </c>
      <c r="D243" s="56">
        <v>555</v>
      </c>
      <c r="E243" s="56">
        <f t="shared" si="5"/>
        <v>3624.15</v>
      </c>
    </row>
    <row r="244" spans="1:5" x14ac:dyDescent="0.25">
      <c r="A244" s="53">
        <v>231</v>
      </c>
      <c r="B244" s="54" t="s">
        <v>192</v>
      </c>
      <c r="C244" s="64">
        <f>8.28-0.35</f>
        <v>7.93</v>
      </c>
      <c r="D244" s="56">
        <v>587</v>
      </c>
      <c r="E244" s="56">
        <f t="shared" si="5"/>
        <v>4654.91</v>
      </c>
    </row>
    <row r="245" spans="1:5" x14ac:dyDescent="0.25">
      <c r="A245" s="53">
        <v>232</v>
      </c>
      <c r="B245" s="54" t="s">
        <v>193</v>
      </c>
      <c r="C245" s="55">
        <f>6.56-0.35+5.04</f>
        <v>11.25</v>
      </c>
      <c r="D245" s="56">
        <v>341</v>
      </c>
      <c r="E245" s="56">
        <f t="shared" si="5"/>
        <v>3836.25</v>
      </c>
    </row>
    <row r="246" spans="1:5" x14ac:dyDescent="0.25">
      <c r="A246" s="53">
        <v>233</v>
      </c>
      <c r="B246" s="54" t="s">
        <v>194</v>
      </c>
      <c r="C246" s="55">
        <v>1.66</v>
      </c>
      <c r="D246" s="56">
        <v>659</v>
      </c>
      <c r="E246" s="56">
        <f t="shared" si="5"/>
        <v>1093.94</v>
      </c>
    </row>
    <row r="247" spans="1:5" x14ac:dyDescent="0.25">
      <c r="A247" s="53">
        <v>234</v>
      </c>
      <c r="B247" s="54" t="s">
        <v>195</v>
      </c>
      <c r="C247" s="55">
        <f>2.84-0.3</f>
        <v>2.54</v>
      </c>
      <c r="D247" s="56">
        <v>689</v>
      </c>
      <c r="E247" s="56">
        <f t="shared" si="5"/>
        <v>1750.06</v>
      </c>
    </row>
    <row r="248" spans="1:5" x14ac:dyDescent="0.25">
      <c r="A248" s="53">
        <v>235</v>
      </c>
      <c r="B248" s="54" t="s">
        <v>126</v>
      </c>
      <c r="C248" s="55">
        <v>5.58</v>
      </c>
      <c r="D248" s="56">
        <v>810</v>
      </c>
      <c r="E248" s="56">
        <f t="shared" si="5"/>
        <v>4519.8</v>
      </c>
    </row>
    <row r="249" spans="1:5" x14ac:dyDescent="0.25">
      <c r="A249" s="53">
        <v>236</v>
      </c>
      <c r="B249" s="54" t="s">
        <v>125</v>
      </c>
      <c r="C249" s="55">
        <f>6.02-0.35499</f>
        <v>5.6650099999999997</v>
      </c>
      <c r="D249" s="56">
        <v>741</v>
      </c>
      <c r="E249" s="56">
        <f t="shared" si="5"/>
        <v>4197.7724099999996</v>
      </c>
    </row>
    <row r="250" spans="1:5" x14ac:dyDescent="0.25">
      <c r="A250" s="53">
        <v>237</v>
      </c>
      <c r="B250" s="54" t="s">
        <v>124</v>
      </c>
      <c r="C250" s="55">
        <f>11.3+22.8</f>
        <v>34.1</v>
      </c>
      <c r="D250" s="56">
        <v>152</v>
      </c>
      <c r="E250" s="56">
        <f t="shared" si="5"/>
        <v>5183.2</v>
      </c>
    </row>
    <row r="251" spans="1:5" x14ac:dyDescent="0.25">
      <c r="A251" s="53">
        <v>238</v>
      </c>
      <c r="B251" s="54" t="s">
        <v>123</v>
      </c>
      <c r="C251" s="55">
        <v>0</v>
      </c>
      <c r="D251" s="56">
        <v>145</v>
      </c>
      <c r="E251" s="56">
        <f t="shared" si="5"/>
        <v>0</v>
      </c>
    </row>
    <row r="252" spans="1:5" x14ac:dyDescent="0.25">
      <c r="A252" s="53">
        <v>239</v>
      </c>
      <c r="B252" s="54" t="s">
        <v>122</v>
      </c>
      <c r="C252" s="55">
        <f>64.5+351.7</f>
        <v>416.2</v>
      </c>
      <c r="D252" s="56">
        <v>280</v>
      </c>
      <c r="E252" s="56">
        <f t="shared" si="5"/>
        <v>116536</v>
      </c>
    </row>
    <row r="253" spans="1:5" x14ac:dyDescent="0.25">
      <c r="A253" s="53">
        <v>240</v>
      </c>
      <c r="B253" s="54" t="s">
        <v>121</v>
      </c>
      <c r="C253" s="55">
        <f>0.628+4.83</f>
        <v>5.4580000000000002</v>
      </c>
      <c r="D253" s="56">
        <v>644</v>
      </c>
      <c r="E253" s="56">
        <f t="shared" si="5"/>
        <v>3514.9520000000002</v>
      </c>
    </row>
    <row r="254" spans="1:5" x14ac:dyDescent="0.25">
      <c r="A254" s="53">
        <v>241</v>
      </c>
      <c r="B254" s="43" t="s">
        <v>120</v>
      </c>
      <c r="C254" s="55">
        <v>0</v>
      </c>
      <c r="D254" s="56">
        <v>435</v>
      </c>
      <c r="E254" s="56">
        <f t="shared" si="5"/>
        <v>0</v>
      </c>
    </row>
    <row r="255" spans="1:5" x14ac:dyDescent="0.25">
      <c r="A255" s="53">
        <v>242</v>
      </c>
      <c r="B255" s="54" t="s">
        <v>119</v>
      </c>
      <c r="C255" s="55">
        <f>5.64+8.8+46.6</f>
        <v>61.040000000000006</v>
      </c>
      <c r="D255" s="56">
        <v>95</v>
      </c>
      <c r="E255" s="56">
        <f t="shared" si="5"/>
        <v>5798.8</v>
      </c>
    </row>
    <row r="256" spans="1:5" x14ac:dyDescent="0.25">
      <c r="A256" s="53">
        <v>243</v>
      </c>
      <c r="B256" s="54" t="s">
        <v>286</v>
      </c>
      <c r="C256" s="55">
        <v>8</v>
      </c>
      <c r="D256" s="56">
        <v>28</v>
      </c>
      <c r="E256" s="56">
        <f t="shared" si="5"/>
        <v>224</v>
      </c>
    </row>
    <row r="257" spans="1:5" x14ac:dyDescent="0.25">
      <c r="A257" s="53">
        <v>244</v>
      </c>
      <c r="B257" s="54" t="s">
        <v>118</v>
      </c>
      <c r="C257" s="55">
        <f>20.24+13.8</f>
        <v>34.04</v>
      </c>
      <c r="D257" s="56">
        <v>442</v>
      </c>
      <c r="E257" s="56">
        <f t="shared" si="5"/>
        <v>15045.68</v>
      </c>
    </row>
    <row r="258" spans="1:5" x14ac:dyDescent="0.25">
      <c r="A258" s="53">
        <v>245</v>
      </c>
      <c r="B258" s="54" t="s">
        <v>116</v>
      </c>
      <c r="C258" s="55">
        <v>448.6</v>
      </c>
      <c r="D258" s="56">
        <v>144</v>
      </c>
      <c r="E258" s="56">
        <f t="shared" si="5"/>
        <v>64598.400000000001</v>
      </c>
    </row>
    <row r="259" spans="1:5" x14ac:dyDescent="0.25">
      <c r="A259" s="53">
        <v>246</v>
      </c>
      <c r="B259" s="54" t="s">
        <v>115</v>
      </c>
      <c r="C259" s="55">
        <v>0</v>
      </c>
      <c r="D259" s="56">
        <v>600</v>
      </c>
      <c r="E259" s="56">
        <f t="shared" si="5"/>
        <v>0</v>
      </c>
    </row>
    <row r="260" spans="1:5" x14ac:dyDescent="0.25">
      <c r="A260" s="53">
        <v>247</v>
      </c>
      <c r="B260" s="54" t="s">
        <v>114</v>
      </c>
      <c r="C260" s="55">
        <v>0</v>
      </c>
      <c r="D260" s="56">
        <v>900</v>
      </c>
      <c r="E260" s="56">
        <f t="shared" si="5"/>
        <v>0</v>
      </c>
    </row>
    <row r="261" spans="1:5" x14ac:dyDescent="0.25">
      <c r="A261" s="53">
        <v>248</v>
      </c>
      <c r="B261" s="54" t="s">
        <v>113</v>
      </c>
      <c r="C261" s="55">
        <v>0</v>
      </c>
      <c r="D261" s="56">
        <v>400</v>
      </c>
      <c r="E261" s="56">
        <f t="shared" si="5"/>
        <v>0</v>
      </c>
    </row>
    <row r="262" spans="1:5" x14ac:dyDescent="0.25">
      <c r="A262" s="53">
        <v>249</v>
      </c>
      <c r="B262" s="54" t="s">
        <v>112</v>
      </c>
      <c r="C262" s="55">
        <v>0</v>
      </c>
      <c r="D262" s="56">
        <v>75</v>
      </c>
      <c r="E262" s="56">
        <f t="shared" si="5"/>
        <v>0</v>
      </c>
    </row>
    <row r="263" spans="1:5" x14ac:dyDescent="0.25">
      <c r="A263" s="53">
        <v>250</v>
      </c>
      <c r="B263" s="54" t="s">
        <v>111</v>
      </c>
      <c r="C263" s="55">
        <v>0</v>
      </c>
      <c r="D263" s="56">
        <v>62</v>
      </c>
      <c r="E263" s="56">
        <f t="shared" si="5"/>
        <v>0</v>
      </c>
    </row>
    <row r="264" spans="1:5" x14ac:dyDescent="0.25">
      <c r="A264" s="53">
        <v>251</v>
      </c>
      <c r="B264" s="54" t="s">
        <v>110</v>
      </c>
      <c r="C264" s="55">
        <v>49.2</v>
      </c>
      <c r="D264" s="56">
        <v>68</v>
      </c>
      <c r="E264" s="56">
        <f t="shared" si="5"/>
        <v>3345.6000000000004</v>
      </c>
    </row>
    <row r="265" spans="1:5" x14ac:dyDescent="0.25">
      <c r="A265" s="53">
        <v>252</v>
      </c>
      <c r="B265" s="54" t="s">
        <v>276</v>
      </c>
      <c r="C265" s="55">
        <f>15.5+2.53+1.92</f>
        <v>19.950000000000003</v>
      </c>
      <c r="D265" s="56">
        <v>80</v>
      </c>
      <c r="E265" s="56">
        <f t="shared" si="5"/>
        <v>1596.0000000000002</v>
      </c>
    </row>
    <row r="266" spans="1:5" x14ac:dyDescent="0.25">
      <c r="A266" s="53">
        <v>253</v>
      </c>
      <c r="B266" s="54" t="s">
        <v>350</v>
      </c>
      <c r="C266" s="55">
        <v>14</v>
      </c>
      <c r="D266" s="56">
        <v>46</v>
      </c>
      <c r="E266" s="56">
        <f t="shared" si="5"/>
        <v>644</v>
      </c>
    </row>
    <row r="267" spans="1:5" ht="15.75" thickBot="1" x14ac:dyDescent="0.3">
      <c r="A267" s="53"/>
      <c r="B267" s="57" t="s">
        <v>17</v>
      </c>
      <c r="C267" s="15">
        <f>SUM(C225:C266)</f>
        <v>1450.6280100000001</v>
      </c>
      <c r="D267" s="38"/>
      <c r="E267" s="36">
        <f>SUM(E225:E266)</f>
        <v>308506.53440999996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254</v>
      </c>
      <c r="B269" s="54" t="s">
        <v>278</v>
      </c>
      <c r="C269" s="55">
        <v>32</v>
      </c>
      <c r="D269" s="56">
        <v>120</v>
      </c>
      <c r="E269" s="56">
        <f>D269*C269</f>
        <v>3840</v>
      </c>
    </row>
    <row r="270" spans="1:5" x14ac:dyDescent="0.25">
      <c r="A270" s="53">
        <v>255</v>
      </c>
      <c r="B270" s="54" t="s">
        <v>280</v>
      </c>
      <c r="C270" s="55">
        <v>16</v>
      </c>
      <c r="D270" s="56">
        <v>94</v>
      </c>
      <c r="E270" s="56">
        <f t="shared" ref="E270:E310" si="6">D270*C270</f>
        <v>1504</v>
      </c>
    </row>
    <row r="271" spans="1:5" x14ac:dyDescent="0.25">
      <c r="A271" s="53">
        <v>256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257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258</v>
      </c>
      <c r="B273" s="54" t="s">
        <v>284</v>
      </c>
      <c r="C273" s="55">
        <v>7</v>
      </c>
      <c r="D273" s="56">
        <v>85</v>
      </c>
      <c r="E273" s="56">
        <f t="shared" si="6"/>
        <v>595</v>
      </c>
    </row>
    <row r="274" spans="1:5" x14ac:dyDescent="0.25">
      <c r="A274" s="53">
        <v>259</v>
      </c>
      <c r="B274" s="54" t="s">
        <v>285</v>
      </c>
      <c r="C274" s="55">
        <v>3</v>
      </c>
      <c r="D274" s="56">
        <v>61</v>
      </c>
      <c r="E274" s="56">
        <f t="shared" si="6"/>
        <v>183</v>
      </c>
    </row>
    <row r="275" spans="1:5" x14ac:dyDescent="0.25">
      <c r="A275" s="53">
        <v>260</v>
      </c>
      <c r="B275" s="54" t="s">
        <v>361</v>
      </c>
      <c r="C275" s="55">
        <f>1.3+3.042</f>
        <v>4.3419999999999996</v>
      </c>
      <c r="D275" s="56">
        <v>90</v>
      </c>
      <c r="E275" s="56">
        <f t="shared" si="6"/>
        <v>390.78</v>
      </c>
    </row>
    <row r="276" spans="1:5" x14ac:dyDescent="0.25">
      <c r="A276" s="53">
        <v>261</v>
      </c>
      <c r="B276" s="54" t="s">
        <v>288</v>
      </c>
      <c r="C276" s="55">
        <v>5</v>
      </c>
      <c r="D276" s="56">
        <v>95</v>
      </c>
      <c r="E276" s="56">
        <f t="shared" si="6"/>
        <v>475</v>
      </c>
    </row>
    <row r="277" spans="1:5" x14ac:dyDescent="0.25">
      <c r="A277" s="53">
        <v>262</v>
      </c>
      <c r="B277" s="54" t="s">
        <v>330</v>
      </c>
      <c r="C277" s="55">
        <f>0.52+1</f>
        <v>1.52</v>
      </c>
      <c r="D277" s="56">
        <v>110</v>
      </c>
      <c r="E277" s="56">
        <f t="shared" si="6"/>
        <v>167.2</v>
      </c>
    </row>
    <row r="278" spans="1:5" x14ac:dyDescent="0.25">
      <c r="A278" s="53">
        <v>263</v>
      </c>
      <c r="B278" s="54" t="s">
        <v>291</v>
      </c>
      <c r="C278" s="55">
        <f>4.1+0.5+13.6</f>
        <v>18.2</v>
      </c>
      <c r="D278" s="56">
        <v>60</v>
      </c>
      <c r="E278" s="56">
        <f t="shared" si="6"/>
        <v>1092</v>
      </c>
    </row>
    <row r="279" spans="1:5" x14ac:dyDescent="0.25">
      <c r="A279" s="53">
        <v>264</v>
      </c>
      <c r="B279" s="54" t="s">
        <v>292</v>
      </c>
      <c r="C279" s="55">
        <v>8.1</v>
      </c>
      <c r="D279" s="56">
        <v>400</v>
      </c>
      <c r="E279" s="56">
        <f t="shared" si="6"/>
        <v>3240</v>
      </c>
    </row>
    <row r="280" spans="1:5" x14ac:dyDescent="0.25">
      <c r="A280" s="53">
        <v>265</v>
      </c>
      <c r="B280" s="54" t="s">
        <v>293</v>
      </c>
      <c r="C280" s="55">
        <v>40.5</v>
      </c>
      <c r="D280" s="56">
        <v>530</v>
      </c>
      <c r="E280" s="56">
        <f t="shared" si="6"/>
        <v>21465</v>
      </c>
    </row>
    <row r="281" spans="1:5" x14ac:dyDescent="0.25">
      <c r="A281" s="53">
        <v>266</v>
      </c>
      <c r="B281" s="54" t="s">
        <v>294</v>
      </c>
      <c r="C281" s="55">
        <v>32.4</v>
      </c>
      <c r="D281" s="56">
        <v>565</v>
      </c>
      <c r="E281" s="56">
        <f t="shared" si="6"/>
        <v>18306</v>
      </c>
    </row>
    <row r="282" spans="1:5" x14ac:dyDescent="0.25">
      <c r="A282" s="53">
        <v>267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268</v>
      </c>
      <c r="B283" s="54" t="s">
        <v>296</v>
      </c>
      <c r="C283" s="55">
        <v>32.4</v>
      </c>
      <c r="D283" s="56">
        <v>490</v>
      </c>
      <c r="E283" s="56">
        <f t="shared" si="6"/>
        <v>15876</v>
      </c>
    </row>
    <row r="284" spans="1:5" x14ac:dyDescent="0.25">
      <c r="A284" s="53">
        <v>269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270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271</v>
      </c>
      <c r="B286" s="54" t="s">
        <v>299</v>
      </c>
      <c r="C286" s="55">
        <f>3.36+77.87</f>
        <v>81.23</v>
      </c>
      <c r="D286" s="56">
        <v>142</v>
      </c>
      <c r="E286" s="56">
        <f t="shared" si="6"/>
        <v>11534.66</v>
      </c>
    </row>
    <row r="287" spans="1:5" x14ac:dyDescent="0.25">
      <c r="A287" s="53">
        <v>272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273</v>
      </c>
      <c r="B288" s="54" t="s">
        <v>301</v>
      </c>
      <c r="C288" s="55">
        <v>211.1</v>
      </c>
      <c r="D288" s="56">
        <v>116</v>
      </c>
      <c r="E288" s="56">
        <f t="shared" si="6"/>
        <v>24487.599999999999</v>
      </c>
    </row>
    <row r="289" spans="1:5" x14ac:dyDescent="0.25">
      <c r="A289" s="53">
        <v>274</v>
      </c>
      <c r="B289" s="54" t="s">
        <v>302</v>
      </c>
      <c r="C289" s="55">
        <f>1.242+0.9</f>
        <v>2.1419999999999999</v>
      </c>
      <c r="D289" s="56">
        <v>210</v>
      </c>
      <c r="E289" s="56">
        <f t="shared" si="6"/>
        <v>449.82</v>
      </c>
    </row>
    <row r="290" spans="1:5" x14ac:dyDescent="0.25">
      <c r="A290" s="53">
        <v>275</v>
      </c>
      <c r="B290" s="54" t="s">
        <v>303</v>
      </c>
      <c r="C290" s="55">
        <v>0</v>
      </c>
      <c r="D290" s="56">
        <v>87</v>
      </c>
      <c r="E290" s="56">
        <f t="shared" si="6"/>
        <v>0</v>
      </c>
    </row>
    <row r="291" spans="1:5" x14ac:dyDescent="0.25">
      <c r="A291" s="53">
        <v>276</v>
      </c>
      <c r="B291" s="54" t="s">
        <v>304</v>
      </c>
      <c r="C291" s="55">
        <v>112</v>
      </c>
      <c r="D291" s="56">
        <v>110</v>
      </c>
      <c r="E291" s="56">
        <f t="shared" si="6"/>
        <v>12320</v>
      </c>
    </row>
    <row r="292" spans="1:5" x14ac:dyDescent="0.25">
      <c r="A292" s="53">
        <v>277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278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279</v>
      </c>
      <c r="B294" s="54" t="s">
        <v>308</v>
      </c>
      <c r="C294" s="55">
        <f>9+0.58+40.86+4.5</f>
        <v>54.94</v>
      </c>
      <c r="D294" s="56">
        <v>50</v>
      </c>
      <c r="E294" s="56">
        <f t="shared" si="6"/>
        <v>2747</v>
      </c>
    </row>
    <row r="295" spans="1:5" x14ac:dyDescent="0.25">
      <c r="A295" s="53">
        <v>280</v>
      </c>
      <c r="B295" s="54" t="s">
        <v>309</v>
      </c>
      <c r="C295" s="55">
        <f>2.58+27.08-4.4+0.5+12</f>
        <v>37.76</v>
      </c>
      <c r="D295" s="56">
        <v>64</v>
      </c>
      <c r="E295" s="56">
        <f t="shared" si="6"/>
        <v>2416.64</v>
      </c>
    </row>
    <row r="296" spans="1:5" x14ac:dyDescent="0.25">
      <c r="A296" s="53">
        <v>281</v>
      </c>
      <c r="B296" s="54" t="s">
        <v>310</v>
      </c>
      <c r="C296" s="55">
        <f>1.56+15.82</f>
        <v>17.38</v>
      </c>
      <c r="D296" s="56">
        <v>170</v>
      </c>
      <c r="E296" s="56">
        <f t="shared" si="6"/>
        <v>2954.6</v>
      </c>
    </row>
    <row r="297" spans="1:5" x14ac:dyDescent="0.25">
      <c r="A297" s="53">
        <v>282</v>
      </c>
      <c r="B297" s="54" t="s">
        <v>313</v>
      </c>
      <c r="C297" s="55">
        <v>0</v>
      </c>
      <c r="D297" s="56">
        <v>195</v>
      </c>
      <c r="E297" s="56">
        <f t="shared" si="6"/>
        <v>0</v>
      </c>
    </row>
    <row r="298" spans="1:5" x14ac:dyDescent="0.25">
      <c r="A298" s="53">
        <v>283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284</v>
      </c>
      <c r="B299" s="54" t="s">
        <v>351</v>
      </c>
      <c r="C299" s="55">
        <v>0</v>
      </c>
      <c r="D299" s="56">
        <v>106</v>
      </c>
      <c r="E299" s="56">
        <f t="shared" si="6"/>
        <v>0</v>
      </c>
    </row>
    <row r="300" spans="1:5" x14ac:dyDescent="0.25">
      <c r="A300" s="53">
        <v>285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286</v>
      </c>
      <c r="B301" s="54" t="s">
        <v>317</v>
      </c>
      <c r="C301" s="55">
        <v>15</v>
      </c>
      <c r="D301" s="56">
        <v>40</v>
      </c>
      <c r="E301" s="56">
        <f t="shared" si="6"/>
        <v>600</v>
      </c>
    </row>
    <row r="302" spans="1:5" x14ac:dyDescent="0.25">
      <c r="A302" s="53">
        <v>287</v>
      </c>
      <c r="B302" s="54" t="s">
        <v>318</v>
      </c>
      <c r="C302" s="55">
        <f>13+8+6</f>
        <v>27</v>
      </c>
      <c r="D302" s="56">
        <v>70</v>
      </c>
      <c r="E302" s="56">
        <f t="shared" si="6"/>
        <v>1890</v>
      </c>
    </row>
    <row r="303" spans="1:5" ht="18" customHeight="1" x14ac:dyDescent="0.25">
      <c r="A303" s="53">
        <v>288</v>
      </c>
      <c r="B303" s="54" t="s">
        <v>319</v>
      </c>
      <c r="C303" s="55">
        <v>0</v>
      </c>
      <c r="D303" s="56">
        <v>400</v>
      </c>
      <c r="E303" s="56">
        <f t="shared" si="6"/>
        <v>0</v>
      </c>
    </row>
    <row r="304" spans="1:5" ht="18" customHeight="1" x14ac:dyDescent="0.25">
      <c r="A304" s="53">
        <v>289</v>
      </c>
      <c r="B304" s="54" t="s">
        <v>320</v>
      </c>
      <c r="C304" s="55">
        <v>25</v>
      </c>
      <c r="D304" s="56">
        <v>360</v>
      </c>
      <c r="E304" s="56">
        <f t="shared" si="6"/>
        <v>9000</v>
      </c>
    </row>
    <row r="305" spans="1:5" ht="18" customHeight="1" x14ac:dyDescent="0.25">
      <c r="A305" s="53">
        <v>290</v>
      </c>
      <c r="B305" s="54" t="s">
        <v>357</v>
      </c>
      <c r="C305" s="55">
        <v>8</v>
      </c>
      <c r="D305" s="56">
        <v>980</v>
      </c>
      <c r="E305" s="56">
        <f t="shared" si="6"/>
        <v>7840</v>
      </c>
    </row>
    <row r="306" spans="1:5" ht="18" customHeight="1" x14ac:dyDescent="0.25">
      <c r="A306" s="53">
        <v>291</v>
      </c>
      <c r="B306" s="54" t="s">
        <v>352</v>
      </c>
      <c r="C306" s="55">
        <v>0</v>
      </c>
      <c r="D306" s="56">
        <v>114</v>
      </c>
      <c r="E306" s="56">
        <f t="shared" si="6"/>
        <v>0</v>
      </c>
    </row>
    <row r="307" spans="1:5" ht="18" customHeight="1" x14ac:dyDescent="0.25">
      <c r="A307" s="53">
        <v>292</v>
      </c>
      <c r="B307" s="54" t="s">
        <v>322</v>
      </c>
      <c r="C307" s="55">
        <f>90.6+390.2+81.1</f>
        <v>561.9</v>
      </c>
      <c r="D307" s="56">
        <v>116</v>
      </c>
      <c r="E307" s="56">
        <f t="shared" si="6"/>
        <v>65180.399999999994</v>
      </c>
    </row>
    <row r="308" spans="1:5" ht="18" customHeight="1" x14ac:dyDescent="0.25">
      <c r="A308" s="53">
        <v>293</v>
      </c>
      <c r="B308" s="54" t="s">
        <v>323</v>
      </c>
      <c r="C308" s="55">
        <f>23.34-2.2+4.92+9</f>
        <v>35.06</v>
      </c>
      <c r="D308" s="56">
        <v>450</v>
      </c>
      <c r="E308" s="56">
        <f t="shared" si="6"/>
        <v>15777.000000000002</v>
      </c>
    </row>
    <row r="309" spans="1:5" ht="18" customHeight="1" x14ac:dyDescent="0.25">
      <c r="A309" s="53">
        <v>294</v>
      </c>
      <c r="B309" s="54" t="s">
        <v>325</v>
      </c>
      <c r="C309" s="55">
        <v>155.5</v>
      </c>
      <c r="D309" s="56">
        <v>116</v>
      </c>
      <c r="E309" s="56">
        <f t="shared" si="6"/>
        <v>18038</v>
      </c>
    </row>
    <row r="310" spans="1:5" ht="18" customHeight="1" x14ac:dyDescent="0.25">
      <c r="A310" s="53">
        <v>295</v>
      </c>
      <c r="B310" s="54" t="s">
        <v>326</v>
      </c>
      <c r="C310" s="55">
        <f>293.5+3.5</f>
        <v>297</v>
      </c>
      <c r="D310" s="56">
        <v>3</v>
      </c>
      <c r="E310" s="56">
        <f t="shared" si="6"/>
        <v>891</v>
      </c>
    </row>
    <row r="311" spans="1:5" ht="15.75" thickBot="1" x14ac:dyDescent="0.3">
      <c r="A311" s="53"/>
      <c r="B311" s="57" t="s">
        <v>17</v>
      </c>
      <c r="C311" s="15">
        <f>SUM(C269:C310)</f>
        <v>1868.4739999999999</v>
      </c>
      <c r="D311" s="38"/>
      <c r="E311" s="36">
        <f>SUM(E269:E310)</f>
        <v>255680.7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296</v>
      </c>
      <c r="B313" s="54" t="s">
        <v>327</v>
      </c>
      <c r="C313" s="55">
        <v>0</v>
      </c>
      <c r="D313" s="56">
        <v>110</v>
      </c>
      <c r="E313" s="56">
        <f>D313*C313</f>
        <v>0</v>
      </c>
    </row>
    <row r="314" spans="1:5" ht="18" customHeight="1" x14ac:dyDescent="0.25">
      <c r="A314" s="53">
        <v>297</v>
      </c>
      <c r="B314" s="54" t="s">
        <v>328</v>
      </c>
      <c r="C314" s="55">
        <v>0</v>
      </c>
      <c r="D314" s="56">
        <v>50</v>
      </c>
      <c r="E314" s="56">
        <f t="shared" ref="E314:E322" si="7">D314*C314</f>
        <v>0</v>
      </c>
    </row>
    <row r="315" spans="1:5" ht="18" customHeight="1" x14ac:dyDescent="0.25">
      <c r="A315" s="53">
        <v>298</v>
      </c>
      <c r="B315" s="54" t="s">
        <v>353</v>
      </c>
      <c r="C315" s="55">
        <v>2.25</v>
      </c>
      <c r="D315" s="56">
        <v>80</v>
      </c>
      <c r="E315" s="56">
        <f t="shared" si="7"/>
        <v>180</v>
      </c>
    </row>
    <row r="316" spans="1:5" ht="18" customHeight="1" x14ac:dyDescent="0.25">
      <c r="A316" s="53">
        <v>299</v>
      </c>
      <c r="B316" s="54" t="s">
        <v>237</v>
      </c>
      <c r="C316" s="55">
        <f>5.14+109.3</f>
        <v>114.44</v>
      </c>
      <c r="D316" s="56">
        <v>130</v>
      </c>
      <c r="E316" s="56">
        <f t="shared" si="7"/>
        <v>14877.199999999999</v>
      </c>
    </row>
    <row r="317" spans="1:5" ht="18" customHeight="1" x14ac:dyDescent="0.25">
      <c r="A317" s="53">
        <v>300</v>
      </c>
      <c r="B317" s="54" t="s">
        <v>354</v>
      </c>
      <c r="C317" s="55">
        <v>1.67</v>
      </c>
      <c r="D317" s="56">
        <v>112</v>
      </c>
      <c r="E317" s="56">
        <f t="shared" si="7"/>
        <v>187.04</v>
      </c>
    </row>
    <row r="318" spans="1:5" ht="18" customHeight="1" x14ac:dyDescent="0.25">
      <c r="A318" s="53">
        <v>301</v>
      </c>
      <c r="B318" s="54" t="s">
        <v>355</v>
      </c>
      <c r="C318" s="55">
        <v>2.5</v>
      </c>
      <c r="D318" s="56">
        <v>75</v>
      </c>
      <c r="E318" s="56">
        <f t="shared" si="7"/>
        <v>187.5</v>
      </c>
    </row>
    <row r="319" spans="1:5" ht="18" customHeight="1" x14ac:dyDescent="0.25">
      <c r="A319" s="53">
        <v>302</v>
      </c>
      <c r="B319" s="54" t="s">
        <v>356</v>
      </c>
      <c r="C319" s="55">
        <v>0</v>
      </c>
      <c r="D319" s="56">
        <v>132</v>
      </c>
      <c r="E319" s="56">
        <f t="shared" si="7"/>
        <v>0</v>
      </c>
    </row>
    <row r="320" spans="1:5" ht="18" customHeight="1" x14ac:dyDescent="0.25">
      <c r="A320" s="53">
        <v>303</v>
      </c>
      <c r="B320" s="54" t="s">
        <v>359</v>
      </c>
      <c r="C320" s="55">
        <v>2</v>
      </c>
      <c r="D320" s="56">
        <v>115</v>
      </c>
      <c r="E320" s="56">
        <f t="shared" si="7"/>
        <v>230</v>
      </c>
    </row>
    <row r="321" spans="1:5" ht="18" customHeight="1" x14ac:dyDescent="0.25">
      <c r="A321" s="53">
        <v>304</v>
      </c>
      <c r="B321" s="54" t="s">
        <v>360</v>
      </c>
      <c r="C321" s="55">
        <v>3.74</v>
      </c>
      <c r="D321" s="56">
        <v>190</v>
      </c>
      <c r="E321" s="56">
        <f t="shared" si="7"/>
        <v>710.6</v>
      </c>
    </row>
    <row r="322" spans="1:5" ht="18" customHeight="1" x14ac:dyDescent="0.25">
      <c r="A322" s="53">
        <v>305</v>
      </c>
      <c r="B322" s="54" t="s">
        <v>367</v>
      </c>
      <c r="C322" s="55">
        <v>182</v>
      </c>
      <c r="D322" s="56">
        <v>80</v>
      </c>
      <c r="E322" s="56">
        <f t="shared" si="7"/>
        <v>14560</v>
      </c>
    </row>
    <row r="323" spans="1:5" ht="17.25" customHeight="1" x14ac:dyDescent="0.3">
      <c r="A323" s="65"/>
      <c r="B323" s="57" t="s">
        <v>17</v>
      </c>
      <c r="C323" s="66">
        <f>SUM(C313:C322)</f>
        <v>308.60000000000002</v>
      </c>
      <c r="D323" s="67"/>
      <c r="E323" s="68">
        <f>SUM(E313:E322)</f>
        <v>30932.34</v>
      </c>
    </row>
    <row r="324" spans="1:5" ht="18.75" x14ac:dyDescent="0.3">
      <c r="B324" s="57" t="s">
        <v>270</v>
      </c>
      <c r="C324" s="42">
        <f>C323+C311+C267+C223+C181+C135+C89+C44</f>
        <v>18780.860619999999</v>
      </c>
      <c r="D324" s="69" t="s">
        <v>271</v>
      </c>
      <c r="E324" s="67">
        <f>E323+E311+E267+E223+E181+E135+E89+E44</f>
        <v>2274653.09436</v>
      </c>
    </row>
    <row r="327" spans="1:5" x14ac:dyDescent="0.25">
      <c r="A327" s="18">
        <v>289</v>
      </c>
      <c r="B327" s="54" t="s">
        <v>117</v>
      </c>
      <c r="C327" s="55">
        <v>0</v>
      </c>
      <c r="D327" s="55">
        <v>1E-3</v>
      </c>
      <c r="E327" s="55">
        <f t="shared" ref="E327" si="8">C327*D327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02</vt:lpstr>
      <vt:lpstr>ABRIL 31</vt:lpstr>
      <vt:lpstr>MAYO 29</vt:lpstr>
      <vt:lpstr>JULIO 3</vt:lpstr>
      <vt:lpstr>JULIO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2022-07-01T13:38:14Z</cp:lastPrinted>
  <dcterms:created xsi:type="dcterms:W3CDTF">2022-01-03T13:58:14Z</dcterms:created>
  <dcterms:modified xsi:type="dcterms:W3CDTF">2022-08-04T18:17:12Z</dcterms:modified>
</cp:coreProperties>
</file>