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2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7" l="1"/>
  <c r="M29" i="7"/>
  <c r="M28" i="7" l="1"/>
  <c r="U30" i="7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<sst xmlns="http://schemas.openxmlformats.org/spreadsheetml/2006/main" count="481" uniqueCount="245">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</sst>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FF66"/>
      <color rgb="FF0000FF"/>
      <color rgb="FF6600FF"/>
      <color rgb="FF66FF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42"/>
      <c r="C1" s="344" t="s">
        <v>25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19" ht="16.5" thickBot="1" x14ac:dyDescent="0.3">
      <c r="B2" s="343"/>
      <c r="C2" s="3"/>
      <c r="H2" s="5"/>
      <c r="I2" s="6"/>
      <c r="J2" s="7"/>
      <c r="L2" s="8"/>
      <c r="M2" s="6"/>
      <c r="N2" s="9"/>
    </row>
    <row r="3" spans="1:19" ht="21.75" thickBot="1" x14ac:dyDescent="0.35">
      <c r="B3" s="346" t="s">
        <v>0</v>
      </c>
      <c r="C3" s="347"/>
      <c r="D3" s="10"/>
      <c r="E3" s="11"/>
      <c r="F3" s="11"/>
      <c r="H3" s="348" t="s">
        <v>26</v>
      </c>
      <c r="I3" s="34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49" t="s">
        <v>2</v>
      </c>
      <c r="F4" s="350"/>
      <c r="H4" s="351" t="s">
        <v>3</v>
      </c>
      <c r="I4" s="352"/>
      <c r="J4" s="19"/>
      <c r="K4" s="166"/>
      <c r="L4" s="20"/>
      <c r="M4" s="21" t="s">
        <v>4</v>
      </c>
      <c r="N4" s="22" t="s">
        <v>5</v>
      </c>
      <c r="P4" s="358" t="s">
        <v>6</v>
      </c>
      <c r="Q4" s="35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60">
        <f>SUM(M5:M38)</f>
        <v>247061</v>
      </c>
      <c r="N39" s="36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61"/>
      <c r="N40" s="36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64" t="s">
        <v>11</v>
      </c>
      <c r="I52" s="365"/>
      <c r="J52" s="100"/>
      <c r="K52" s="366">
        <f>I50+L50</f>
        <v>53873.49</v>
      </c>
      <c r="L52" s="367"/>
      <c r="M52" s="368">
        <f>N39+M39</f>
        <v>419924</v>
      </c>
      <c r="N52" s="369"/>
      <c r="P52" s="34"/>
      <c r="Q52" s="9"/>
    </row>
    <row r="53" spans="1:17" ht="15.75" x14ac:dyDescent="0.25">
      <c r="D53" s="370" t="s">
        <v>12</v>
      </c>
      <c r="E53" s="37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70" t="s">
        <v>95</v>
      </c>
      <c r="E54" s="370"/>
      <c r="F54" s="96">
        <v>-549976.4</v>
      </c>
      <c r="I54" s="371" t="s">
        <v>13</v>
      </c>
      <c r="J54" s="372"/>
      <c r="K54" s="373">
        <f>F56+F57+F58</f>
        <v>-24577.400000000023</v>
      </c>
      <c r="L54" s="37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75">
        <f>-C4</f>
        <v>0</v>
      </c>
      <c r="L56" s="37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53" t="s">
        <v>18</v>
      </c>
      <c r="E58" s="354"/>
      <c r="F58" s="113">
        <v>567389.35</v>
      </c>
      <c r="I58" s="355" t="s">
        <v>97</v>
      </c>
      <c r="J58" s="356"/>
      <c r="K58" s="357">
        <f>K54+K56</f>
        <v>-24577.400000000023</v>
      </c>
      <c r="L58" s="35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7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7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42"/>
      <c r="C1" s="344" t="s">
        <v>208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5" ht="16.5" thickBot="1" x14ac:dyDescent="0.3">
      <c r="B2" s="343"/>
      <c r="C2" s="3"/>
      <c r="H2" s="5"/>
      <c r="I2" s="6"/>
      <c r="J2" s="7"/>
      <c r="L2" s="8"/>
      <c r="M2" s="6"/>
      <c r="N2" s="9"/>
    </row>
    <row r="3" spans="1:25" ht="21.75" thickBot="1" x14ac:dyDescent="0.35">
      <c r="B3" s="346" t="s">
        <v>0</v>
      </c>
      <c r="C3" s="347"/>
      <c r="D3" s="10"/>
      <c r="E3" s="11"/>
      <c r="F3" s="11"/>
      <c r="H3" s="348" t="s">
        <v>26</v>
      </c>
      <c r="I3" s="348"/>
      <c r="K3" s="165"/>
      <c r="L3" s="13"/>
      <c r="M3" s="14"/>
      <c r="P3" s="38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49" t="s">
        <v>2</v>
      </c>
      <c r="F4" s="350"/>
      <c r="H4" s="351" t="s">
        <v>3</v>
      </c>
      <c r="I4" s="352"/>
      <c r="J4" s="19"/>
      <c r="K4" s="166"/>
      <c r="L4" s="20"/>
      <c r="M4" s="21" t="s">
        <v>4</v>
      </c>
      <c r="N4" s="22" t="s">
        <v>5</v>
      </c>
      <c r="P4" s="386"/>
      <c r="Q4" s="288" t="s">
        <v>209</v>
      </c>
      <c r="W4" s="395" t="s">
        <v>124</v>
      </c>
      <c r="X4" s="39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95"/>
      <c r="X5" s="39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99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400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401"/>
      <c r="X21" s="40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402"/>
      <c r="X23" s="40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402"/>
      <c r="X24" s="40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403"/>
      <c r="X25" s="40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403"/>
      <c r="X26" s="40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96"/>
      <c r="X27" s="397"/>
      <c r="Y27" s="39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97"/>
      <c r="X28" s="397"/>
      <c r="Y28" s="39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87">
        <f t="shared" ref="M36" si="4">SUM(M5:M35)</f>
        <v>321168.83</v>
      </c>
      <c r="N36" s="389">
        <f t="shared" ref="N36" si="5">SUM(N5:N35)</f>
        <v>467016</v>
      </c>
      <c r="O36" s="277"/>
      <c r="P36" s="278">
        <v>0</v>
      </c>
      <c r="Q36" s="391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88"/>
      <c r="N37" s="390"/>
      <c r="O37" s="277"/>
      <c r="P37" s="278">
        <v>0</v>
      </c>
      <c r="Q37" s="39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64" t="s">
        <v>11</v>
      </c>
      <c r="I52" s="365"/>
      <c r="J52" s="100"/>
      <c r="K52" s="366">
        <f>I50+L50</f>
        <v>71911.59</v>
      </c>
      <c r="L52" s="393"/>
      <c r="M52" s="273"/>
      <c r="N52" s="273"/>
      <c r="P52" s="34"/>
      <c r="Q52" s="13"/>
    </row>
    <row r="53" spans="1:17" ht="16.5" thickBot="1" x14ac:dyDescent="0.3">
      <c r="D53" s="370" t="s">
        <v>12</v>
      </c>
      <c r="E53" s="370"/>
      <c r="F53" s="315">
        <f>F50-K52-C50</f>
        <v>-25952.549999999814</v>
      </c>
      <c r="I53" s="102"/>
      <c r="J53" s="103"/>
    </row>
    <row r="54" spans="1:17" ht="18.75" x14ac:dyDescent="0.3">
      <c r="D54" s="394" t="s">
        <v>95</v>
      </c>
      <c r="E54" s="394"/>
      <c r="F54" s="111">
        <v>-706888.38</v>
      </c>
      <c r="I54" s="371" t="s">
        <v>13</v>
      </c>
      <c r="J54" s="372"/>
      <c r="K54" s="373">
        <f>F56+F57+F58</f>
        <v>1308778.3500000003</v>
      </c>
      <c r="L54" s="373"/>
      <c r="M54" s="379" t="s">
        <v>211</v>
      </c>
      <c r="N54" s="380"/>
      <c r="O54" s="380"/>
      <c r="P54" s="380"/>
      <c r="Q54" s="381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82"/>
      <c r="N55" s="383"/>
      <c r="O55" s="383"/>
      <c r="P55" s="383"/>
      <c r="Q55" s="38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75">
        <f>-C4</f>
        <v>-567389.35</v>
      </c>
      <c r="L56" s="37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53" t="s">
        <v>18</v>
      </c>
      <c r="E58" s="354"/>
      <c r="F58" s="113">
        <v>2142307.62</v>
      </c>
      <c r="I58" s="355" t="s">
        <v>198</v>
      </c>
      <c r="J58" s="356"/>
      <c r="K58" s="357">
        <f>K54+K56</f>
        <v>741389.00000000035</v>
      </c>
      <c r="L58" s="35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04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405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G25" workbookViewId="0">
      <selection activeCell="Q32" sqref="Q3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42"/>
      <c r="C1" s="344" t="s">
        <v>208</v>
      </c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25" ht="16.5" thickBot="1" x14ac:dyDescent="0.3">
      <c r="B2" s="343"/>
      <c r="C2" s="3"/>
      <c r="H2" s="5"/>
      <c r="I2" s="6"/>
      <c r="J2" s="7"/>
      <c r="L2" s="8"/>
      <c r="M2" s="6"/>
      <c r="N2" s="9"/>
    </row>
    <row r="3" spans="1:25" ht="21.75" thickBot="1" x14ac:dyDescent="0.35">
      <c r="B3" s="346" t="s">
        <v>0</v>
      </c>
      <c r="C3" s="347"/>
      <c r="D3" s="10"/>
      <c r="E3" s="11"/>
      <c r="F3" s="11"/>
      <c r="H3" s="348" t="s">
        <v>26</v>
      </c>
      <c r="I3" s="348"/>
      <c r="K3" s="165"/>
      <c r="L3" s="13"/>
      <c r="M3" s="14"/>
      <c r="P3" s="385" t="s">
        <v>6</v>
      </c>
      <c r="R3" s="40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49" t="s">
        <v>2</v>
      </c>
      <c r="F4" s="350"/>
      <c r="H4" s="351" t="s">
        <v>3</v>
      </c>
      <c r="I4" s="352"/>
      <c r="J4" s="19"/>
      <c r="K4" s="166"/>
      <c r="L4" s="20"/>
      <c r="M4" s="21" t="s">
        <v>4</v>
      </c>
      <c r="N4" s="22" t="s">
        <v>5</v>
      </c>
      <c r="P4" s="386"/>
      <c r="Q4" s="326" t="s">
        <v>217</v>
      </c>
      <c r="R4" s="407"/>
      <c r="W4" s="395" t="s">
        <v>124</v>
      </c>
      <c r="X4" s="39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2"/>
      <c r="P5" s="34">
        <f>N5+M5+L5+I5+C5</f>
        <v>68001.14</v>
      </c>
      <c r="Q5" s="329">
        <f>P5-F5</f>
        <v>0.13999999999941792</v>
      </c>
      <c r="R5" s="327">
        <v>1146750</v>
      </c>
      <c r="S5" s="328" t="s">
        <v>213</v>
      </c>
      <c r="W5" s="395"/>
      <c r="X5" s="39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9">
        <f>P6-F6</f>
        <v>0</v>
      </c>
      <c r="R6" s="323">
        <v>0</v>
      </c>
      <c r="S6" s="147"/>
      <c r="U6" s="330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1">
        <f t="shared" ref="Q7:Q35" si="1">P7-F7</f>
        <v>0.30000000000291038</v>
      </c>
      <c r="R7" s="323">
        <v>0</v>
      </c>
      <c r="S7" s="147"/>
      <c r="U7" s="331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1">
        <f t="shared" si="1"/>
        <v>0.20999999999185093</v>
      </c>
      <c r="R8" s="323">
        <v>0</v>
      </c>
      <c r="S8" s="147"/>
      <c r="U8" s="331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1">
        <f t="shared" si="1"/>
        <v>0</v>
      </c>
      <c r="R9" s="323">
        <v>0</v>
      </c>
      <c r="S9" s="147"/>
      <c r="U9" s="331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1">
        <f t="shared" si="1"/>
        <v>-0.38999999999941792</v>
      </c>
      <c r="R10" s="323">
        <v>0</v>
      </c>
      <c r="S10" s="147"/>
      <c r="U10" s="331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1">
        <f t="shared" si="1"/>
        <v>0</v>
      </c>
      <c r="R11" s="323">
        <v>0</v>
      </c>
      <c r="S11" s="147"/>
      <c r="U11" s="331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32" t="s">
        <v>225</v>
      </c>
      <c r="P12" s="39">
        <f t="shared" si="2"/>
        <v>69062</v>
      </c>
      <c r="Q12" s="321">
        <f t="shared" si="1"/>
        <v>0</v>
      </c>
      <c r="R12" s="323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1">
        <f t="shared" si="1"/>
        <v>0</v>
      </c>
      <c r="R13" s="323">
        <v>0</v>
      </c>
      <c r="S13" s="320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1">
        <f t="shared" si="1"/>
        <v>-0.19999999999708962</v>
      </c>
      <c r="R14" s="323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1">
        <f t="shared" si="1"/>
        <v>0</v>
      </c>
      <c r="R15" s="323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4" t="s">
        <v>229</v>
      </c>
      <c r="P16" s="39">
        <f t="shared" si="0"/>
        <v>142443</v>
      </c>
      <c r="Q16" s="321">
        <f>P16-F16-49100</f>
        <v>-150</v>
      </c>
      <c r="R16" s="333">
        <v>49100</v>
      </c>
      <c r="S16" s="335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9">
        <f t="shared" si="1"/>
        <v>150.5</v>
      </c>
      <c r="R17" s="323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21">
        <f t="shared" si="1"/>
        <v>0</v>
      </c>
      <c r="R18" s="323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21">
        <f t="shared" si="1"/>
        <v>-601.5</v>
      </c>
      <c r="R19" s="323">
        <v>0</v>
      </c>
      <c r="S19" s="147"/>
      <c r="W19" s="399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21">
        <f t="shared" si="1"/>
        <v>0</v>
      </c>
      <c r="R20" s="323">
        <v>0</v>
      </c>
      <c r="S20" s="147"/>
      <c r="W20" s="400"/>
      <c r="X20" s="269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21">
        <f t="shared" si="1"/>
        <v>0</v>
      </c>
      <c r="R21" s="323">
        <v>0</v>
      </c>
      <c r="S21" s="147"/>
      <c r="W21" s="401"/>
      <c r="X21" s="40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21">
        <f t="shared" si="1"/>
        <v>0</v>
      </c>
      <c r="R22" s="323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21">
        <f t="shared" si="1"/>
        <v>0</v>
      </c>
      <c r="R23" s="323">
        <v>0</v>
      </c>
      <c r="S23" s="147"/>
      <c r="W23" s="402"/>
      <c r="X23" s="40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6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7" t="s">
        <v>236</v>
      </c>
      <c r="K24" s="173"/>
      <c r="L24" s="52"/>
      <c r="M24" s="338">
        <v>0</v>
      </c>
      <c r="N24" s="339">
        <v>0</v>
      </c>
      <c r="P24" s="39">
        <f t="shared" si="0"/>
        <v>0</v>
      </c>
      <c r="Q24" s="321">
        <f t="shared" si="1"/>
        <v>0</v>
      </c>
      <c r="R24" s="323">
        <v>0</v>
      </c>
      <c r="S24" s="147"/>
      <c r="W24" s="402"/>
      <c r="X24" s="40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5">
        <f t="shared" si="0"/>
        <v>27315</v>
      </c>
      <c r="Q25" s="321">
        <f t="shared" si="1"/>
        <v>0</v>
      </c>
      <c r="R25" s="323">
        <v>0</v>
      </c>
      <c r="W25" s="403"/>
      <c r="X25" s="40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6">
        <f t="shared" si="0"/>
        <v>61027</v>
      </c>
      <c r="Q26" s="321">
        <f t="shared" si="1"/>
        <v>0</v>
      </c>
      <c r="R26" s="323">
        <v>0</v>
      </c>
      <c r="W26" s="403"/>
      <c r="X26" s="40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21">
        <f t="shared" si="1"/>
        <v>0</v>
      </c>
      <c r="R27" s="323">
        <v>0</v>
      </c>
      <c r="U27" s="1">
        <v>4102</v>
      </c>
      <c r="V27" t="s">
        <v>240</v>
      </c>
      <c r="W27" s="396"/>
      <c r="X27" s="397"/>
      <c r="Y27" s="39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</f>
        <v>5253</v>
      </c>
      <c r="N28" s="33">
        <v>64936</v>
      </c>
      <c r="P28" s="34">
        <f t="shared" si="0"/>
        <v>86324</v>
      </c>
      <c r="Q28" s="341">
        <f t="shared" si="1"/>
        <v>-45497</v>
      </c>
      <c r="R28" s="323">
        <v>0</v>
      </c>
      <c r="U28" s="1">
        <v>60</v>
      </c>
      <c r="V28" t="s">
        <v>240</v>
      </c>
      <c r="W28" s="397"/>
      <c r="X28" s="397"/>
      <c r="Y28" s="39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21">
        <f t="shared" si="1"/>
        <v>0</v>
      </c>
      <c r="R29" s="323">
        <v>0</v>
      </c>
      <c r="U29" s="340">
        <v>3499</v>
      </c>
      <c r="V29" t="s">
        <v>240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21">
        <f t="shared" si="1"/>
        <v>0</v>
      </c>
      <c r="R30" s="324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414" t="s">
        <v>236</v>
      </c>
      <c r="E31" s="408">
        <v>44562</v>
      </c>
      <c r="F31" s="415">
        <v>0</v>
      </c>
      <c r="G31" s="409"/>
      <c r="H31" s="410">
        <v>44562</v>
      </c>
      <c r="I31" s="416">
        <v>0</v>
      </c>
      <c r="J31" s="411" t="s">
        <v>236</v>
      </c>
      <c r="K31" s="412"/>
      <c r="L31" s="413"/>
      <c r="M31" s="338">
        <v>0</v>
      </c>
      <c r="N31" s="339">
        <v>0</v>
      </c>
      <c r="P31" s="34">
        <f t="shared" si="0"/>
        <v>0</v>
      </c>
      <c r="Q31" s="289">
        <f t="shared" si="1"/>
        <v>0</v>
      </c>
      <c r="R31" s="325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417" t="s">
        <v>244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87">
        <f t="shared" ref="M36" si="4">SUM(M5:M35)</f>
        <v>940306.3</v>
      </c>
      <c r="N36" s="389">
        <f t="shared" ref="N36" si="5">SUM(N5:N35)</f>
        <v>891949</v>
      </c>
      <c r="O36" s="277"/>
      <c r="P36" s="278">
        <v>0</v>
      </c>
      <c r="Q36" s="391">
        <f t="shared" ref="Q36" si="6">SUM(Q5:Q35)</f>
        <v>-46097.94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88"/>
      <c r="N37" s="390"/>
      <c r="O37" s="277"/>
      <c r="P37" s="278">
        <v>0</v>
      </c>
      <c r="Q37" s="39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2270970.06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389417.12</v>
      </c>
      <c r="D50" s="88"/>
      <c r="E50" s="89" t="s">
        <v>8</v>
      </c>
      <c r="F50" s="90">
        <f>SUM(F5:F49)</f>
        <v>2290985</v>
      </c>
      <c r="G50" s="88"/>
      <c r="H50" s="91" t="s">
        <v>9</v>
      </c>
      <c r="I50" s="92">
        <f>SUM(I5:I49)</f>
        <v>25275.5</v>
      </c>
      <c r="J50" s="93"/>
      <c r="K50" s="94" t="s">
        <v>10</v>
      </c>
      <c r="L50" s="95">
        <f>SUM(L5:L49)</f>
        <v>27157.14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64" t="s">
        <v>11</v>
      </c>
      <c r="I52" s="365"/>
      <c r="J52" s="100"/>
      <c r="K52" s="366">
        <f>I50+L50</f>
        <v>52432.639999999999</v>
      </c>
      <c r="L52" s="393"/>
      <c r="M52" s="273"/>
      <c r="N52" s="273"/>
      <c r="P52" s="34"/>
      <c r="Q52" s="13"/>
    </row>
    <row r="53" spans="1:17" ht="16.5" thickBot="1" x14ac:dyDescent="0.3">
      <c r="D53" s="370" t="s">
        <v>12</v>
      </c>
      <c r="E53" s="370"/>
      <c r="F53" s="315">
        <f>F50-K52-C50</f>
        <v>1849135.2399999998</v>
      </c>
      <c r="I53" s="102"/>
      <c r="J53" s="103"/>
    </row>
    <row r="54" spans="1:17" ht="18.75" x14ac:dyDescent="0.3">
      <c r="D54" s="394" t="s">
        <v>95</v>
      </c>
      <c r="E54" s="394"/>
      <c r="F54" s="111">
        <v>0</v>
      </c>
      <c r="I54" s="371" t="s">
        <v>13</v>
      </c>
      <c r="J54" s="372"/>
      <c r="K54" s="373">
        <f>F56+F57+F58</f>
        <v>1849135.2399999998</v>
      </c>
      <c r="L54" s="373"/>
      <c r="M54" s="379" t="s">
        <v>211</v>
      </c>
      <c r="N54" s="380"/>
      <c r="O54" s="380"/>
      <c r="P54" s="380"/>
      <c r="Q54" s="381"/>
    </row>
    <row r="55" spans="1:17" ht="19.5" thickBot="1" x14ac:dyDescent="0.35">
      <c r="D55" s="316" t="s">
        <v>94</v>
      </c>
      <c r="E55" s="317"/>
      <c r="F55" s="318">
        <v>0</v>
      </c>
      <c r="I55" s="105"/>
      <c r="J55" s="106"/>
      <c r="K55" s="178"/>
      <c r="L55" s="107"/>
      <c r="M55" s="382"/>
      <c r="N55" s="383"/>
      <c r="O55" s="383"/>
      <c r="P55" s="383"/>
      <c r="Q55" s="384"/>
    </row>
    <row r="56" spans="1:17" ht="19.5" thickTop="1" x14ac:dyDescent="0.3">
      <c r="C56" s="4" t="s">
        <v>7</v>
      </c>
      <c r="E56" s="98" t="s">
        <v>14</v>
      </c>
      <c r="F56" s="96">
        <f>SUM(F53:F55)</f>
        <v>1849135.2399999998</v>
      </c>
      <c r="H56" s="23"/>
      <c r="I56" s="108" t="s">
        <v>15</v>
      </c>
      <c r="J56" s="109"/>
      <c r="K56" s="375">
        <f>-C4</f>
        <v>-567389.35</v>
      </c>
      <c r="L56" s="37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353" t="s">
        <v>18</v>
      </c>
      <c r="E58" s="354"/>
      <c r="F58" s="113">
        <v>0</v>
      </c>
      <c r="I58" s="355" t="s">
        <v>198</v>
      </c>
      <c r="J58" s="356"/>
      <c r="K58" s="357">
        <f>K54+K56</f>
        <v>1281745.8899999997</v>
      </c>
      <c r="L58" s="35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19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404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405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2022-01-06T20:57:00Z</dcterms:modified>
</cp:coreProperties>
</file>