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F92" i="14" l="1"/>
  <c r="F93" i="14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D93" i="14"/>
  <c r="D94" i="14"/>
  <c r="D95" i="14"/>
  <c r="D96" i="14"/>
  <c r="D97" i="14"/>
  <c r="D98" i="14"/>
  <c r="D99" i="14"/>
  <c r="D100" i="14"/>
  <c r="K92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W68" i="188"/>
  <c r="P68" i="188"/>
  <c r="R68" i="188" s="1"/>
  <c r="R67" i="188"/>
  <c r="W67" i="188" s="1"/>
  <c r="P67" i="188"/>
  <c r="R66" i="188"/>
  <c r="W66" i="188" s="1"/>
  <c r="P66" i="188"/>
  <c r="P65" i="188"/>
  <c r="R65" i="188" s="1"/>
  <c r="W65" i="188" s="1"/>
  <c r="P64" i="188"/>
  <c r="R64" i="188" s="1"/>
  <c r="W64" i="188" s="1"/>
  <c r="R63" i="188"/>
  <c r="W63" i="188" s="1"/>
  <c r="P63" i="188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R58" i="188"/>
  <c r="W58" i="188" s="1"/>
  <c r="P58" i="188"/>
  <c r="P57" i="188"/>
  <c r="R57" i="188" s="1"/>
  <c r="W57" i="188" s="1"/>
  <c r="P56" i="188"/>
  <c r="R56" i="188" s="1"/>
  <c r="W56" i="188" s="1"/>
  <c r="R55" i="188"/>
  <c r="W55" i="188" s="1"/>
  <c r="P55" i="188"/>
  <c r="R54" i="188"/>
  <c r="W54" i="188" s="1"/>
  <c r="P54" i="188"/>
  <c r="P53" i="188"/>
  <c r="R53" i="188" s="1"/>
  <c r="W53" i="188" s="1"/>
  <c r="W52" i="188"/>
  <c r="P52" i="188"/>
  <c r="R52" i="188" s="1"/>
  <c r="R51" i="188"/>
  <c r="W51" i="188" s="1"/>
  <c r="P51" i="188"/>
  <c r="R50" i="188"/>
  <c r="W50" i="188" s="1"/>
  <c r="P50" i="188"/>
  <c r="P49" i="188"/>
  <c r="R49" i="188" s="1"/>
  <c r="W49" i="188" s="1"/>
  <c r="P48" i="188"/>
  <c r="R48" i="188" s="1"/>
  <c r="W48" i="188" s="1"/>
  <c r="R47" i="188"/>
  <c r="W47" i="188" s="1"/>
  <c r="P47" i="188"/>
  <c r="R46" i="188"/>
  <c r="W46" i="188" s="1"/>
  <c r="P46" i="188"/>
  <c r="P45" i="188"/>
  <c r="R45" i="188" s="1"/>
  <c r="W45" i="188" s="1"/>
  <c r="P44" i="188"/>
  <c r="R44" i="188" s="1"/>
  <c r="W44" i="188" s="1"/>
  <c r="R43" i="188"/>
  <c r="W43" i="188" s="1"/>
  <c r="P43" i="188"/>
  <c r="R42" i="188"/>
  <c r="W42" i="188" s="1"/>
  <c r="P42" i="188"/>
  <c r="P41" i="188"/>
  <c r="R41" i="188" s="1"/>
  <c r="W41" i="188" s="1"/>
  <c r="P40" i="188"/>
  <c r="R40" i="188" s="1"/>
  <c r="W40" i="188" s="1"/>
  <c r="R39" i="188"/>
  <c r="W39" i="188" s="1"/>
  <c r="P39" i="188"/>
  <c r="R38" i="188"/>
  <c r="W38" i="188" s="1"/>
  <c r="P38" i="188"/>
  <c r="P37" i="188"/>
  <c r="R37" i="188" s="1"/>
  <c r="W37" i="188" s="1"/>
  <c r="W36" i="188"/>
  <c r="P36" i="188"/>
  <c r="R36" i="188" s="1"/>
  <c r="R35" i="188"/>
  <c r="W35" i="188" s="1"/>
  <c r="P35" i="188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R30" i="188"/>
  <c r="W30" i="188" s="1"/>
  <c r="P30" i="188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F69" i="188"/>
  <c r="D69" i="188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F63" i="188"/>
  <c r="K63" i="188" s="1"/>
  <c r="D63" i="188"/>
  <c r="F62" i="188"/>
  <c r="K62" i="188" s="1"/>
  <c r="D62" i="188"/>
  <c r="F61" i="188"/>
  <c r="K61" i="188" s="1"/>
  <c r="D61" i="188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F55" i="188"/>
  <c r="K55" i="188" s="1"/>
  <c r="D55" i="188"/>
  <c r="F54" i="188"/>
  <c r="K54" i="188" s="1"/>
  <c r="D54" i="188"/>
  <c r="F53" i="188"/>
  <c r="K53" i="188" s="1"/>
  <c r="D53" i="188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F47" i="188"/>
  <c r="K47" i="188" s="1"/>
  <c r="D47" i="188"/>
  <c r="F46" i="188"/>
  <c r="K46" i="188" s="1"/>
  <c r="D46" i="188"/>
  <c r="F45" i="188"/>
  <c r="K45" i="188" s="1"/>
  <c r="D45" i="188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F39" i="188"/>
  <c r="K39" i="188" s="1"/>
  <c r="D39" i="188"/>
  <c r="F38" i="188"/>
  <c r="K38" i="188" s="1"/>
  <c r="D38" i="188"/>
  <c r="F37" i="188"/>
  <c r="K37" i="188" s="1"/>
  <c r="D37" i="188"/>
  <c r="D36" i="188"/>
  <c r="F36" i="188" s="1"/>
  <c r="K36" i="188" s="1"/>
  <c r="F35" i="188"/>
  <c r="K35" i="188" s="1"/>
  <c r="D35" i="188"/>
  <c r="D34" i="188"/>
  <c r="F34" i="188" s="1"/>
  <c r="K34" i="188" s="1"/>
  <c r="F33" i="188"/>
  <c r="K33" i="188" s="1"/>
  <c r="D33" i="188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<sst xmlns="http://schemas.openxmlformats.org/spreadsheetml/2006/main" count="3195" uniqueCount="507">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</sst>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1" fontId="41" fillId="0" borderId="70" xfId="0" applyNumberFormat="1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>
      <alignment vertical="center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00"/>
      <color rgb="FFFF66FF"/>
      <color rgb="FFFF3399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645582.03</c:v>
                </c:pt>
                <c:pt idx="9">
                  <c:v>638592.30900000001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41973</c:v>
                </c:pt>
                <c:pt idx="13">
                  <c:v>41123</c:v>
                </c:pt>
                <c:pt idx="14">
                  <c:v>597218.31094999996</c:v>
                </c:pt>
                <c:pt idx="15">
                  <c:v>668098.43195</c:v>
                </c:pt>
                <c:pt idx="16">
                  <c:v>619199.97179999994</c:v>
                </c:pt>
                <c:pt idx="17">
                  <c:v>618066.48</c:v>
                </c:pt>
                <c:pt idx="18">
                  <c:v>662508.81044999999</c:v>
                </c:pt>
                <c:pt idx="19">
                  <c:v>669197.00870000001</c:v>
                </c:pt>
                <c:pt idx="20">
                  <c:v>636916.96305000002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33.800460214243081</c:v>
                </c:pt>
                <c:pt idx="9">
                  <c:v>33.833924030110758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2.1872443316536301</c:v>
                </c:pt>
                <c:pt idx="13">
                  <c:v>2.2426598931874433</c:v>
                </c:pt>
                <c:pt idx="14">
                  <c:v>31.765416823301042</c:v>
                </c:pt>
                <c:pt idx="15">
                  <c:v>35.038914644988203</c:v>
                </c:pt>
                <c:pt idx="16">
                  <c:v>32.960955578800224</c:v>
                </c:pt>
                <c:pt idx="17">
                  <c:v>32.965303749533305</c:v>
                </c:pt>
                <c:pt idx="18">
                  <c:v>35.048899345870808</c:v>
                </c:pt>
                <c:pt idx="19">
                  <c:v>36.032066435960147</c:v>
                </c:pt>
                <c:pt idx="20">
                  <c:v>37.053806538137295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71" t="s">
        <v>26</v>
      </c>
      <c r="L1" s="733"/>
      <c r="M1" s="1073" t="s">
        <v>27</v>
      </c>
      <c r="N1" s="494"/>
      <c r="P1" s="98" t="s">
        <v>38</v>
      </c>
      <c r="Q1" s="1069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72"/>
      <c r="L2" s="734" t="s">
        <v>29</v>
      </c>
      <c r="M2" s="1074"/>
      <c r="N2" s="495" t="s">
        <v>29</v>
      </c>
      <c r="O2" s="653" t="s">
        <v>30</v>
      </c>
      <c r="P2" s="99" t="s">
        <v>39</v>
      </c>
      <c r="Q2" s="107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7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8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>
        <v>62</v>
      </c>
      <c r="P12" s="1041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>
        <v>10963</v>
      </c>
      <c r="L15" s="637" t="s">
        <v>347</v>
      </c>
      <c r="M15" s="636">
        <v>30160</v>
      </c>
      <c r="N15" s="647" t="s">
        <v>333</v>
      </c>
      <c r="O15" s="654">
        <v>1945556</v>
      </c>
      <c r="P15" s="576"/>
      <c r="Q15" s="642">
        <f>28867.75*19.88</f>
        <v>573890.87</v>
      </c>
      <c r="R15" s="648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>
        <v>11813</v>
      </c>
      <c r="L16" s="637" t="s">
        <v>344</v>
      </c>
      <c r="M16" s="636">
        <v>30160</v>
      </c>
      <c r="N16" s="647" t="s">
        <v>345</v>
      </c>
      <c r="O16" s="641"/>
      <c r="P16" s="645"/>
      <c r="Q16" s="639"/>
      <c r="R16" s="640"/>
      <c r="S16" s="66">
        <f t="shared" si="0"/>
        <v>41973</v>
      </c>
      <c r="T16" s="66">
        <f>S16/H16</f>
        <v>2.1872443316536301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7" t="s">
        <v>345</v>
      </c>
      <c r="O17" s="641"/>
      <c r="P17" s="645"/>
      <c r="Q17" s="639"/>
      <c r="R17" s="646"/>
      <c r="S17" s="66">
        <f t="shared" si="0"/>
        <v>41123</v>
      </c>
      <c r="T17" s="66">
        <f t="shared" si="4"/>
        <v>2.2426598931874433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3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6" t="s">
        <v>345</v>
      </c>
      <c r="M18" s="636">
        <v>30160</v>
      </c>
      <c r="N18" s="638" t="s">
        <v>354</v>
      </c>
      <c r="O18" s="656">
        <v>77477</v>
      </c>
      <c r="P18" s="639"/>
      <c r="Q18" s="639">
        <f>27738.01*20.095</f>
        <v>557395.31094999996</v>
      </c>
      <c r="R18" s="640" t="s">
        <v>355</v>
      </c>
      <c r="S18" s="66">
        <f t="shared" si="0"/>
        <v>597218.31094999996</v>
      </c>
      <c r="T18" s="66">
        <f t="shared" si="4"/>
        <v>31.765416823301042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3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576"/>
      <c r="Q19" s="639">
        <f>31149.81*20.095</f>
        <v>625955.43195</v>
      </c>
      <c r="R19" s="649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3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639"/>
      <c r="Q20" s="639">
        <f>28734.6*20.083</f>
        <v>577076.97179999994</v>
      </c>
      <c r="R20" s="649" t="s">
        <v>386</v>
      </c>
      <c r="S20" s="66">
        <f t="shared" si="0"/>
        <v>619199.97179999994</v>
      </c>
      <c r="T20" s="66">
        <f>S20/H20+0.1</f>
        <v>32.960955578800224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3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639"/>
      <c r="Q21" s="639">
        <f>28971*19.88</f>
        <v>575943.48</v>
      </c>
      <c r="R21" s="649" t="s">
        <v>329</v>
      </c>
      <c r="S21" s="66">
        <f t="shared" si="0"/>
        <v>618066.48</v>
      </c>
      <c r="T21" s="66">
        <f>S21/H21</f>
        <v>32.965303749533305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7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5">
        <v>1949182</v>
      </c>
      <c r="P22" s="615"/>
      <c r="Q22" s="639">
        <f>30880.11*20.095</f>
        <v>620535.81044999999</v>
      </c>
      <c r="R22" s="649" t="s">
        <v>355</v>
      </c>
      <c r="S22" s="66">
        <f t="shared" si="0"/>
        <v>662508.81044999999</v>
      </c>
      <c r="T22" s="66">
        <f t="shared" si="4"/>
        <v>35.048899345870808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7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6">
        <v>86623</v>
      </c>
      <c r="P23" s="639"/>
      <c r="Q23" s="639">
        <f>30543.79*20.53</f>
        <v>627064.00870000001</v>
      </c>
      <c r="R23" s="649" t="s">
        <v>381</v>
      </c>
      <c r="S23" s="66">
        <f t="shared" si="0"/>
        <v>669197.00870000001</v>
      </c>
      <c r="T23" s="66">
        <f t="shared" si="4"/>
        <v>36.032066435960147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7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639"/>
      <c r="Q24" s="639">
        <f>29041.87*20.515</f>
        <v>595793.96305000002</v>
      </c>
      <c r="R24" s="649" t="s">
        <v>381</v>
      </c>
      <c r="S24" s="66">
        <f t="shared" si="0"/>
        <v>636916.96305000002</v>
      </c>
      <c r="T24" s="66">
        <f t="shared" si="4"/>
        <v>37.053806538137295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 t="s">
        <v>41</v>
      </c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1">
        <f>PIERNA!JO5</f>
        <v>0</v>
      </c>
      <c r="G30" s="1012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2">
        <f>PIERNA!JV5</f>
        <v>0</v>
      </c>
      <c r="D31" s="614">
        <f>PIERNA!JW5</f>
        <v>0</v>
      </c>
      <c r="E31" s="492">
        <f>PIERNA!JX5</f>
        <v>0</v>
      </c>
      <c r="F31" s="1011">
        <f>PIERNA!JY5</f>
        <v>0</v>
      </c>
      <c r="G31" s="1012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1">
        <f>PIERNA!KI5</f>
        <v>0</v>
      </c>
      <c r="G32" s="1012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3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75" t="s">
        <v>293</v>
      </c>
      <c r="C98" s="984" t="s">
        <v>134</v>
      </c>
      <c r="D98" s="984"/>
      <c r="E98" s="986">
        <v>44447</v>
      </c>
      <c r="F98" s="984">
        <v>25</v>
      </c>
      <c r="G98" s="984">
        <v>5</v>
      </c>
      <c r="H98" s="984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77" t="s">
        <v>294</v>
      </c>
      <c r="P98" s="1008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76"/>
      <c r="C99" s="914" t="s">
        <v>295</v>
      </c>
      <c r="D99" s="914"/>
      <c r="E99" s="985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78"/>
      <c r="P99" s="1009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8" t="s">
        <v>302</v>
      </c>
      <c r="C100" s="914" t="s">
        <v>299</v>
      </c>
      <c r="D100" s="914"/>
      <c r="E100" s="985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09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8" t="s">
        <v>322</v>
      </c>
      <c r="C101" s="914" t="s">
        <v>301</v>
      </c>
      <c r="D101" s="914"/>
      <c r="E101" s="985">
        <v>44448</v>
      </c>
      <c r="F101" s="987">
        <v>3412.85</v>
      </c>
      <c r="G101" s="987">
        <v>160</v>
      </c>
      <c r="H101" s="987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5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0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5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0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8" t="s">
        <v>68</v>
      </c>
      <c r="C104" s="914" t="s">
        <v>305</v>
      </c>
      <c r="D104" s="914"/>
      <c r="E104" s="985">
        <v>44457</v>
      </c>
      <c r="F104" s="987">
        <v>3120.47</v>
      </c>
      <c r="G104" s="914">
        <v>100</v>
      </c>
      <c r="H104" s="987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8.5" x14ac:dyDescent="0.25">
      <c r="A105" s="101">
        <v>68</v>
      </c>
      <c r="B105" s="914" t="s">
        <v>350</v>
      </c>
      <c r="C105" s="914" t="s">
        <v>120</v>
      </c>
      <c r="D105" s="914"/>
      <c r="E105" s="985">
        <v>44461</v>
      </c>
      <c r="F105" s="987">
        <v>387.1</v>
      </c>
      <c r="G105" s="914">
        <v>30</v>
      </c>
      <c r="H105" s="987">
        <v>387.1</v>
      </c>
      <c r="I105" s="107">
        <f t="shared" si="17"/>
        <v>0</v>
      </c>
      <c r="J105" s="799"/>
      <c r="K105" s="633"/>
      <c r="L105" s="665"/>
      <c r="M105" s="633"/>
      <c r="N105" s="873"/>
      <c r="O105" s="893" t="s">
        <v>351</v>
      </c>
      <c r="P105" s="1008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4" t="s">
        <v>369</v>
      </c>
      <c r="C106" s="914" t="s">
        <v>370</v>
      </c>
      <c r="D106" s="914"/>
      <c r="E106" s="985">
        <v>44467</v>
      </c>
      <c r="F106" s="987">
        <v>18506.759999999998</v>
      </c>
      <c r="G106" s="914">
        <v>680</v>
      </c>
      <c r="H106" s="987">
        <v>18506.759999999998</v>
      </c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082" t="s">
        <v>371</v>
      </c>
      <c r="C107" s="1044" t="s">
        <v>45</v>
      </c>
      <c r="D107" s="914"/>
      <c r="E107" s="985">
        <v>44468</v>
      </c>
      <c r="F107" s="987">
        <v>839.9</v>
      </c>
      <c r="G107" s="914">
        <v>185</v>
      </c>
      <c r="H107" s="987">
        <v>839.9</v>
      </c>
      <c r="I107" s="484">
        <f t="shared" si="19"/>
        <v>0</v>
      </c>
      <c r="J107" s="800"/>
      <c r="K107" s="633"/>
      <c r="L107" s="665"/>
      <c r="M107" s="633"/>
      <c r="N107" s="873"/>
      <c r="O107" s="1084" t="s">
        <v>372</v>
      </c>
      <c r="P107" s="892"/>
      <c r="Q107" s="633">
        <v>41995</v>
      </c>
      <c r="R107" s="1079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083"/>
      <c r="C108" s="1044" t="s">
        <v>373</v>
      </c>
      <c r="D108" s="914"/>
      <c r="E108" s="985">
        <v>44468</v>
      </c>
      <c r="F108" s="987">
        <v>50</v>
      </c>
      <c r="G108" s="914">
        <v>5</v>
      </c>
      <c r="H108" s="987">
        <v>50</v>
      </c>
      <c r="I108" s="107">
        <f t="shared" ref="I108:I173" si="20">H108-F108</f>
        <v>0</v>
      </c>
      <c r="J108" s="799"/>
      <c r="K108" s="633"/>
      <c r="L108" s="665"/>
      <c r="M108" s="633"/>
      <c r="N108" s="873"/>
      <c r="O108" s="1085"/>
      <c r="P108" s="892"/>
      <c r="Q108" s="633">
        <v>4250</v>
      </c>
      <c r="R108" s="1080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083"/>
      <c r="C109" s="1044" t="s">
        <v>374</v>
      </c>
      <c r="D109" s="914"/>
      <c r="E109" s="985">
        <v>44468</v>
      </c>
      <c r="F109" s="987">
        <v>50</v>
      </c>
      <c r="G109" s="914">
        <v>5</v>
      </c>
      <c r="H109" s="987">
        <v>50</v>
      </c>
      <c r="I109" s="107">
        <f t="shared" si="20"/>
        <v>0</v>
      </c>
      <c r="J109" s="799"/>
      <c r="K109" s="633"/>
      <c r="L109" s="665"/>
      <c r="M109" s="633"/>
      <c r="N109" s="873"/>
      <c r="O109" s="1085"/>
      <c r="P109" s="892"/>
      <c r="Q109" s="633">
        <v>5000</v>
      </c>
      <c r="R109" s="1081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4">
        <v>73</v>
      </c>
      <c r="B110" s="1088" t="s">
        <v>68</v>
      </c>
      <c r="C110" s="1044" t="s">
        <v>375</v>
      </c>
      <c r="D110" s="914"/>
      <c r="E110" s="985">
        <v>44468</v>
      </c>
      <c r="F110" s="987">
        <v>300</v>
      </c>
      <c r="G110" s="914">
        <v>20</v>
      </c>
      <c r="H110" s="987">
        <v>300</v>
      </c>
      <c r="I110" s="107">
        <f t="shared" si="20"/>
        <v>0</v>
      </c>
      <c r="J110" s="801"/>
      <c r="K110" s="633"/>
      <c r="L110" s="665"/>
      <c r="M110" s="633"/>
      <c r="N110" s="874"/>
      <c r="O110" s="1086"/>
      <c r="P110" s="1046"/>
      <c r="Q110" s="633"/>
      <c r="R110" s="632"/>
      <c r="S110" s="66">
        <f t="shared" si="14"/>
        <v>0</v>
      </c>
      <c r="T110" s="66">
        <f t="shared" si="21"/>
        <v>0</v>
      </c>
    </row>
    <row r="111" spans="1:20" s="163" customFormat="1" ht="18.75" customHeight="1" thickBot="1" x14ac:dyDescent="0.3">
      <c r="A111" s="101">
        <v>74</v>
      </c>
      <c r="B111" s="1089"/>
      <c r="C111" s="1044" t="s">
        <v>376</v>
      </c>
      <c r="D111" s="914"/>
      <c r="E111" s="985">
        <v>44468</v>
      </c>
      <c r="F111" s="987">
        <v>205.81</v>
      </c>
      <c r="G111" s="914">
        <v>7</v>
      </c>
      <c r="H111" s="987">
        <v>205.81</v>
      </c>
      <c r="I111" s="107">
        <f t="shared" si="20"/>
        <v>0</v>
      </c>
      <c r="J111" s="801"/>
      <c r="K111" s="633"/>
      <c r="L111" s="665"/>
      <c r="M111" s="633"/>
      <c r="N111" s="874"/>
      <c r="O111" s="1087"/>
      <c r="P111" s="1047"/>
      <c r="Q111" s="633"/>
      <c r="R111" s="632"/>
      <c r="S111" s="66">
        <f t="shared" si="14"/>
        <v>0</v>
      </c>
      <c r="T111" s="66">
        <f t="shared" si="21"/>
        <v>0</v>
      </c>
    </row>
    <row r="112" spans="1:20" s="163" customFormat="1" ht="19.5" thickTop="1" x14ac:dyDescent="0.25">
      <c r="A112" s="854">
        <v>75</v>
      </c>
      <c r="B112" s="1045"/>
      <c r="C112" s="914"/>
      <c r="D112" s="914"/>
      <c r="E112" s="985"/>
      <c r="F112" s="987"/>
      <c r="G112" s="914"/>
      <c r="H112" s="987"/>
      <c r="I112" s="107">
        <f t="shared" si="20"/>
        <v>0</v>
      </c>
      <c r="J112" s="801"/>
      <c r="K112" s="633"/>
      <c r="L112" s="665"/>
      <c r="M112" s="633"/>
      <c r="N112" s="874"/>
      <c r="O112" s="1043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5"/>
      <c r="F113" s="987"/>
      <c r="G113" s="914"/>
      <c r="H113" s="987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5"/>
      <c r="F114" s="987"/>
      <c r="G114" s="914"/>
      <c r="H114" s="987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5"/>
      <c r="F115" s="987"/>
      <c r="G115" s="914"/>
      <c r="H115" s="987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5"/>
      <c r="F116" s="987"/>
      <c r="G116" s="914"/>
      <c r="H116" s="987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5"/>
      <c r="F117" s="987"/>
      <c r="G117" s="914"/>
      <c r="H117" s="987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5"/>
      <c r="F118" s="987"/>
      <c r="G118" s="914"/>
      <c r="H118" s="987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5"/>
      <c r="F119" s="987"/>
      <c r="G119" s="914"/>
      <c r="H119" s="987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5"/>
      <c r="F120" s="987"/>
      <c r="G120" s="914"/>
      <c r="H120" s="987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5"/>
      <c r="F121" s="987"/>
      <c r="G121" s="914"/>
      <c r="H121" s="987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5"/>
      <c r="F122" s="987"/>
      <c r="G122" s="914"/>
      <c r="H122" s="987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5"/>
      <c r="F123" s="987"/>
      <c r="G123" s="914"/>
      <c r="H123" s="987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5"/>
      <c r="F124" s="987"/>
      <c r="G124" s="914"/>
      <c r="H124" s="987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5"/>
      <c r="F125" s="987"/>
      <c r="G125" s="914"/>
      <c r="H125" s="987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5"/>
      <c r="F126" s="987"/>
      <c r="G126" s="914"/>
      <c r="H126" s="987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5"/>
      <c r="F127" s="987"/>
      <c r="G127" s="914"/>
      <c r="H127" s="987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5"/>
      <c r="F128" s="987"/>
      <c r="G128" s="914"/>
      <c r="H128" s="987"/>
      <c r="I128" s="297">
        <f t="shared" si="20"/>
        <v>0</v>
      </c>
      <c r="J128" s="802"/>
      <c r="K128" s="803"/>
      <c r="L128" s="637"/>
      <c r="M128" s="803"/>
      <c r="N128" s="908"/>
      <c r="O128" s="932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2"/>
      <c r="P129" s="928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2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3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3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2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29"/>
      <c r="Q134" s="930"/>
      <c r="R134" s="931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2544</v>
      </c>
      <c r="H174" s="590">
        <f>SUM(H3:H173)</f>
        <v>435859.63</v>
      </c>
      <c r="I174" s="866">
        <f>PIERNA!I37</f>
        <v>0</v>
      </c>
      <c r="J174" s="46"/>
      <c r="K174" s="177">
        <f>SUM(K5:K173)</f>
        <v>213947</v>
      </c>
      <c r="L174" s="739"/>
      <c r="M174" s="177">
        <f>SUM(M5:M173)</f>
        <v>573040</v>
      </c>
      <c r="N174" s="499"/>
      <c r="O174" s="662"/>
      <c r="P174" s="120"/>
      <c r="Q174" s="178">
        <f>SUM(Q5:Q173)</f>
        <v>10875936.3981</v>
      </c>
      <c r="R174" s="158"/>
      <c r="S174" s="189">
        <f>Q174+M174+K174</f>
        <v>11662923.3981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R107:R109"/>
    <mergeCell ref="B107:B109"/>
    <mergeCell ref="O107:O109"/>
    <mergeCell ref="O110:O111"/>
    <mergeCell ref="B110:B111"/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11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1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94" t="s">
        <v>21</v>
      </c>
      <c r="E31" s="1095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94" t="s">
        <v>21</v>
      </c>
      <c r="E31" s="1095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0"/>
      <c r="B1" s="1090"/>
      <c r="C1" s="1090"/>
      <c r="D1" s="1090"/>
      <c r="E1" s="1090"/>
      <c r="F1" s="1090"/>
      <c r="G1" s="1090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94" t="s">
        <v>21</v>
      </c>
      <c r="E32" s="1095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9" t="s">
        <v>253</v>
      </c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4"/>
      <c r="E10" s="957"/>
      <c r="F10" s="958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4"/>
      <c r="E11" s="957"/>
      <c r="F11" s="953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4"/>
      <c r="E12" s="957"/>
      <c r="F12" s="953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0"/>
      <c r="F13" s="969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0"/>
      <c r="F14" s="969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0"/>
      <c r="F15" s="969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0"/>
      <c r="F16" s="969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0"/>
      <c r="F17" s="969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0"/>
      <c r="F18" s="969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0"/>
      <c r="F19" s="969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0"/>
      <c r="F20" s="969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94" t="s">
        <v>21</v>
      </c>
      <c r="E28" s="1095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2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2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2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2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2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2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2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2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2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2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4" t="s">
        <v>21</v>
      </c>
      <c r="E32" s="1095"/>
      <c r="F32" s="147">
        <f>E5-F30+E6+E7</f>
        <v>0</v>
      </c>
    </row>
    <row r="33" spans="1:6" ht="15.75" thickBot="1" x14ac:dyDescent="0.3">
      <c r="A33" s="129"/>
      <c r="D33" s="940" t="s">
        <v>4</v>
      </c>
      <c r="E33" s="94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5"/>
    </row>
    <row r="6" spans="1:8" ht="15.75" customHeight="1" x14ac:dyDescent="0.25">
      <c r="A6" s="1092"/>
      <c r="B6" s="111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92"/>
      <c r="B7" s="1113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94" t="s">
        <v>21</v>
      </c>
      <c r="E30" s="1095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M9" activePane="bottomRight" state="frozen"/>
      <selection activeCell="L1" sqref="L1"/>
      <selection pane="topRight" activeCell="M1" sqref="M1"/>
      <selection pane="bottomLeft" activeCell="L9" sqref="L9"/>
      <selection pane="bottomRight" activeCell="T23" sqref="T23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14" t="s">
        <v>268</v>
      </c>
      <c r="B1" s="1114"/>
      <c r="C1" s="1114"/>
      <c r="D1" s="1114"/>
      <c r="E1" s="1114"/>
      <c r="F1" s="1114"/>
      <c r="G1" s="1114"/>
      <c r="H1" s="1114"/>
      <c r="I1" s="1114"/>
      <c r="J1" s="1114"/>
      <c r="K1" s="981">
        <v>1</v>
      </c>
      <c r="M1" s="1114" t="str">
        <f>A1</f>
        <v>INVENTARIO    DEL MES DE AGOSTO DEL  2021</v>
      </c>
      <c r="N1" s="1114"/>
      <c r="O1" s="1114"/>
      <c r="P1" s="1114"/>
      <c r="Q1" s="1114"/>
      <c r="R1" s="1114"/>
      <c r="S1" s="1114"/>
      <c r="T1" s="1114"/>
      <c r="U1" s="1114"/>
      <c r="V1" s="1114"/>
      <c r="W1" s="981">
        <v>2</v>
      </c>
      <c r="Y1" s="1117" t="s">
        <v>253</v>
      </c>
      <c r="Z1" s="1117"/>
      <c r="AA1" s="1117"/>
      <c r="AB1" s="1117"/>
      <c r="AC1" s="1117"/>
      <c r="AD1" s="1117"/>
      <c r="AE1" s="1117"/>
      <c r="AF1" s="1117"/>
      <c r="AG1" s="1117"/>
      <c r="AH1" s="1117"/>
      <c r="AI1" s="98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15" t="s">
        <v>189</v>
      </c>
      <c r="B4" s="347"/>
      <c r="C4" s="742"/>
      <c r="D4" s="265"/>
      <c r="E4" s="291"/>
      <c r="F4" s="263"/>
      <c r="G4" s="623"/>
      <c r="H4" s="260"/>
      <c r="I4" s="260"/>
      <c r="M4" s="1118" t="s">
        <v>68</v>
      </c>
      <c r="N4" s="347">
        <v>18506.88</v>
      </c>
      <c r="O4" s="742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18" t="s">
        <v>189</v>
      </c>
      <c r="Z4" s="347">
        <v>18506.759999999998</v>
      </c>
      <c r="AA4" s="742"/>
      <c r="AB4" s="265"/>
      <c r="AC4" s="291"/>
      <c r="AD4" s="263"/>
      <c r="AE4" s="623"/>
      <c r="AF4" s="260"/>
      <c r="AG4" s="260"/>
    </row>
    <row r="5" spans="1:35" ht="15.75" customHeight="1" x14ac:dyDescent="0.25">
      <c r="A5" s="1116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19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6206.16</v>
      </c>
      <c r="T5" s="165">
        <f>Q5+Q6-S5+Q4</f>
        <v>12518.480000000001</v>
      </c>
      <c r="Y5" s="1119"/>
      <c r="Z5" s="12" t="s">
        <v>51</v>
      </c>
      <c r="AA5" s="743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16"/>
      <c r="B6" s="169" t="s">
        <v>42</v>
      </c>
      <c r="C6" s="167"/>
      <c r="D6" s="141"/>
      <c r="E6" s="992">
        <v>108.88</v>
      </c>
      <c r="F6" s="993">
        <v>4</v>
      </c>
      <c r="M6" s="1119"/>
      <c r="N6" s="169" t="s">
        <v>42</v>
      </c>
      <c r="O6" s="167"/>
      <c r="P6" s="141"/>
      <c r="Q6" s="79"/>
      <c r="R6" s="63"/>
      <c r="Y6" s="1119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76"/>
      <c r="B7" s="169"/>
      <c r="C7" s="814"/>
      <c r="D7" s="265"/>
      <c r="E7" s="79"/>
      <c r="F7" s="63"/>
      <c r="M7" s="976"/>
      <c r="N7" s="169"/>
      <c r="O7" s="814"/>
      <c r="P7" s="265"/>
      <c r="Q7" s="79"/>
      <c r="R7" s="63"/>
      <c r="Y7" s="1042"/>
      <c r="Z7" s="169"/>
      <c r="AA7" s="814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4">
        <f>Q5-R9+Q4+Q6</f>
        <v>17853.599999999999</v>
      </c>
      <c r="V9" s="785">
        <f>R5-O9+R4+R6</f>
        <v>656</v>
      </c>
      <c r="W9" s="786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18509.599999999999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7">
        <f>U9-R10</f>
        <v>17581.399999999998</v>
      </c>
      <c r="V10" s="788">
        <f>V9-O10</f>
        <v>646</v>
      </c>
      <c r="W10" s="789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18509.599999999999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9">J10-C11</f>
        <v>604</v>
      </c>
      <c r="K11" s="789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8">
        <f>U10-R11+Q7</f>
        <v>17418.079999999998</v>
      </c>
      <c r="V11" s="788">
        <f t="shared" ref="V11" si="10">V10-O11</f>
        <v>640</v>
      </c>
      <c r="W11" s="789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8">
        <f>AG10-AD11+AC7</f>
        <v>18509.599999999999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7">
        <f>U11-R12</f>
        <v>16764.8</v>
      </c>
      <c r="V12" s="788">
        <f>V11-O12</f>
        <v>616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18509.599999999999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12">I12-F13</f>
        <v>15131.720000000001</v>
      </c>
      <c r="J13" s="788">
        <f t="shared" ref="J13:J76" si="13">J12-C13</f>
        <v>556</v>
      </c>
      <c r="K13" s="789">
        <f t="shared" si="6"/>
        <v>40503.360000000001</v>
      </c>
      <c r="M13" s="741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7">
        <f t="shared" ref="U13:U76" si="14">U12-R13</f>
        <v>15784.88</v>
      </c>
      <c r="V13" s="788">
        <f t="shared" ref="V13:V76" si="15">V12-O13</f>
        <v>580</v>
      </c>
      <c r="W13" s="789">
        <f t="shared" si="7"/>
        <v>60755.040000000001</v>
      </c>
      <c r="Y13" s="741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7">
        <f t="shared" ref="AG13:AG76" si="16">AG12-AD13</f>
        <v>18509.599999999999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12"/>
        <v>14995.62</v>
      </c>
      <c r="J14" s="788">
        <f t="shared" si="13"/>
        <v>551</v>
      </c>
      <c r="K14" s="789">
        <f t="shared" si="6"/>
        <v>8438.1999999999989</v>
      </c>
      <c r="M14" s="741"/>
      <c r="N14" s="343">
        <v>27.22</v>
      </c>
      <c r="O14" s="15">
        <v>10</v>
      </c>
      <c r="P14" s="423">
        <f t="shared" ref="P9:P72" si="18">O14*N14</f>
        <v>272.2</v>
      </c>
      <c r="Q14" s="354">
        <v>44460</v>
      </c>
      <c r="R14" s="70">
        <f t="shared" ref="R9:R72" si="19">P14</f>
        <v>272.2</v>
      </c>
      <c r="S14" s="71" t="s">
        <v>470</v>
      </c>
      <c r="T14" s="72">
        <v>62</v>
      </c>
      <c r="U14" s="787">
        <f t="shared" si="14"/>
        <v>15512.679999999998</v>
      </c>
      <c r="V14" s="788">
        <f t="shared" si="15"/>
        <v>570</v>
      </c>
      <c r="W14" s="789">
        <f t="shared" si="7"/>
        <v>16876.399999999998</v>
      </c>
      <c r="Y14" s="741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7">
        <f t="shared" si="16"/>
        <v>18509.599999999999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12"/>
        <v>14342.34</v>
      </c>
      <c r="J15" s="788">
        <f t="shared" si="13"/>
        <v>527</v>
      </c>
      <c r="K15" s="789">
        <f t="shared" si="6"/>
        <v>40503.360000000001</v>
      </c>
      <c r="M15" s="741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7">
        <f t="shared" si="14"/>
        <v>14532.759999999998</v>
      </c>
      <c r="V15" s="788">
        <f t="shared" si="15"/>
        <v>534</v>
      </c>
      <c r="W15" s="789">
        <f t="shared" si="7"/>
        <v>60755.040000000001</v>
      </c>
      <c r="Y15" s="741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7">
        <f t="shared" si="16"/>
        <v>18509.599999999999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12"/>
        <v>13689.06</v>
      </c>
      <c r="J16" s="788">
        <f t="shared" si="13"/>
        <v>503</v>
      </c>
      <c r="K16" s="789">
        <f t="shared" si="6"/>
        <v>40503.360000000001</v>
      </c>
      <c r="M16" s="741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7">
        <f t="shared" si="14"/>
        <v>14505.539999999999</v>
      </c>
      <c r="V16" s="788">
        <f t="shared" si="15"/>
        <v>533</v>
      </c>
      <c r="W16" s="789">
        <f t="shared" si="7"/>
        <v>1687.6399999999999</v>
      </c>
      <c r="Y16" s="741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7">
        <f t="shared" si="16"/>
        <v>18509.599999999999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12"/>
        <v>13552.96</v>
      </c>
      <c r="J17" s="788">
        <f t="shared" si="13"/>
        <v>498</v>
      </c>
      <c r="K17" s="789">
        <f t="shared" si="6"/>
        <v>8438.1999999999989</v>
      </c>
      <c r="M17" s="741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7">
        <f t="shared" si="14"/>
        <v>13525.619999999999</v>
      </c>
      <c r="V17" s="788">
        <f t="shared" si="15"/>
        <v>497</v>
      </c>
      <c r="W17" s="789">
        <f t="shared" si="7"/>
        <v>60755.040000000001</v>
      </c>
      <c r="Y17" s="741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7">
        <f t="shared" si="16"/>
        <v>18509.599999999999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12"/>
        <v>13498.519999999999</v>
      </c>
      <c r="J18" s="788">
        <f t="shared" si="13"/>
        <v>496</v>
      </c>
      <c r="K18" s="789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7">
        <f t="shared" si="14"/>
        <v>13498.4</v>
      </c>
      <c r="V18" s="788">
        <f t="shared" si="15"/>
        <v>496</v>
      </c>
      <c r="W18" s="789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7">
        <f t="shared" si="16"/>
        <v>18509.599999999999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12"/>
        <v>12845.239999999998</v>
      </c>
      <c r="J19" s="788">
        <f t="shared" si="13"/>
        <v>472</v>
      </c>
      <c r="K19" s="789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7">
        <f t="shared" si="14"/>
        <v>13471.18</v>
      </c>
      <c r="V19" s="788">
        <f t="shared" si="15"/>
        <v>495</v>
      </c>
      <c r="W19" s="789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7">
        <f t="shared" si="16"/>
        <v>18509.599999999999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12"/>
        <v>12191.959999999997</v>
      </c>
      <c r="J20" s="788">
        <f t="shared" si="13"/>
        <v>448</v>
      </c>
      <c r="K20" s="789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7">
        <f t="shared" si="14"/>
        <v>13443.960000000001</v>
      </c>
      <c r="V20" s="788">
        <f t="shared" si="15"/>
        <v>494</v>
      </c>
      <c r="W20" s="789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7">
        <f t="shared" si="16"/>
        <v>18509.599999999999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12"/>
        <v>11538.679999999997</v>
      </c>
      <c r="J21" s="788">
        <f t="shared" si="13"/>
        <v>424</v>
      </c>
      <c r="K21" s="789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7">
        <f t="shared" si="14"/>
        <v>13171.76</v>
      </c>
      <c r="V21" s="788">
        <f t="shared" si="15"/>
        <v>484</v>
      </c>
      <c r="W21" s="789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7">
        <f t="shared" si="16"/>
        <v>18509.599999999999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12"/>
        <v>11266.479999999996</v>
      </c>
      <c r="J22" s="788">
        <f t="shared" si="13"/>
        <v>414</v>
      </c>
      <c r="K22" s="789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7">
        <f t="shared" si="14"/>
        <v>12518.48</v>
      </c>
      <c r="V22" s="788">
        <f t="shared" si="15"/>
        <v>460</v>
      </c>
      <c r="W22" s="789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7">
        <f t="shared" si="16"/>
        <v>18509.599999999999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12"/>
        <v>11184.819999999996</v>
      </c>
      <c r="J23" s="788">
        <f t="shared" si="13"/>
        <v>411</v>
      </c>
      <c r="K23" s="789">
        <f t="shared" si="6"/>
        <v>5062.92</v>
      </c>
      <c r="N23" s="2">
        <v>27.22</v>
      </c>
      <c r="O23" s="15"/>
      <c r="P23" s="423">
        <f t="shared" si="18"/>
        <v>0</v>
      </c>
      <c r="Q23" s="354"/>
      <c r="R23" s="70">
        <f t="shared" si="19"/>
        <v>0</v>
      </c>
      <c r="S23" s="71"/>
      <c r="T23" s="72"/>
      <c r="U23" s="787">
        <f t="shared" si="14"/>
        <v>12518.48</v>
      </c>
      <c r="V23" s="788">
        <f t="shared" si="15"/>
        <v>460</v>
      </c>
      <c r="W23" s="789">
        <f t="shared" si="7"/>
        <v>0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7">
        <f t="shared" si="16"/>
        <v>18509.599999999999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12"/>
        <v>10531.539999999995</v>
      </c>
      <c r="J24" s="788">
        <f t="shared" si="13"/>
        <v>387</v>
      </c>
      <c r="K24" s="789">
        <f t="shared" si="6"/>
        <v>40503.360000000001</v>
      </c>
      <c r="N24" s="2">
        <v>27.22</v>
      </c>
      <c r="O24" s="15"/>
      <c r="P24" s="423">
        <f t="shared" si="18"/>
        <v>0</v>
      </c>
      <c r="Q24" s="352"/>
      <c r="R24" s="70">
        <f t="shared" si="19"/>
        <v>0</v>
      </c>
      <c r="S24" s="71"/>
      <c r="T24" s="72"/>
      <c r="U24" s="787">
        <f t="shared" si="14"/>
        <v>12518.48</v>
      </c>
      <c r="V24" s="788">
        <f t="shared" si="15"/>
        <v>460</v>
      </c>
      <c r="W24" s="789">
        <f t="shared" si="7"/>
        <v>0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7">
        <f t="shared" si="16"/>
        <v>18509.599999999999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12"/>
        <v>10477.099999999995</v>
      </c>
      <c r="J25" s="788">
        <f t="shared" si="13"/>
        <v>385</v>
      </c>
      <c r="K25" s="789">
        <f t="shared" si="6"/>
        <v>3375.2799999999997</v>
      </c>
      <c r="N25" s="2">
        <v>27.22</v>
      </c>
      <c r="O25" s="15"/>
      <c r="P25" s="423">
        <f t="shared" si="18"/>
        <v>0</v>
      </c>
      <c r="Q25" s="354"/>
      <c r="R25" s="70">
        <f t="shared" si="19"/>
        <v>0</v>
      </c>
      <c r="S25" s="71"/>
      <c r="T25" s="72"/>
      <c r="U25" s="787">
        <f t="shared" si="14"/>
        <v>12518.48</v>
      </c>
      <c r="V25" s="788">
        <f t="shared" si="15"/>
        <v>460</v>
      </c>
      <c r="W25" s="789">
        <f t="shared" si="7"/>
        <v>0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7">
        <f t="shared" si="16"/>
        <v>18509.599999999999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12"/>
        <v>10449.879999999996</v>
      </c>
      <c r="J26" s="788">
        <f t="shared" si="13"/>
        <v>384</v>
      </c>
      <c r="K26" s="789">
        <f t="shared" si="6"/>
        <v>1687.6399999999999</v>
      </c>
      <c r="N26" s="2">
        <v>27.22</v>
      </c>
      <c r="O26" s="15"/>
      <c r="P26" s="423">
        <f t="shared" si="18"/>
        <v>0</v>
      </c>
      <c r="Q26" s="354"/>
      <c r="R26" s="70">
        <f t="shared" si="19"/>
        <v>0</v>
      </c>
      <c r="S26" s="71"/>
      <c r="T26" s="72"/>
      <c r="U26" s="787">
        <f t="shared" si="14"/>
        <v>12518.48</v>
      </c>
      <c r="V26" s="788">
        <f t="shared" si="15"/>
        <v>460</v>
      </c>
      <c r="W26" s="789">
        <f t="shared" si="7"/>
        <v>0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7">
        <f t="shared" si="16"/>
        <v>18509.599999999999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12"/>
        <v>9796.5999999999949</v>
      </c>
      <c r="J27" s="788">
        <f t="shared" si="13"/>
        <v>360</v>
      </c>
      <c r="K27" s="789">
        <f t="shared" si="6"/>
        <v>40503.360000000001</v>
      </c>
      <c r="N27" s="2">
        <v>27.22</v>
      </c>
      <c r="O27" s="15"/>
      <c r="P27" s="423">
        <f t="shared" si="18"/>
        <v>0</v>
      </c>
      <c r="Q27" s="354"/>
      <c r="R27" s="70">
        <f t="shared" si="19"/>
        <v>0</v>
      </c>
      <c r="S27" s="71"/>
      <c r="T27" s="72"/>
      <c r="U27" s="787">
        <f t="shared" si="14"/>
        <v>12518.48</v>
      </c>
      <c r="V27" s="788">
        <f t="shared" si="15"/>
        <v>460</v>
      </c>
      <c r="W27" s="789">
        <f t="shared" si="7"/>
        <v>0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7">
        <f t="shared" si="16"/>
        <v>18509.599999999999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12"/>
        <v>9606.059999999994</v>
      </c>
      <c r="J28" s="788">
        <f t="shared" si="13"/>
        <v>353</v>
      </c>
      <c r="K28" s="789">
        <f t="shared" si="6"/>
        <v>11813.48</v>
      </c>
      <c r="N28" s="2">
        <v>27.22</v>
      </c>
      <c r="O28" s="15"/>
      <c r="P28" s="423">
        <f t="shared" si="18"/>
        <v>0</v>
      </c>
      <c r="Q28" s="354"/>
      <c r="R28" s="70">
        <f t="shared" si="19"/>
        <v>0</v>
      </c>
      <c r="S28" s="71"/>
      <c r="T28" s="72"/>
      <c r="U28" s="787">
        <f t="shared" si="14"/>
        <v>12518.48</v>
      </c>
      <c r="V28" s="788">
        <f t="shared" si="15"/>
        <v>460</v>
      </c>
      <c r="W28" s="789">
        <f t="shared" si="7"/>
        <v>0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7">
        <f t="shared" si="16"/>
        <v>18509.599999999999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12"/>
        <v>8952.7799999999934</v>
      </c>
      <c r="J29" s="791">
        <f t="shared" si="13"/>
        <v>329</v>
      </c>
      <c r="K29" s="789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90">
        <f t="shared" si="14"/>
        <v>12518.48</v>
      </c>
      <c r="V29" s="791">
        <f t="shared" si="15"/>
        <v>460</v>
      </c>
      <c r="W29" s="789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90">
        <f t="shared" si="16"/>
        <v>18509.599999999999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12"/>
        <v>8871.1199999999935</v>
      </c>
      <c r="J30" s="791">
        <f t="shared" si="13"/>
        <v>326</v>
      </c>
      <c r="K30" s="789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90">
        <f t="shared" si="14"/>
        <v>12518.48</v>
      </c>
      <c r="V30" s="791">
        <f t="shared" si="15"/>
        <v>460</v>
      </c>
      <c r="W30" s="789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90">
        <f t="shared" si="16"/>
        <v>18509.599999999999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12"/>
        <v>8843.8999999999942</v>
      </c>
      <c r="J31" s="791">
        <f t="shared" si="13"/>
        <v>325</v>
      </c>
      <c r="K31" s="789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90">
        <f t="shared" si="14"/>
        <v>12518.48</v>
      </c>
      <c r="V31" s="791">
        <f t="shared" si="15"/>
        <v>460</v>
      </c>
      <c r="W31" s="789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90">
        <f t="shared" si="16"/>
        <v>18509.599999999999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12"/>
        <v>8816.6799999999948</v>
      </c>
      <c r="J32" s="791">
        <f t="shared" si="13"/>
        <v>324</v>
      </c>
      <c r="K32" s="789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90">
        <f t="shared" si="14"/>
        <v>12518.48</v>
      </c>
      <c r="V32" s="791">
        <f t="shared" si="15"/>
        <v>460</v>
      </c>
      <c r="W32" s="789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90">
        <f t="shared" si="16"/>
        <v>18509.599999999999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12"/>
        <v>8789.4599999999955</v>
      </c>
      <c r="J33" s="791">
        <f t="shared" si="13"/>
        <v>323</v>
      </c>
      <c r="K33" s="789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90">
        <f t="shared" si="14"/>
        <v>12518.48</v>
      </c>
      <c r="V33" s="791">
        <f t="shared" si="15"/>
        <v>460</v>
      </c>
      <c r="W33" s="789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90">
        <f t="shared" si="16"/>
        <v>18509.599999999999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12"/>
        <v>8762.2399999999961</v>
      </c>
      <c r="J34" s="788">
        <f t="shared" si="13"/>
        <v>322</v>
      </c>
      <c r="K34" s="789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7">
        <f t="shared" si="14"/>
        <v>12518.48</v>
      </c>
      <c r="V34" s="788">
        <f t="shared" si="15"/>
        <v>460</v>
      </c>
      <c r="W34" s="789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7">
        <f t="shared" si="16"/>
        <v>18509.599999999999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12"/>
        <v>8735.0199999999968</v>
      </c>
      <c r="J35" s="788">
        <f t="shared" si="13"/>
        <v>321</v>
      </c>
      <c r="K35" s="789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7">
        <f t="shared" si="14"/>
        <v>12518.48</v>
      </c>
      <c r="V35" s="788">
        <f t="shared" si="15"/>
        <v>460</v>
      </c>
      <c r="W35" s="789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7">
        <f t="shared" si="16"/>
        <v>18509.599999999999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12"/>
        <v>8707.7999999999975</v>
      </c>
      <c r="J36" s="788">
        <f t="shared" si="13"/>
        <v>320</v>
      </c>
      <c r="K36" s="789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7">
        <f t="shared" si="14"/>
        <v>12518.48</v>
      </c>
      <c r="V36" s="788">
        <f t="shared" si="15"/>
        <v>460</v>
      </c>
      <c r="W36" s="789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7">
        <f t="shared" si="16"/>
        <v>18509.599999999999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12"/>
        <v>8054.5199999999977</v>
      </c>
      <c r="J37" s="788">
        <f t="shared" si="13"/>
        <v>296</v>
      </c>
      <c r="K37" s="789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7">
        <f t="shared" si="14"/>
        <v>12518.48</v>
      </c>
      <c r="V37" s="788">
        <f t="shared" si="15"/>
        <v>460</v>
      </c>
      <c r="W37" s="789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7">
        <f t="shared" si="16"/>
        <v>18509.599999999999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12"/>
        <v>7401.239999999998</v>
      </c>
      <c r="J38" s="788">
        <f t="shared" si="13"/>
        <v>272</v>
      </c>
      <c r="K38" s="789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7">
        <f t="shared" si="14"/>
        <v>12518.48</v>
      </c>
      <c r="V38" s="788">
        <f t="shared" si="15"/>
        <v>460</v>
      </c>
      <c r="W38" s="789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7">
        <f t="shared" si="16"/>
        <v>18509.599999999999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12"/>
        <v>6747.9599999999982</v>
      </c>
      <c r="J39" s="788">
        <f t="shared" si="13"/>
        <v>248</v>
      </c>
      <c r="K39" s="789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7">
        <f t="shared" si="14"/>
        <v>12518.48</v>
      </c>
      <c r="V39" s="788">
        <f t="shared" si="15"/>
        <v>460</v>
      </c>
      <c r="W39" s="789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7">
        <f t="shared" si="16"/>
        <v>18509.599999999999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7">
        <f t="shared" si="12"/>
        <v>6094.6799999999985</v>
      </c>
      <c r="J40" s="788">
        <f t="shared" si="13"/>
        <v>224</v>
      </c>
      <c r="K40" s="789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7">
        <f t="shared" si="14"/>
        <v>12518.48</v>
      </c>
      <c r="V40" s="788">
        <f t="shared" si="15"/>
        <v>460</v>
      </c>
      <c r="W40" s="789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7">
        <f t="shared" si="16"/>
        <v>18509.599999999999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7">
        <f t="shared" si="12"/>
        <v>3481.5599999999986</v>
      </c>
      <c r="J41" s="788">
        <f t="shared" si="13"/>
        <v>128</v>
      </c>
      <c r="K41" s="789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7">
        <f t="shared" si="14"/>
        <v>12518.48</v>
      </c>
      <c r="V41" s="788">
        <f t="shared" si="15"/>
        <v>460</v>
      </c>
      <c r="W41" s="789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7">
        <f t="shared" si="16"/>
        <v>18509.599999999999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7">
        <f t="shared" si="12"/>
        <v>541.79999999999882</v>
      </c>
      <c r="J42" s="788">
        <f t="shared" si="13"/>
        <v>20</v>
      </c>
      <c r="K42" s="789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7">
        <f t="shared" si="14"/>
        <v>12518.48</v>
      </c>
      <c r="V42" s="788">
        <f t="shared" si="15"/>
        <v>460</v>
      </c>
      <c r="W42" s="789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7">
        <f t="shared" si="16"/>
        <v>18509.599999999999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7">
        <f t="shared" si="12"/>
        <v>269.59999999999883</v>
      </c>
      <c r="J43" s="788">
        <f t="shared" si="13"/>
        <v>10</v>
      </c>
      <c r="K43" s="789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7">
        <f t="shared" si="14"/>
        <v>12518.48</v>
      </c>
      <c r="V43" s="788">
        <f t="shared" si="15"/>
        <v>460</v>
      </c>
      <c r="W43" s="789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7">
        <f t="shared" si="16"/>
        <v>18509.599999999999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7">
        <f t="shared" si="12"/>
        <v>215.15999999999883</v>
      </c>
      <c r="J44" s="788">
        <f t="shared" si="13"/>
        <v>8</v>
      </c>
      <c r="K44" s="789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7">
        <f t="shared" si="14"/>
        <v>12518.48</v>
      </c>
      <c r="V44" s="788">
        <f t="shared" si="15"/>
        <v>460</v>
      </c>
      <c r="W44" s="789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7">
        <f t="shared" si="16"/>
        <v>18509.599999999999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179"/>
      <c r="H45" s="1180"/>
      <c r="I45" s="1181">
        <f t="shared" si="12"/>
        <v>215.15999999999883</v>
      </c>
      <c r="J45" s="1182">
        <f t="shared" si="13"/>
        <v>8</v>
      </c>
      <c r="K45" s="1183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7">
        <f t="shared" si="14"/>
        <v>12518.48</v>
      </c>
      <c r="V45" s="788">
        <f t="shared" si="15"/>
        <v>460</v>
      </c>
      <c r="W45" s="789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7">
        <f t="shared" si="16"/>
        <v>18509.599999999999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179"/>
      <c r="H46" s="1180"/>
      <c r="I46" s="1181">
        <f t="shared" si="12"/>
        <v>215.15999999999883</v>
      </c>
      <c r="J46" s="1182">
        <f t="shared" si="13"/>
        <v>8</v>
      </c>
      <c r="K46" s="1183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7">
        <f t="shared" si="14"/>
        <v>12518.48</v>
      </c>
      <c r="V46" s="788">
        <f t="shared" si="15"/>
        <v>460</v>
      </c>
      <c r="W46" s="789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7">
        <f t="shared" si="16"/>
        <v>18509.599999999999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179"/>
      <c r="H47" s="1180"/>
      <c r="I47" s="1181">
        <f t="shared" si="12"/>
        <v>-2.6000000000011596</v>
      </c>
      <c r="J47" s="1182">
        <f t="shared" si="13"/>
        <v>0</v>
      </c>
      <c r="K47" s="1183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7">
        <f t="shared" si="14"/>
        <v>12518.48</v>
      </c>
      <c r="V47" s="788">
        <f t="shared" si="15"/>
        <v>460</v>
      </c>
      <c r="W47" s="789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7">
        <f t="shared" si="16"/>
        <v>18509.599999999999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12"/>
        <v>-2.6000000000011596</v>
      </c>
      <c r="J48" s="788">
        <f t="shared" si="13"/>
        <v>0</v>
      </c>
      <c r="K48" s="789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7">
        <f t="shared" si="14"/>
        <v>12518.48</v>
      </c>
      <c r="V48" s="788">
        <f t="shared" si="15"/>
        <v>460</v>
      </c>
      <c r="W48" s="789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7">
        <f t="shared" si="16"/>
        <v>18509.599999999999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12"/>
        <v>-2.6000000000011596</v>
      </c>
      <c r="J49" s="788">
        <f t="shared" si="13"/>
        <v>0</v>
      </c>
      <c r="K49" s="789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7">
        <f t="shared" si="14"/>
        <v>12518.48</v>
      </c>
      <c r="V49" s="788">
        <f t="shared" si="15"/>
        <v>460</v>
      </c>
      <c r="W49" s="789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7">
        <f t="shared" si="16"/>
        <v>18509.599999999999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12"/>
        <v>-2.6000000000011596</v>
      </c>
      <c r="J50" s="788">
        <f t="shared" si="13"/>
        <v>0</v>
      </c>
      <c r="K50" s="789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7">
        <f t="shared" si="14"/>
        <v>12518.48</v>
      </c>
      <c r="V50" s="788">
        <f t="shared" si="15"/>
        <v>460</v>
      </c>
      <c r="W50" s="789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7">
        <f t="shared" si="16"/>
        <v>18509.599999999999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12"/>
        <v>-2.6000000000011596</v>
      </c>
      <c r="J51" s="788">
        <f t="shared" si="13"/>
        <v>0</v>
      </c>
      <c r="K51" s="789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7">
        <f t="shared" si="14"/>
        <v>12518.48</v>
      </c>
      <c r="V51" s="788">
        <f t="shared" si="15"/>
        <v>460</v>
      </c>
      <c r="W51" s="789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7">
        <f t="shared" si="16"/>
        <v>18509.599999999999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12"/>
        <v>-2.6000000000011596</v>
      </c>
      <c r="J52" s="788">
        <f t="shared" si="13"/>
        <v>0</v>
      </c>
      <c r="K52" s="789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7">
        <f t="shared" si="14"/>
        <v>12518.48</v>
      </c>
      <c r="V52" s="788">
        <f t="shared" si="15"/>
        <v>460</v>
      </c>
      <c r="W52" s="789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7">
        <f t="shared" si="16"/>
        <v>18509.599999999999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12"/>
        <v>-2.6000000000011596</v>
      </c>
      <c r="J53" s="788">
        <f t="shared" si="13"/>
        <v>0</v>
      </c>
      <c r="K53" s="789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7">
        <f t="shared" si="14"/>
        <v>12518.48</v>
      </c>
      <c r="V53" s="788">
        <f t="shared" si="15"/>
        <v>460</v>
      </c>
      <c r="W53" s="789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7">
        <f t="shared" si="16"/>
        <v>18509.599999999999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12"/>
        <v>-2.6000000000011596</v>
      </c>
      <c r="J54" s="788">
        <f t="shared" si="13"/>
        <v>0</v>
      </c>
      <c r="K54" s="789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7">
        <f t="shared" si="14"/>
        <v>12518.48</v>
      </c>
      <c r="V54" s="788">
        <f t="shared" si="15"/>
        <v>460</v>
      </c>
      <c r="W54" s="789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7">
        <f t="shared" si="16"/>
        <v>18509.599999999999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12"/>
        <v>-2.6000000000011596</v>
      </c>
      <c r="J55" s="788">
        <f t="shared" si="13"/>
        <v>0</v>
      </c>
      <c r="K55" s="789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7">
        <f t="shared" si="14"/>
        <v>12518.48</v>
      </c>
      <c r="V55" s="788">
        <f t="shared" si="15"/>
        <v>460</v>
      </c>
      <c r="W55" s="789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7">
        <f t="shared" si="16"/>
        <v>18509.599999999999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12"/>
        <v>-2.6000000000011596</v>
      </c>
      <c r="J56" s="788">
        <f t="shared" si="13"/>
        <v>0</v>
      </c>
      <c r="K56" s="789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7">
        <f t="shared" si="14"/>
        <v>12518.48</v>
      </c>
      <c r="V56" s="788">
        <f t="shared" si="15"/>
        <v>460</v>
      </c>
      <c r="W56" s="789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7">
        <f t="shared" si="16"/>
        <v>18509.599999999999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12"/>
        <v>-2.6000000000011596</v>
      </c>
      <c r="J57" s="788">
        <f t="shared" si="13"/>
        <v>0</v>
      </c>
      <c r="K57" s="789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7">
        <f t="shared" si="14"/>
        <v>12518.48</v>
      </c>
      <c r="V57" s="788">
        <f t="shared" si="15"/>
        <v>460</v>
      </c>
      <c r="W57" s="789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7">
        <f t="shared" si="16"/>
        <v>18509.599999999999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12"/>
        <v>-2.6000000000011596</v>
      </c>
      <c r="J58" s="788">
        <f t="shared" si="13"/>
        <v>0</v>
      </c>
      <c r="K58" s="789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7">
        <f t="shared" si="14"/>
        <v>12518.48</v>
      </c>
      <c r="V58" s="788">
        <f t="shared" si="15"/>
        <v>460</v>
      </c>
      <c r="W58" s="789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7">
        <f t="shared" si="16"/>
        <v>18509.599999999999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12"/>
        <v>-2.6000000000011596</v>
      </c>
      <c r="J59" s="788">
        <f t="shared" si="13"/>
        <v>0</v>
      </c>
      <c r="K59" s="789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7">
        <f t="shared" si="14"/>
        <v>12518.48</v>
      </c>
      <c r="V59" s="788">
        <f t="shared" si="15"/>
        <v>460</v>
      </c>
      <c r="W59" s="789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7">
        <f t="shared" si="16"/>
        <v>18509.599999999999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12"/>
        <v>-2.6000000000011596</v>
      </c>
      <c r="J60" s="788">
        <f t="shared" si="13"/>
        <v>0</v>
      </c>
      <c r="K60" s="789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7">
        <f t="shared" si="14"/>
        <v>12518.48</v>
      </c>
      <c r="V60" s="788">
        <f t="shared" si="15"/>
        <v>460</v>
      </c>
      <c r="W60" s="789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7">
        <f t="shared" si="16"/>
        <v>18509.599999999999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12"/>
        <v>-2.6000000000011596</v>
      </c>
      <c r="J61" s="788">
        <f t="shared" si="13"/>
        <v>0</v>
      </c>
      <c r="K61" s="789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7">
        <f t="shared" si="14"/>
        <v>12518.48</v>
      </c>
      <c r="V61" s="788">
        <f t="shared" si="15"/>
        <v>460</v>
      </c>
      <c r="W61" s="789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7">
        <f t="shared" si="16"/>
        <v>18509.599999999999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12"/>
        <v>-2.6000000000011596</v>
      </c>
      <c r="J62" s="788">
        <f t="shared" si="13"/>
        <v>0</v>
      </c>
      <c r="K62" s="789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7">
        <f t="shared" si="14"/>
        <v>12518.48</v>
      </c>
      <c r="V62" s="788">
        <f t="shared" si="15"/>
        <v>460</v>
      </c>
      <c r="W62" s="789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7">
        <f t="shared" si="16"/>
        <v>18509.599999999999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12"/>
        <v>-2.6000000000011596</v>
      </c>
      <c r="J63" s="788">
        <f t="shared" si="13"/>
        <v>0</v>
      </c>
      <c r="K63" s="789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7">
        <f t="shared" si="14"/>
        <v>12518.48</v>
      </c>
      <c r="V63" s="788">
        <f t="shared" si="15"/>
        <v>460</v>
      </c>
      <c r="W63" s="789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7">
        <f t="shared" si="16"/>
        <v>18509.599999999999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12"/>
        <v>-2.6000000000011596</v>
      </c>
      <c r="J64" s="788">
        <f t="shared" si="13"/>
        <v>0</v>
      </c>
      <c r="K64" s="789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7">
        <f t="shared" si="14"/>
        <v>12518.48</v>
      </c>
      <c r="V64" s="788">
        <f t="shared" si="15"/>
        <v>460</v>
      </c>
      <c r="W64" s="789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7">
        <f t="shared" si="16"/>
        <v>18509.599999999999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12"/>
        <v>-2.6000000000011596</v>
      </c>
      <c r="J65" s="788">
        <f t="shared" si="13"/>
        <v>0</v>
      </c>
      <c r="K65" s="789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7">
        <f t="shared" si="14"/>
        <v>12518.48</v>
      </c>
      <c r="V65" s="788">
        <f t="shared" si="15"/>
        <v>460</v>
      </c>
      <c r="W65" s="789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7">
        <f t="shared" si="16"/>
        <v>18509.599999999999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12"/>
        <v>-2.6000000000011596</v>
      </c>
      <c r="J66" s="788">
        <f t="shared" si="13"/>
        <v>0</v>
      </c>
      <c r="K66" s="789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7">
        <f t="shared" si="14"/>
        <v>12518.48</v>
      </c>
      <c r="V66" s="788">
        <f t="shared" si="15"/>
        <v>460</v>
      </c>
      <c r="W66" s="789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7">
        <f t="shared" si="16"/>
        <v>18509.599999999999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12"/>
        <v>-2.6000000000011596</v>
      </c>
      <c r="J67" s="788">
        <f t="shared" si="13"/>
        <v>0</v>
      </c>
      <c r="K67" s="789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7">
        <f t="shared" si="14"/>
        <v>12518.48</v>
      </c>
      <c r="V67" s="788">
        <f t="shared" si="15"/>
        <v>460</v>
      </c>
      <c r="W67" s="789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7">
        <f t="shared" si="16"/>
        <v>18509.599999999999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12"/>
        <v>-2.6000000000011596</v>
      </c>
      <c r="J68" s="788">
        <f t="shared" si="13"/>
        <v>0</v>
      </c>
      <c r="K68" s="789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7">
        <f t="shared" si="14"/>
        <v>12518.48</v>
      </c>
      <c r="V68" s="788">
        <f t="shared" si="15"/>
        <v>460</v>
      </c>
      <c r="W68" s="789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7">
        <f t="shared" si="16"/>
        <v>18509.599999999999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12"/>
        <v>-2.6000000000011596</v>
      </c>
      <c r="J69" s="788">
        <f t="shared" si="13"/>
        <v>0</v>
      </c>
      <c r="K69" s="789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7">
        <f t="shared" si="14"/>
        <v>12518.48</v>
      </c>
      <c r="V69" s="788">
        <f t="shared" si="15"/>
        <v>460</v>
      </c>
      <c r="W69" s="789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7">
        <f t="shared" si="16"/>
        <v>18509.599999999999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12"/>
        <v>-2.6000000000011596</v>
      </c>
      <c r="J70" s="788">
        <f t="shared" si="13"/>
        <v>0</v>
      </c>
      <c r="K70" s="789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90">
        <f t="shared" si="14"/>
        <v>12518.48</v>
      </c>
      <c r="V70" s="791">
        <f t="shared" si="15"/>
        <v>460</v>
      </c>
      <c r="W70" s="789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90">
        <f t="shared" si="16"/>
        <v>18509.599999999999</v>
      </c>
      <c r="AH70" s="791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9"/>
      <c r="H71" s="960"/>
      <c r="I71" s="961">
        <f t="shared" si="12"/>
        <v>-2.6000000000011596</v>
      </c>
      <c r="J71" s="962">
        <f t="shared" si="13"/>
        <v>0</v>
      </c>
      <c r="K71" s="789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90">
        <f t="shared" si="14"/>
        <v>12518.48</v>
      </c>
      <c r="V71" s="791">
        <f t="shared" si="15"/>
        <v>460</v>
      </c>
      <c r="W71" s="789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90">
        <f t="shared" si="16"/>
        <v>18509.599999999999</v>
      </c>
      <c r="AH71" s="791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1">
        <f t="shared" si="12"/>
        <v>-2.6000000000011596</v>
      </c>
      <c r="J72" s="962">
        <f t="shared" si="13"/>
        <v>0</v>
      </c>
      <c r="K72" s="789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90">
        <f t="shared" si="14"/>
        <v>12518.48</v>
      </c>
      <c r="V72" s="791">
        <f t="shared" si="15"/>
        <v>460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90">
        <f t="shared" si="16"/>
        <v>18509.599999999999</v>
      </c>
      <c r="AH72" s="791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8"/>
      <c r="H73" s="849"/>
      <c r="I73" s="961">
        <f t="shared" si="12"/>
        <v>-2.6000000000011596</v>
      </c>
      <c r="J73" s="962">
        <f t="shared" si="13"/>
        <v>0</v>
      </c>
      <c r="K73" s="789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90">
        <f t="shared" si="14"/>
        <v>12518.48</v>
      </c>
      <c r="V73" s="791">
        <f t="shared" si="15"/>
        <v>460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90">
        <f t="shared" si="16"/>
        <v>18509.599999999999</v>
      </c>
      <c r="AH73" s="791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8"/>
      <c r="H74" s="849"/>
      <c r="I74" s="961">
        <f t="shared" si="12"/>
        <v>-2.6000000000011596</v>
      </c>
      <c r="J74" s="962">
        <f t="shared" si="13"/>
        <v>0</v>
      </c>
      <c r="K74" s="789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90">
        <f t="shared" si="14"/>
        <v>12518.48</v>
      </c>
      <c r="V74" s="791">
        <f t="shared" si="15"/>
        <v>460</v>
      </c>
      <c r="W74" s="789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90">
        <f t="shared" si="16"/>
        <v>18509.599999999999</v>
      </c>
      <c r="AH74" s="791">
        <f t="shared" si="17"/>
        <v>680</v>
      </c>
      <c r="AI74" s="789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7">
        <f t="shared" si="12"/>
        <v>-2.6000000000011596</v>
      </c>
      <c r="J75" s="788">
        <f t="shared" si="13"/>
        <v>0</v>
      </c>
      <c r="K75" s="789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90">
        <f t="shared" si="14"/>
        <v>12518.48</v>
      </c>
      <c r="V75" s="791">
        <f t="shared" si="15"/>
        <v>460</v>
      </c>
      <c r="W75" s="789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90">
        <f t="shared" si="16"/>
        <v>18509.599999999999</v>
      </c>
      <c r="AH75" s="791">
        <f t="shared" si="17"/>
        <v>680</v>
      </c>
      <c r="AI75" s="789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7">
        <f t="shared" si="12"/>
        <v>-2.6000000000011596</v>
      </c>
      <c r="J76" s="788">
        <f t="shared" si="13"/>
        <v>0</v>
      </c>
      <c r="K76" s="789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7">
        <f t="shared" si="14"/>
        <v>12518.48</v>
      </c>
      <c r="V76" s="788">
        <f t="shared" si="15"/>
        <v>460</v>
      </c>
      <c r="W76" s="789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7">
        <f t="shared" si="16"/>
        <v>18509.599999999999</v>
      </c>
      <c r="AH76" s="788">
        <f t="shared" si="17"/>
        <v>680</v>
      </c>
      <c r="AI76" s="789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7">
        <f t="shared" ref="I77:I91" si="29">I76-F77</f>
        <v>-2.6000000000011596</v>
      </c>
      <c r="J77" s="788">
        <f t="shared" ref="J77:J91" si="30">J76-C77</f>
        <v>0</v>
      </c>
      <c r="K77" s="789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7">
        <f t="shared" ref="U77:U91" si="31">U76-R77</f>
        <v>12518.48</v>
      </c>
      <c r="V77" s="788">
        <f t="shared" ref="V77:V91" si="32">V76-O77</f>
        <v>460</v>
      </c>
      <c r="W77" s="789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7">
        <f t="shared" ref="AG77:AG91" si="33">AG76-AD77</f>
        <v>18509.599999999999</v>
      </c>
      <c r="AH77" s="788">
        <f t="shared" ref="AH77:AH91" si="34">AH76-AA77</f>
        <v>680</v>
      </c>
      <c r="AI77" s="789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7">
        <f t="shared" si="29"/>
        <v>-2.6000000000011596</v>
      </c>
      <c r="J78" s="788">
        <f t="shared" si="30"/>
        <v>0</v>
      </c>
      <c r="K78" s="789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7">
        <f t="shared" si="31"/>
        <v>12518.48</v>
      </c>
      <c r="V78" s="788">
        <f t="shared" si="32"/>
        <v>460</v>
      </c>
      <c r="W78" s="789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7">
        <f t="shared" si="33"/>
        <v>18509.599999999999</v>
      </c>
      <c r="AH78" s="788">
        <f t="shared" si="34"/>
        <v>680</v>
      </c>
      <c r="AI78" s="789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7">
        <f t="shared" si="29"/>
        <v>-2.6000000000011596</v>
      </c>
      <c r="J79" s="788">
        <f t="shared" si="30"/>
        <v>0</v>
      </c>
      <c r="K79" s="789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7">
        <f t="shared" si="31"/>
        <v>12518.48</v>
      </c>
      <c r="V79" s="788">
        <f t="shared" si="32"/>
        <v>460</v>
      </c>
      <c r="W79" s="789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7">
        <f t="shared" si="33"/>
        <v>18509.599999999999</v>
      </c>
      <c r="AH79" s="788">
        <f t="shared" si="34"/>
        <v>680</v>
      </c>
      <c r="AI79" s="789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7">
        <f t="shared" si="29"/>
        <v>-2.6000000000011596</v>
      </c>
      <c r="J80" s="788">
        <f t="shared" si="30"/>
        <v>0</v>
      </c>
      <c r="K80" s="789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7">
        <f t="shared" si="31"/>
        <v>12518.48</v>
      </c>
      <c r="V80" s="788">
        <f t="shared" si="32"/>
        <v>460</v>
      </c>
      <c r="W80" s="789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7">
        <f t="shared" si="33"/>
        <v>18509.599999999999</v>
      </c>
      <c r="AH80" s="788">
        <f t="shared" si="34"/>
        <v>680</v>
      </c>
      <c r="AI80" s="789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7">
        <f t="shared" si="29"/>
        <v>-2.6000000000011596</v>
      </c>
      <c r="J81" s="788">
        <f t="shared" si="30"/>
        <v>0</v>
      </c>
      <c r="K81" s="789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7">
        <f t="shared" si="31"/>
        <v>12518.48</v>
      </c>
      <c r="V81" s="788">
        <f t="shared" si="32"/>
        <v>460</v>
      </c>
      <c r="W81" s="789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7">
        <f t="shared" si="33"/>
        <v>18509.599999999999</v>
      </c>
      <c r="AH81" s="788">
        <f t="shared" si="34"/>
        <v>680</v>
      </c>
      <c r="AI81" s="789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7">
        <f t="shared" si="29"/>
        <v>-2.6000000000011596</v>
      </c>
      <c r="J82" s="788">
        <f t="shared" si="30"/>
        <v>0</v>
      </c>
      <c r="K82" s="789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7">
        <f t="shared" si="31"/>
        <v>12518.48</v>
      </c>
      <c r="V82" s="788">
        <f t="shared" si="32"/>
        <v>460</v>
      </c>
      <c r="W82" s="789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7">
        <f t="shared" si="33"/>
        <v>18509.599999999999</v>
      </c>
      <c r="AH82" s="788">
        <f t="shared" si="34"/>
        <v>680</v>
      </c>
      <c r="AI82" s="789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7">
        <f t="shared" si="29"/>
        <v>-2.6000000000011596</v>
      </c>
      <c r="J83" s="788">
        <f t="shared" si="30"/>
        <v>0</v>
      </c>
      <c r="K83" s="789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7">
        <f t="shared" si="31"/>
        <v>12518.48</v>
      </c>
      <c r="V83" s="788">
        <f t="shared" si="32"/>
        <v>460</v>
      </c>
      <c r="W83" s="789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7">
        <f t="shared" si="33"/>
        <v>18509.599999999999</v>
      </c>
      <c r="AH83" s="788">
        <f t="shared" si="34"/>
        <v>680</v>
      </c>
      <c r="AI83" s="789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7">
        <f t="shared" si="29"/>
        <v>-2.6000000000011596</v>
      </c>
      <c r="J84" s="788">
        <f t="shared" si="30"/>
        <v>0</v>
      </c>
      <c r="K84" s="789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7">
        <f t="shared" si="31"/>
        <v>12518.48</v>
      </c>
      <c r="V84" s="788">
        <f t="shared" si="32"/>
        <v>460</v>
      </c>
      <c r="W84" s="789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7">
        <f t="shared" si="33"/>
        <v>18509.599999999999</v>
      </c>
      <c r="AH84" s="788">
        <f t="shared" si="34"/>
        <v>680</v>
      </c>
      <c r="AI84" s="789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7">
        <f t="shared" si="29"/>
        <v>-2.6000000000011596</v>
      </c>
      <c r="J85" s="788">
        <f t="shared" si="30"/>
        <v>0</v>
      </c>
      <c r="K85" s="789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7">
        <f t="shared" si="31"/>
        <v>12518.48</v>
      </c>
      <c r="V85" s="788">
        <f t="shared" si="32"/>
        <v>460</v>
      </c>
      <c r="W85" s="789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7">
        <f t="shared" si="33"/>
        <v>18509.599999999999</v>
      </c>
      <c r="AH85" s="788">
        <f t="shared" si="34"/>
        <v>680</v>
      </c>
      <c r="AI85" s="789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7">
        <f t="shared" si="29"/>
        <v>-2.6000000000011596</v>
      </c>
      <c r="J86" s="788">
        <f t="shared" si="30"/>
        <v>0</v>
      </c>
      <c r="K86" s="789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7">
        <f t="shared" si="31"/>
        <v>12518.48</v>
      </c>
      <c r="V86" s="788">
        <f t="shared" si="32"/>
        <v>460</v>
      </c>
      <c r="W86" s="789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7">
        <f t="shared" si="33"/>
        <v>18509.599999999999</v>
      </c>
      <c r="AH86" s="788">
        <f t="shared" si="34"/>
        <v>680</v>
      </c>
      <c r="AI86" s="789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7">
        <f t="shared" si="29"/>
        <v>-2.6000000000011596</v>
      </c>
      <c r="J87" s="788">
        <f t="shared" si="30"/>
        <v>0</v>
      </c>
      <c r="K87" s="789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7">
        <f t="shared" si="31"/>
        <v>12518.48</v>
      </c>
      <c r="V87" s="788">
        <f t="shared" si="32"/>
        <v>460</v>
      </c>
      <c r="W87" s="789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7">
        <f t="shared" si="33"/>
        <v>18509.599999999999</v>
      </c>
      <c r="AH87" s="788">
        <f t="shared" si="34"/>
        <v>680</v>
      </c>
      <c r="AI87" s="789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7">
        <f t="shared" si="29"/>
        <v>-2.6000000000011596</v>
      </c>
      <c r="J88" s="788">
        <f t="shared" si="30"/>
        <v>0</v>
      </c>
      <c r="K88" s="789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7">
        <f t="shared" si="31"/>
        <v>12518.48</v>
      </c>
      <c r="V88" s="788">
        <f t="shared" si="32"/>
        <v>460</v>
      </c>
      <c r="W88" s="789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7">
        <f t="shared" si="33"/>
        <v>18509.599999999999</v>
      </c>
      <c r="AH88" s="788">
        <f t="shared" si="34"/>
        <v>680</v>
      </c>
      <c r="AI88" s="789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7">
        <f t="shared" si="29"/>
        <v>-2.6000000000011596</v>
      </c>
      <c r="J89" s="788">
        <f t="shared" si="30"/>
        <v>0</v>
      </c>
      <c r="K89" s="789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7">
        <f t="shared" si="31"/>
        <v>12518.48</v>
      </c>
      <c r="V89" s="788">
        <f t="shared" si="32"/>
        <v>460</v>
      </c>
      <c r="W89" s="789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7">
        <f t="shared" si="33"/>
        <v>18509.599999999999</v>
      </c>
      <c r="AH89" s="788">
        <f t="shared" si="34"/>
        <v>680</v>
      </c>
      <c r="AI89" s="789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7">
        <f t="shared" si="29"/>
        <v>-2.6000000000011596</v>
      </c>
      <c r="J90" s="788">
        <f t="shared" si="30"/>
        <v>0</v>
      </c>
      <c r="K90" s="789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7">
        <f t="shared" si="31"/>
        <v>12518.48</v>
      </c>
      <c r="V90" s="788">
        <f t="shared" si="32"/>
        <v>460</v>
      </c>
      <c r="W90" s="789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7">
        <f t="shared" si="33"/>
        <v>18509.599999999999</v>
      </c>
      <c r="AH90" s="788">
        <f t="shared" si="34"/>
        <v>680</v>
      </c>
      <c r="AI90" s="789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7">
        <f t="shared" si="29"/>
        <v>-2.6000000000011596</v>
      </c>
      <c r="J91" s="788">
        <f t="shared" si="30"/>
        <v>0</v>
      </c>
      <c r="K91" s="789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7">
        <f t="shared" si="31"/>
        <v>12518.48</v>
      </c>
      <c r="V91" s="788">
        <f t="shared" si="32"/>
        <v>460</v>
      </c>
      <c r="W91" s="789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7">
        <f t="shared" si="33"/>
        <v>18509.599999999999</v>
      </c>
      <c r="AH91" s="788">
        <f t="shared" si="34"/>
        <v>680</v>
      </c>
      <c r="AI91" s="789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2">
        <f>I60-F92</f>
        <v>-2.6000000000011596</v>
      </c>
      <c r="J92" s="793">
        <f>J60-C92</f>
        <v>0</v>
      </c>
      <c r="K92" s="794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2">
        <f>U60-R92</f>
        <v>12518.48</v>
      </c>
      <c r="V92" s="793">
        <f>V60-O92</f>
        <v>460</v>
      </c>
      <c r="W92" s="794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2">
        <f>AG60-AD92</f>
        <v>18509.599999999999</v>
      </c>
      <c r="AH92" s="793">
        <f>AH60-AA92</f>
        <v>680</v>
      </c>
      <c r="AI92" s="794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228</v>
      </c>
      <c r="P94" s="6">
        <f>SUM(P9:P93)</f>
        <v>6206.16</v>
      </c>
      <c r="R94" s="6">
        <f>SUM(R9:R93)</f>
        <v>6206.16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460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01" t="s">
        <v>11</v>
      </c>
      <c r="D99" s="1102"/>
      <c r="E99" s="58">
        <f>E4+E5+E6-F94</f>
        <v>-2.5999999999949068</v>
      </c>
      <c r="G99" s="47"/>
      <c r="H99" s="92"/>
      <c r="O99" s="1101" t="s">
        <v>11</v>
      </c>
      <c r="P99" s="1102"/>
      <c r="Q99" s="58">
        <f>Q4+Q5+Q6-R94</f>
        <v>12518.48</v>
      </c>
      <c r="S99" s="47"/>
      <c r="T99" s="92"/>
      <c r="AA99" s="1101" t="s">
        <v>11</v>
      </c>
      <c r="AB99" s="1102"/>
      <c r="AC99" s="58">
        <f>AC4+AC5+AC6-AD94</f>
        <v>18509.599999999999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5" activePane="bottomLeft" state="frozen"/>
      <selection activeCell="B1" sqref="B1"/>
      <selection pane="bottomLeft" activeCell="H32" sqref="H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3" t="s">
        <v>269</v>
      </c>
      <c r="B1" s="1103"/>
      <c r="C1" s="1103"/>
      <c r="D1" s="1103"/>
      <c r="E1" s="1103"/>
      <c r="F1" s="1103"/>
      <c r="G1" s="11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20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2098.3499999999995</v>
      </c>
      <c r="H5" s="7">
        <f>E5-G5+E4+E6+E7</f>
        <v>21.080000000000638</v>
      </c>
    </row>
    <row r="6" spans="1:9" ht="15" customHeight="1" x14ac:dyDescent="0.25">
      <c r="A6" s="1120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1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1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1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22</v>
      </c>
      <c r="C25" s="15">
        <v>6</v>
      </c>
      <c r="D25" s="540">
        <v>121.62</v>
      </c>
      <c r="E25" s="543">
        <v>44446</v>
      </c>
      <c r="F25" s="540">
        <f t="shared" si="0"/>
        <v>121.62</v>
      </c>
      <c r="G25" s="630" t="s">
        <v>391</v>
      </c>
      <c r="H25" s="631">
        <v>125</v>
      </c>
      <c r="I25" s="280">
        <f t="shared" si="2"/>
        <v>441.81000000000017</v>
      </c>
    </row>
    <row r="26" spans="2:9" x14ac:dyDescent="0.25">
      <c r="B26" s="206">
        <f t="shared" si="1"/>
        <v>16</v>
      </c>
      <c r="C26" s="15">
        <v>6</v>
      </c>
      <c r="D26" s="540">
        <v>118.77</v>
      </c>
      <c r="E26" s="543">
        <v>44453</v>
      </c>
      <c r="F26" s="540">
        <f t="shared" si="0"/>
        <v>118.77</v>
      </c>
      <c r="G26" s="630" t="s">
        <v>431</v>
      </c>
      <c r="H26" s="631">
        <v>125</v>
      </c>
      <c r="I26" s="280">
        <f t="shared" si="2"/>
        <v>323.04000000000019</v>
      </c>
    </row>
    <row r="27" spans="2:9" x14ac:dyDescent="0.25">
      <c r="B27" s="206">
        <f t="shared" si="1"/>
        <v>6</v>
      </c>
      <c r="C27" s="15">
        <v>10</v>
      </c>
      <c r="D27" s="540">
        <v>200.29</v>
      </c>
      <c r="E27" s="543">
        <v>44457</v>
      </c>
      <c r="F27" s="540">
        <f t="shared" si="0"/>
        <v>200.29</v>
      </c>
      <c r="G27" s="630" t="s">
        <v>457</v>
      </c>
      <c r="H27" s="631">
        <v>125</v>
      </c>
      <c r="I27" s="280">
        <f t="shared" si="2"/>
        <v>122.7500000000002</v>
      </c>
    </row>
    <row r="28" spans="2:9" x14ac:dyDescent="0.25">
      <c r="B28" s="206">
        <f t="shared" si="1"/>
        <v>5</v>
      </c>
      <c r="C28" s="15">
        <v>1</v>
      </c>
      <c r="D28" s="540">
        <v>19.25</v>
      </c>
      <c r="E28" s="543">
        <v>44459</v>
      </c>
      <c r="F28" s="540">
        <f t="shared" si="0"/>
        <v>19.25</v>
      </c>
      <c r="G28" s="630" t="s">
        <v>468</v>
      </c>
      <c r="H28" s="631">
        <v>125</v>
      </c>
      <c r="I28" s="280">
        <f t="shared" si="2"/>
        <v>103.5000000000002</v>
      </c>
    </row>
    <row r="29" spans="2:9" x14ac:dyDescent="0.25">
      <c r="B29" s="206">
        <f t="shared" si="1"/>
        <v>3</v>
      </c>
      <c r="C29" s="15">
        <v>2</v>
      </c>
      <c r="D29" s="540">
        <v>39.71</v>
      </c>
      <c r="E29" s="543">
        <v>44460</v>
      </c>
      <c r="F29" s="540">
        <f t="shared" si="0"/>
        <v>39.71</v>
      </c>
      <c r="G29" s="630" t="s">
        <v>470</v>
      </c>
      <c r="H29" s="631">
        <v>125</v>
      </c>
      <c r="I29" s="280">
        <f t="shared" si="2"/>
        <v>63.790000000000198</v>
      </c>
    </row>
    <row r="30" spans="2:9" x14ac:dyDescent="0.25">
      <c r="B30" s="206">
        <f t="shared" si="1"/>
        <v>2</v>
      </c>
      <c r="C30" s="15">
        <v>1</v>
      </c>
      <c r="D30" s="540">
        <v>22.47</v>
      </c>
      <c r="E30" s="543">
        <v>44460</v>
      </c>
      <c r="F30" s="540">
        <f t="shared" si="0"/>
        <v>22.47</v>
      </c>
      <c r="G30" s="630" t="s">
        <v>474</v>
      </c>
      <c r="H30" s="631">
        <v>125</v>
      </c>
      <c r="I30" s="280">
        <f t="shared" si="2"/>
        <v>41.320000000000199</v>
      </c>
    </row>
    <row r="31" spans="2:9" x14ac:dyDescent="0.25">
      <c r="B31" s="206">
        <f t="shared" si="1"/>
        <v>1</v>
      </c>
      <c r="C31" s="15">
        <v>1</v>
      </c>
      <c r="D31" s="540">
        <v>20.239999999999998</v>
      </c>
      <c r="E31" s="543">
        <v>44461</v>
      </c>
      <c r="F31" s="540">
        <f t="shared" si="0"/>
        <v>20.239999999999998</v>
      </c>
      <c r="G31" s="630" t="s">
        <v>483</v>
      </c>
      <c r="H31" s="631">
        <v>125</v>
      </c>
      <c r="I31" s="280">
        <f t="shared" si="2"/>
        <v>21.080000000000201</v>
      </c>
    </row>
    <row r="32" spans="2:9" x14ac:dyDescent="0.25">
      <c r="B32" s="206">
        <f t="shared" si="1"/>
        <v>1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21.080000000000201</v>
      </c>
    </row>
    <row r="33" spans="2:9" x14ac:dyDescent="0.25">
      <c r="B33" s="206">
        <f t="shared" si="1"/>
        <v>1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21.080000000000201</v>
      </c>
    </row>
    <row r="34" spans="2:9" x14ac:dyDescent="0.25">
      <c r="B34" s="206">
        <f t="shared" si="1"/>
        <v>1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21.080000000000201</v>
      </c>
    </row>
    <row r="35" spans="2:9" x14ac:dyDescent="0.25">
      <c r="B35" s="206">
        <f t="shared" si="1"/>
        <v>1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21.080000000000201</v>
      </c>
    </row>
    <row r="36" spans="2:9" x14ac:dyDescent="0.25">
      <c r="B36" s="206">
        <f t="shared" si="1"/>
        <v>1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21.080000000000201</v>
      </c>
    </row>
    <row r="37" spans="2:9" x14ac:dyDescent="0.25">
      <c r="B37" s="206">
        <f t="shared" si="1"/>
        <v>1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21.080000000000201</v>
      </c>
    </row>
    <row r="38" spans="2:9" x14ac:dyDescent="0.25">
      <c r="B38" s="206">
        <f t="shared" si="1"/>
        <v>1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21.080000000000201</v>
      </c>
    </row>
    <row r="39" spans="2:9" x14ac:dyDescent="0.25">
      <c r="B39" s="206">
        <f t="shared" si="1"/>
        <v>1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21.080000000000201</v>
      </c>
    </row>
    <row r="40" spans="2:9" x14ac:dyDescent="0.25">
      <c r="B40" s="206">
        <f t="shared" si="1"/>
        <v>1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21.080000000000201</v>
      </c>
    </row>
    <row r="41" spans="2:9" x14ac:dyDescent="0.25">
      <c r="B41" s="206">
        <f t="shared" si="1"/>
        <v>1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21.080000000000201</v>
      </c>
    </row>
    <row r="42" spans="2:9" x14ac:dyDescent="0.25">
      <c r="B42" s="206">
        <f t="shared" si="1"/>
        <v>1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21.080000000000201</v>
      </c>
    </row>
    <row r="43" spans="2:9" x14ac:dyDescent="0.25">
      <c r="B43" s="206">
        <f t="shared" si="1"/>
        <v>1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21.080000000000201</v>
      </c>
    </row>
    <row r="44" spans="2:9" x14ac:dyDescent="0.25">
      <c r="B44" s="206">
        <f t="shared" si="1"/>
        <v>1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21.080000000000201</v>
      </c>
    </row>
    <row r="45" spans="2:9" x14ac:dyDescent="0.25">
      <c r="B45" s="206">
        <f t="shared" si="1"/>
        <v>1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21.080000000000201</v>
      </c>
    </row>
    <row r="46" spans="2:9" x14ac:dyDescent="0.25">
      <c r="B46" s="206">
        <f t="shared" si="1"/>
        <v>1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21.080000000000201</v>
      </c>
    </row>
    <row r="47" spans="2:9" x14ac:dyDescent="0.25">
      <c r="B47" s="206">
        <f t="shared" si="1"/>
        <v>1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21.080000000000201</v>
      </c>
    </row>
    <row r="48" spans="2:9" x14ac:dyDescent="0.25">
      <c r="B48" s="206">
        <f t="shared" si="1"/>
        <v>1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21.080000000000201</v>
      </c>
    </row>
    <row r="49" spans="2:9" x14ac:dyDescent="0.25">
      <c r="B49" s="206">
        <f t="shared" si="1"/>
        <v>1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21.080000000000201</v>
      </c>
    </row>
    <row r="50" spans="2:9" x14ac:dyDescent="0.25">
      <c r="B50" s="206">
        <f t="shared" si="1"/>
        <v>1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21.080000000000201</v>
      </c>
    </row>
    <row r="51" spans="2:9" x14ac:dyDescent="0.25">
      <c r="B51" s="206">
        <f t="shared" si="1"/>
        <v>1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21.080000000000201</v>
      </c>
    </row>
    <row r="52" spans="2:9" x14ac:dyDescent="0.25">
      <c r="B52" s="206">
        <f t="shared" si="1"/>
        <v>1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21.080000000000201</v>
      </c>
    </row>
    <row r="53" spans="2:9" x14ac:dyDescent="0.25">
      <c r="B53" s="206">
        <f t="shared" si="1"/>
        <v>1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21.080000000000201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21.080000000000201</v>
      </c>
    </row>
    <row r="55" spans="2:9" x14ac:dyDescent="0.25">
      <c r="C55" s="53">
        <f>SUM(C9:C54)</f>
        <v>101</v>
      </c>
      <c r="D55" s="128">
        <f>SUM(D9:D54)</f>
        <v>2098.3499999999995</v>
      </c>
      <c r="E55" s="179"/>
      <c r="F55" s="128">
        <f>SUM(F9:F54)</f>
        <v>2098.3499999999995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</v>
      </c>
    </row>
    <row r="59" spans="2:9" ht="15.75" thickBot="1" x14ac:dyDescent="0.3">
      <c r="B59" s="129"/>
    </row>
    <row r="60" spans="2:9" ht="15.75" thickBot="1" x14ac:dyDescent="0.3">
      <c r="B60" s="92"/>
      <c r="C60" s="1101" t="s">
        <v>11</v>
      </c>
      <c r="D60" s="1102"/>
      <c r="E60" s="58">
        <f>E5-F55+E4+E6+E7</f>
        <v>21.080000000000638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B20" sqref="B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3" t="s">
        <v>270</v>
      </c>
      <c r="B1" s="1103"/>
      <c r="C1" s="1103"/>
      <c r="D1" s="1103"/>
      <c r="E1" s="1103"/>
      <c r="F1" s="1103"/>
      <c r="G1" s="11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20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584.93000000000006</v>
      </c>
      <c r="H5" s="7">
        <f>E5-G5+E4+E6+E7</f>
        <v>391.65999999999997</v>
      </c>
    </row>
    <row r="6" spans="1:9" ht="15.75" x14ac:dyDescent="0.25">
      <c r="A6" s="1120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29</v>
      </c>
      <c r="C10" s="15">
        <v>10</v>
      </c>
      <c r="D10" s="540">
        <v>222.1</v>
      </c>
      <c r="E10" s="543">
        <v>44445</v>
      </c>
      <c r="F10" s="540">
        <f t="shared" si="0"/>
        <v>222.1</v>
      </c>
      <c r="G10" s="630" t="s">
        <v>389</v>
      </c>
      <c r="H10" s="631">
        <v>58</v>
      </c>
      <c r="I10" s="280">
        <f t="shared" ref="I10:I54" si="2">I9-F10</f>
        <v>671.96</v>
      </c>
    </row>
    <row r="11" spans="1:9" x14ac:dyDescent="0.25">
      <c r="A11" s="12"/>
      <c r="B11" s="206">
        <f t="shared" si="1"/>
        <v>28</v>
      </c>
      <c r="C11" s="15">
        <v>1</v>
      </c>
      <c r="D11" s="540">
        <v>21.62</v>
      </c>
      <c r="E11" s="543">
        <v>44448</v>
      </c>
      <c r="F11" s="540">
        <f t="shared" si="0"/>
        <v>21.62</v>
      </c>
      <c r="G11" s="630" t="s">
        <v>401</v>
      </c>
      <c r="H11" s="631">
        <v>58</v>
      </c>
      <c r="I11" s="280">
        <f t="shared" si="2"/>
        <v>650.34</v>
      </c>
    </row>
    <row r="12" spans="1:9" x14ac:dyDescent="0.25">
      <c r="A12" s="56" t="s">
        <v>33</v>
      </c>
      <c r="B12" s="206">
        <f t="shared" si="1"/>
        <v>19</v>
      </c>
      <c r="C12" s="15">
        <v>9</v>
      </c>
      <c r="D12" s="540">
        <v>212.47</v>
      </c>
      <c r="E12" s="543">
        <v>44452</v>
      </c>
      <c r="F12" s="540">
        <f t="shared" si="0"/>
        <v>212.47</v>
      </c>
      <c r="G12" s="630" t="s">
        <v>426</v>
      </c>
      <c r="H12" s="631">
        <v>58</v>
      </c>
      <c r="I12" s="280">
        <f t="shared" si="2"/>
        <v>437.87</v>
      </c>
    </row>
    <row r="13" spans="1:9" x14ac:dyDescent="0.25">
      <c r="A13" s="78"/>
      <c r="B13" s="206">
        <f t="shared" si="1"/>
        <v>17</v>
      </c>
      <c r="C13" s="15">
        <v>2</v>
      </c>
      <c r="D13" s="540">
        <v>46.21</v>
      </c>
      <c r="E13" s="543">
        <v>44457</v>
      </c>
      <c r="F13" s="540">
        <f t="shared" si="0"/>
        <v>46.21</v>
      </c>
      <c r="G13" s="630" t="s">
        <v>463</v>
      </c>
      <c r="H13" s="631">
        <v>58</v>
      </c>
      <c r="I13" s="280">
        <f t="shared" si="2"/>
        <v>391.66</v>
      </c>
    </row>
    <row r="14" spans="1:9" x14ac:dyDescent="0.25">
      <c r="A14" s="12"/>
      <c r="B14" s="206">
        <f t="shared" si="1"/>
        <v>17</v>
      </c>
      <c r="C14" s="15"/>
      <c r="D14" s="540"/>
      <c r="E14" s="1015"/>
      <c r="F14" s="954">
        <f t="shared" si="0"/>
        <v>0</v>
      </c>
      <c r="G14" s="541"/>
      <c r="H14" s="629"/>
      <c r="I14" s="280">
        <f t="shared" si="2"/>
        <v>391.66</v>
      </c>
    </row>
    <row r="15" spans="1:9" x14ac:dyDescent="0.25">
      <c r="B15" s="206">
        <f t="shared" si="1"/>
        <v>17</v>
      </c>
      <c r="C15" s="53"/>
      <c r="D15" s="540"/>
      <c r="E15" s="1015"/>
      <c r="F15" s="954">
        <f t="shared" si="0"/>
        <v>0</v>
      </c>
      <c r="G15" s="541"/>
      <c r="H15" s="629"/>
      <c r="I15" s="280">
        <f t="shared" si="2"/>
        <v>391.66</v>
      </c>
    </row>
    <row r="16" spans="1:9" x14ac:dyDescent="0.25">
      <c r="B16" s="206">
        <f t="shared" si="1"/>
        <v>17</v>
      </c>
      <c r="C16" s="15"/>
      <c r="D16" s="540"/>
      <c r="E16" s="1015"/>
      <c r="F16" s="954">
        <f t="shared" si="0"/>
        <v>0</v>
      </c>
      <c r="G16" s="541"/>
      <c r="H16" s="629"/>
      <c r="I16" s="280">
        <f t="shared" si="2"/>
        <v>391.66</v>
      </c>
    </row>
    <row r="17" spans="2:9" x14ac:dyDescent="0.25">
      <c r="B17" s="206">
        <f t="shared" si="1"/>
        <v>17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391.66</v>
      </c>
    </row>
    <row r="18" spans="2:9" x14ac:dyDescent="0.25">
      <c r="B18" s="206">
        <f t="shared" si="1"/>
        <v>17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391.66</v>
      </c>
    </row>
    <row r="19" spans="2:9" x14ac:dyDescent="0.25">
      <c r="B19" s="206">
        <f t="shared" si="1"/>
        <v>17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391.66</v>
      </c>
    </row>
    <row r="20" spans="2:9" x14ac:dyDescent="0.25">
      <c r="B20" s="206">
        <f t="shared" si="1"/>
        <v>17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391.66</v>
      </c>
    </row>
    <row r="21" spans="2:9" x14ac:dyDescent="0.25">
      <c r="B21" s="206">
        <f t="shared" si="1"/>
        <v>17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391.66</v>
      </c>
    </row>
    <row r="22" spans="2:9" x14ac:dyDescent="0.25">
      <c r="B22" s="206">
        <f t="shared" si="1"/>
        <v>17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391.66</v>
      </c>
    </row>
    <row r="23" spans="2:9" x14ac:dyDescent="0.25">
      <c r="B23" s="206">
        <f t="shared" si="1"/>
        <v>17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391.66</v>
      </c>
    </row>
    <row r="24" spans="2:9" x14ac:dyDescent="0.25">
      <c r="B24" s="206">
        <f t="shared" si="1"/>
        <v>17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391.66</v>
      </c>
    </row>
    <row r="25" spans="2:9" x14ac:dyDescent="0.25">
      <c r="B25" s="206">
        <f t="shared" si="1"/>
        <v>17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391.66</v>
      </c>
    </row>
    <row r="26" spans="2:9" x14ac:dyDescent="0.25">
      <c r="B26" s="206">
        <f t="shared" si="1"/>
        <v>17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391.66</v>
      </c>
    </row>
    <row r="27" spans="2:9" x14ac:dyDescent="0.25">
      <c r="B27" s="206">
        <f t="shared" si="1"/>
        <v>17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391.66</v>
      </c>
    </row>
    <row r="28" spans="2:9" x14ac:dyDescent="0.25">
      <c r="B28" s="206">
        <f t="shared" si="1"/>
        <v>17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391.66</v>
      </c>
    </row>
    <row r="29" spans="2:9" x14ac:dyDescent="0.25">
      <c r="B29" s="206">
        <f t="shared" si="1"/>
        <v>17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391.66</v>
      </c>
    </row>
    <row r="30" spans="2:9" x14ac:dyDescent="0.25">
      <c r="B30" s="206">
        <f t="shared" si="1"/>
        <v>17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391.66</v>
      </c>
    </row>
    <row r="31" spans="2:9" x14ac:dyDescent="0.25">
      <c r="B31" s="206">
        <f t="shared" si="1"/>
        <v>17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391.66</v>
      </c>
    </row>
    <row r="32" spans="2:9" x14ac:dyDescent="0.25">
      <c r="B32" s="206">
        <f t="shared" si="1"/>
        <v>17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391.66</v>
      </c>
    </row>
    <row r="33" spans="2:9" x14ac:dyDescent="0.25">
      <c r="B33" s="206">
        <f t="shared" si="1"/>
        <v>17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391.66</v>
      </c>
    </row>
    <row r="34" spans="2:9" x14ac:dyDescent="0.25">
      <c r="B34" s="206">
        <f t="shared" si="1"/>
        <v>17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391.66</v>
      </c>
    </row>
    <row r="35" spans="2:9" x14ac:dyDescent="0.25">
      <c r="B35" s="206">
        <f t="shared" si="1"/>
        <v>17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391.66</v>
      </c>
    </row>
    <row r="36" spans="2:9" x14ac:dyDescent="0.25">
      <c r="B36" s="206">
        <f t="shared" si="1"/>
        <v>17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391.66</v>
      </c>
    </row>
    <row r="37" spans="2:9" x14ac:dyDescent="0.25">
      <c r="B37" s="206">
        <f t="shared" si="1"/>
        <v>17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391.66</v>
      </c>
    </row>
    <row r="38" spans="2:9" x14ac:dyDescent="0.25">
      <c r="B38" s="206">
        <f t="shared" si="1"/>
        <v>17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391.66</v>
      </c>
    </row>
    <row r="39" spans="2:9" x14ac:dyDescent="0.25">
      <c r="B39" s="206">
        <f t="shared" si="1"/>
        <v>17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391.66</v>
      </c>
    </row>
    <row r="40" spans="2:9" x14ac:dyDescent="0.25">
      <c r="B40" s="206">
        <f t="shared" si="1"/>
        <v>17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391.66</v>
      </c>
    </row>
    <row r="41" spans="2:9" x14ac:dyDescent="0.25">
      <c r="B41" s="206">
        <f t="shared" si="1"/>
        <v>17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391.66</v>
      </c>
    </row>
    <row r="42" spans="2:9" x14ac:dyDescent="0.25">
      <c r="B42" s="206">
        <f t="shared" si="1"/>
        <v>17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391.66</v>
      </c>
    </row>
    <row r="43" spans="2:9" x14ac:dyDescent="0.25">
      <c r="B43" s="206">
        <f t="shared" si="1"/>
        <v>17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391.66</v>
      </c>
    </row>
    <row r="44" spans="2:9" x14ac:dyDescent="0.25">
      <c r="B44" s="206">
        <f t="shared" si="1"/>
        <v>17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391.66</v>
      </c>
    </row>
    <row r="45" spans="2:9" x14ac:dyDescent="0.25">
      <c r="B45" s="206">
        <f t="shared" si="1"/>
        <v>17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391.66</v>
      </c>
    </row>
    <row r="46" spans="2:9" x14ac:dyDescent="0.25">
      <c r="B46" s="206">
        <f t="shared" si="1"/>
        <v>17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391.66</v>
      </c>
    </row>
    <row r="47" spans="2:9" x14ac:dyDescent="0.25">
      <c r="B47" s="206">
        <f t="shared" si="1"/>
        <v>17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391.66</v>
      </c>
    </row>
    <row r="48" spans="2:9" x14ac:dyDescent="0.25">
      <c r="B48" s="206">
        <f t="shared" si="1"/>
        <v>17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391.66</v>
      </c>
    </row>
    <row r="49" spans="2:9" x14ac:dyDescent="0.25">
      <c r="B49" s="206">
        <f t="shared" si="1"/>
        <v>17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391.66</v>
      </c>
    </row>
    <row r="50" spans="2:9" x14ac:dyDescent="0.25">
      <c r="B50" s="206">
        <f t="shared" si="1"/>
        <v>17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391.66</v>
      </c>
    </row>
    <row r="51" spans="2:9" x14ac:dyDescent="0.25">
      <c r="B51" s="206">
        <f t="shared" si="1"/>
        <v>17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391.66</v>
      </c>
    </row>
    <row r="52" spans="2:9" x14ac:dyDescent="0.25">
      <c r="B52" s="206">
        <f t="shared" si="1"/>
        <v>17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391.66</v>
      </c>
    </row>
    <row r="53" spans="2:9" x14ac:dyDescent="0.25">
      <c r="B53" s="206">
        <f t="shared" si="1"/>
        <v>17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391.66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391.66</v>
      </c>
    </row>
    <row r="55" spans="2:9" x14ac:dyDescent="0.25">
      <c r="C55" s="53">
        <f>SUM(C9:C54)</f>
        <v>26</v>
      </c>
      <c r="D55" s="128">
        <f>SUM(D9:D54)</f>
        <v>584.93000000000006</v>
      </c>
      <c r="E55" s="179"/>
      <c r="F55" s="128">
        <f>SUM(F9:F54)</f>
        <v>584.93000000000006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17</v>
      </c>
    </row>
    <row r="59" spans="2:9" ht="15.75" thickBot="1" x14ac:dyDescent="0.3">
      <c r="B59" s="129"/>
    </row>
    <row r="60" spans="2:9" ht="15.75" thickBot="1" x14ac:dyDescent="0.3">
      <c r="B60" s="92"/>
      <c r="C60" s="1101" t="s">
        <v>11</v>
      </c>
      <c r="D60" s="1102"/>
      <c r="E60" s="58">
        <f>E5-F55+E4+E6+E7</f>
        <v>391.65999999999997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workbookViewId="0">
      <pane ySplit="7" topLeftCell="A81" activePane="bottomLeft" state="frozen"/>
      <selection activeCell="J1" sqref="J1"/>
      <selection pane="bottomLeft" activeCell="H92" sqref="H9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03" t="s">
        <v>271</v>
      </c>
      <c r="B1" s="1103"/>
      <c r="C1" s="1103"/>
      <c r="D1" s="1103"/>
      <c r="E1" s="1103"/>
      <c r="F1" s="1103"/>
      <c r="G1" s="1103"/>
      <c r="H1" s="100">
        <v>1</v>
      </c>
      <c r="M1" s="1099" t="s">
        <v>253</v>
      </c>
      <c r="N1" s="1099"/>
      <c r="O1" s="1099"/>
      <c r="P1" s="1099"/>
      <c r="Q1" s="1099"/>
      <c r="R1" s="1099"/>
      <c r="S1" s="1099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21" t="s">
        <v>110</v>
      </c>
      <c r="B5" s="1123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9060</v>
      </c>
      <c r="H5" s="59">
        <f>E4+E5+E6-G5</f>
        <v>30</v>
      </c>
      <c r="M5" s="1121" t="s">
        <v>68</v>
      </c>
      <c r="N5" s="1123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0</v>
      </c>
      <c r="T5" s="59">
        <f>Q4+Q5+Q6-S5</f>
        <v>300</v>
      </c>
    </row>
    <row r="6" spans="1:23" ht="16.5" thickBot="1" x14ac:dyDescent="0.3">
      <c r="A6" s="1122"/>
      <c r="B6" s="1124"/>
      <c r="C6" s="493"/>
      <c r="D6" s="492"/>
      <c r="E6" s="370"/>
      <c r="F6" s="341"/>
      <c r="M6" s="1122"/>
      <c r="N6" s="1124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/>
      <c r="P8" s="324">
        <f t="shared" ref="P8:P13" si="2">O8*N8</f>
        <v>0</v>
      </c>
      <c r="Q8" s="94"/>
      <c r="R8" s="285">
        <f t="shared" ref="R8:R71" si="3">P8</f>
        <v>0</v>
      </c>
      <c r="S8" s="286"/>
      <c r="T8" s="287"/>
      <c r="U8" s="252">
        <f>Q5+Q4-R8+Q6</f>
        <v>300</v>
      </c>
      <c r="V8" s="253">
        <f>R4+R5+R6-O8</f>
        <v>20</v>
      </c>
      <c r="W8" s="61">
        <f>T8*R8</f>
        <v>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300</v>
      </c>
      <c r="V9" s="253">
        <f>V8-O9</f>
        <v>20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300</v>
      </c>
      <c r="V10" s="253">
        <f t="shared" ref="V10:V73" si="9">V9-O10</f>
        <v>20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300</v>
      </c>
      <c r="V11" s="253">
        <f t="shared" si="9"/>
        <v>20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300</v>
      </c>
      <c r="V12" s="323">
        <f t="shared" si="9"/>
        <v>20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300</v>
      </c>
      <c r="V13" s="323">
        <f t="shared" si="9"/>
        <v>20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300</v>
      </c>
      <c r="V14" s="323">
        <f t="shared" si="9"/>
        <v>20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300</v>
      </c>
      <c r="V15" s="323">
        <f t="shared" si="9"/>
        <v>20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300</v>
      </c>
      <c r="V16" s="323">
        <f t="shared" si="9"/>
        <v>20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300</v>
      </c>
      <c r="V17" s="323">
        <f t="shared" si="9"/>
        <v>20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300</v>
      </c>
      <c r="V18" s="323">
        <f t="shared" si="9"/>
        <v>20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300</v>
      </c>
      <c r="V19" s="323">
        <f t="shared" si="9"/>
        <v>20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300</v>
      </c>
      <c r="V20" s="323">
        <f t="shared" si="9"/>
        <v>20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300</v>
      </c>
      <c r="V21" s="323">
        <f t="shared" si="9"/>
        <v>20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300</v>
      </c>
      <c r="V22" s="323">
        <f t="shared" si="9"/>
        <v>20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300</v>
      </c>
      <c r="V23" s="323">
        <f t="shared" si="9"/>
        <v>20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300</v>
      </c>
      <c r="V24" s="323">
        <f t="shared" si="9"/>
        <v>20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8">
        <f t="shared" si="10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300</v>
      </c>
      <c r="V25" s="323">
        <f t="shared" si="9"/>
        <v>20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8">
        <f t="shared" si="10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300</v>
      </c>
      <c r="V26" s="323">
        <f t="shared" si="9"/>
        <v>20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8">
        <f t="shared" si="10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300</v>
      </c>
      <c r="V27" s="323">
        <f t="shared" si="9"/>
        <v>20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8">
        <f t="shared" si="10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300</v>
      </c>
      <c r="V28" s="323">
        <f t="shared" si="9"/>
        <v>20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8">
        <f t="shared" si="10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300</v>
      </c>
      <c r="V29" s="323">
        <f t="shared" si="9"/>
        <v>20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8">
        <f t="shared" si="10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300</v>
      </c>
      <c r="V30" s="323">
        <f t="shared" si="9"/>
        <v>20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8">
        <f t="shared" si="10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300</v>
      </c>
      <c r="V31" s="323">
        <f t="shared" si="9"/>
        <v>20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8">
        <f t="shared" si="10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300</v>
      </c>
      <c r="V32" s="323">
        <f t="shared" si="9"/>
        <v>20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8">
        <f t="shared" si="10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300</v>
      </c>
      <c r="V33" s="253">
        <f t="shared" si="9"/>
        <v>20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8">
        <f t="shared" si="10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300</v>
      </c>
      <c r="V34" s="253">
        <f t="shared" si="9"/>
        <v>20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8">
        <f t="shared" si="10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300</v>
      </c>
      <c r="V35" s="323">
        <f t="shared" si="9"/>
        <v>20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901">
        <f t="shared" ref="D36:D99" si="14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300</v>
      </c>
      <c r="V36" s="323">
        <f t="shared" si="9"/>
        <v>20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901">
        <f t="shared" si="14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300</v>
      </c>
      <c r="V37" s="323">
        <f t="shared" si="9"/>
        <v>20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20">
        <f t="shared" si="14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300</v>
      </c>
      <c r="V38" s="323">
        <f t="shared" si="9"/>
        <v>20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20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300</v>
      </c>
      <c r="V39" s="323">
        <f t="shared" si="9"/>
        <v>20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20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300</v>
      </c>
      <c r="V40" s="323">
        <f t="shared" si="9"/>
        <v>20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20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300</v>
      </c>
      <c r="V41" s="253">
        <f t="shared" si="9"/>
        <v>20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20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300</v>
      </c>
      <c r="V42" s="253">
        <f t="shared" si="9"/>
        <v>20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20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300</v>
      </c>
      <c r="V43" s="253">
        <f t="shared" si="9"/>
        <v>20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20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300</v>
      </c>
      <c r="V44" s="253">
        <f t="shared" si="9"/>
        <v>20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20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300</v>
      </c>
      <c r="V45" s="253">
        <f t="shared" si="9"/>
        <v>20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8">
        <f t="shared" si="14"/>
        <v>150</v>
      </c>
      <c r="E46" s="945">
        <v>44384</v>
      </c>
      <c r="F46" s="944">
        <f t="shared" si="1"/>
        <v>150</v>
      </c>
      <c r="G46" s="946" t="s">
        <v>168</v>
      </c>
      <c r="H46" s="947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300</v>
      </c>
      <c r="V46" s="253">
        <f t="shared" si="9"/>
        <v>20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8">
        <f t="shared" ref="D47:D64" si="15">C47*B47</f>
        <v>15</v>
      </c>
      <c r="E47" s="945">
        <v>44385</v>
      </c>
      <c r="F47" s="944">
        <f t="shared" ref="F47:F64" si="16">D47</f>
        <v>15</v>
      </c>
      <c r="G47" s="946" t="s">
        <v>169</v>
      </c>
      <c r="H47" s="947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300</v>
      </c>
      <c r="V47" s="253">
        <f t="shared" si="9"/>
        <v>20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8">
        <f t="shared" si="15"/>
        <v>30</v>
      </c>
      <c r="E48" s="945">
        <v>44386</v>
      </c>
      <c r="F48" s="944">
        <f t="shared" si="16"/>
        <v>30</v>
      </c>
      <c r="G48" s="946" t="s">
        <v>171</v>
      </c>
      <c r="H48" s="947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300</v>
      </c>
      <c r="V48" s="253">
        <f t="shared" si="9"/>
        <v>20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8">
        <f t="shared" si="15"/>
        <v>15</v>
      </c>
      <c r="E49" s="945">
        <v>44385</v>
      </c>
      <c r="F49" s="944">
        <f t="shared" si="16"/>
        <v>15</v>
      </c>
      <c r="G49" s="946" t="s">
        <v>172</v>
      </c>
      <c r="H49" s="947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300</v>
      </c>
      <c r="V49" s="253">
        <f t="shared" si="9"/>
        <v>20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8">
        <f t="shared" si="15"/>
        <v>150</v>
      </c>
      <c r="E50" s="945">
        <v>44390</v>
      </c>
      <c r="F50" s="944">
        <f t="shared" si="16"/>
        <v>150</v>
      </c>
      <c r="G50" s="946" t="s">
        <v>175</v>
      </c>
      <c r="H50" s="947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300</v>
      </c>
      <c r="V50" s="253">
        <f t="shared" si="9"/>
        <v>20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8">
        <f t="shared" si="15"/>
        <v>15</v>
      </c>
      <c r="E51" s="945">
        <v>44394</v>
      </c>
      <c r="F51" s="944">
        <f t="shared" si="16"/>
        <v>15</v>
      </c>
      <c r="G51" s="946" t="s">
        <v>177</v>
      </c>
      <c r="H51" s="947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300</v>
      </c>
      <c r="V51" s="253">
        <f t="shared" si="9"/>
        <v>20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8">
        <f t="shared" si="15"/>
        <v>30</v>
      </c>
      <c r="E52" s="945">
        <v>44396</v>
      </c>
      <c r="F52" s="944">
        <f t="shared" si="16"/>
        <v>30</v>
      </c>
      <c r="G52" s="946" t="s">
        <v>179</v>
      </c>
      <c r="H52" s="947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300</v>
      </c>
      <c r="V52" s="253">
        <f t="shared" si="9"/>
        <v>20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8">
        <f t="shared" si="15"/>
        <v>75</v>
      </c>
      <c r="E53" s="945">
        <v>44398</v>
      </c>
      <c r="F53" s="944">
        <f t="shared" si="16"/>
        <v>75</v>
      </c>
      <c r="G53" s="946" t="s">
        <v>182</v>
      </c>
      <c r="H53" s="947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300</v>
      </c>
      <c r="V53" s="253">
        <f t="shared" si="9"/>
        <v>20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8">
        <f t="shared" si="15"/>
        <v>300</v>
      </c>
      <c r="E54" s="945">
        <v>44400</v>
      </c>
      <c r="F54" s="944">
        <f t="shared" si="16"/>
        <v>300</v>
      </c>
      <c r="G54" s="946" t="s">
        <v>181</v>
      </c>
      <c r="H54" s="947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300</v>
      </c>
      <c r="V54" s="253">
        <f t="shared" si="9"/>
        <v>20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8">
        <f t="shared" si="15"/>
        <v>75</v>
      </c>
      <c r="E55" s="945">
        <v>44407</v>
      </c>
      <c r="F55" s="944">
        <f t="shared" si="16"/>
        <v>75</v>
      </c>
      <c r="G55" s="946" t="s">
        <v>186</v>
      </c>
      <c r="H55" s="947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300</v>
      </c>
      <c r="V55" s="253">
        <f t="shared" si="9"/>
        <v>20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72">
        <f t="shared" si="15"/>
        <v>15</v>
      </c>
      <c r="E56" s="973">
        <v>44415</v>
      </c>
      <c r="F56" s="974">
        <f t="shared" si="16"/>
        <v>15</v>
      </c>
      <c r="G56" s="975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300</v>
      </c>
      <c r="V56" s="253">
        <f t="shared" si="9"/>
        <v>20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72">
        <f t="shared" si="15"/>
        <v>30</v>
      </c>
      <c r="E57" s="973">
        <v>44418</v>
      </c>
      <c r="F57" s="974">
        <f t="shared" si="16"/>
        <v>30</v>
      </c>
      <c r="G57" s="975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300</v>
      </c>
      <c r="V57" s="253">
        <f t="shared" si="9"/>
        <v>20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72">
        <f t="shared" si="15"/>
        <v>120</v>
      </c>
      <c r="E58" s="973">
        <v>44420</v>
      </c>
      <c r="F58" s="974">
        <f t="shared" si="16"/>
        <v>120</v>
      </c>
      <c r="G58" s="975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300</v>
      </c>
      <c r="V58" s="253">
        <f t="shared" si="9"/>
        <v>20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72">
        <f t="shared" si="15"/>
        <v>15</v>
      </c>
      <c r="E59" s="973">
        <v>44422</v>
      </c>
      <c r="F59" s="974">
        <f t="shared" si="16"/>
        <v>15</v>
      </c>
      <c r="G59" s="975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300</v>
      </c>
      <c r="V59" s="253">
        <f t="shared" si="9"/>
        <v>20</v>
      </c>
      <c r="W59" s="61">
        <f t="shared" si="5"/>
        <v>0</v>
      </c>
    </row>
    <row r="60" spans="1:23" x14ac:dyDescent="0.25">
      <c r="A60" s="995" t="s">
        <v>203</v>
      </c>
      <c r="B60" s="84">
        <v>15</v>
      </c>
      <c r="C60" s="996">
        <v>1</v>
      </c>
      <c r="D60" s="972">
        <f t="shared" si="15"/>
        <v>15</v>
      </c>
      <c r="E60" s="973">
        <v>44439</v>
      </c>
      <c r="F60" s="974">
        <f t="shared" si="16"/>
        <v>15</v>
      </c>
      <c r="G60" s="994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300</v>
      </c>
      <c r="V60" s="253">
        <f t="shared" si="9"/>
        <v>20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72">
        <f t="shared" si="15"/>
        <v>15</v>
      </c>
      <c r="E61" s="973">
        <v>44427</v>
      </c>
      <c r="F61" s="974">
        <f t="shared" si="16"/>
        <v>15</v>
      </c>
      <c r="G61" s="975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300</v>
      </c>
      <c r="V61" s="253">
        <f t="shared" si="9"/>
        <v>20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72">
        <f t="shared" si="15"/>
        <v>15</v>
      </c>
      <c r="E62" s="973">
        <v>44428</v>
      </c>
      <c r="F62" s="974">
        <f t="shared" si="16"/>
        <v>15</v>
      </c>
      <c r="G62" s="975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300</v>
      </c>
      <c r="V62" s="253">
        <f t="shared" si="9"/>
        <v>20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72">
        <f t="shared" si="15"/>
        <v>15</v>
      </c>
      <c r="E63" s="973">
        <v>44431</v>
      </c>
      <c r="F63" s="974">
        <f t="shared" si="16"/>
        <v>15</v>
      </c>
      <c r="G63" s="975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300</v>
      </c>
      <c r="V63" s="253">
        <f t="shared" si="9"/>
        <v>20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72">
        <f t="shared" si="15"/>
        <v>90</v>
      </c>
      <c r="E64" s="973">
        <v>44431</v>
      </c>
      <c r="F64" s="974">
        <f t="shared" si="16"/>
        <v>90</v>
      </c>
      <c r="G64" s="975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300</v>
      </c>
      <c r="V64" s="253">
        <f t="shared" si="9"/>
        <v>20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72">
        <f t="shared" si="14"/>
        <v>15</v>
      </c>
      <c r="E65" s="973">
        <v>44433</v>
      </c>
      <c r="F65" s="974">
        <f t="shared" si="1"/>
        <v>15</v>
      </c>
      <c r="G65" s="975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300</v>
      </c>
      <c r="V65" s="253">
        <f t="shared" si="9"/>
        <v>20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72">
        <f t="shared" si="14"/>
        <v>15</v>
      </c>
      <c r="E66" s="973">
        <v>44434</v>
      </c>
      <c r="F66" s="974">
        <f t="shared" si="1"/>
        <v>15</v>
      </c>
      <c r="G66" s="975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300</v>
      </c>
      <c r="V66" s="253">
        <f t="shared" si="9"/>
        <v>20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72">
        <f t="shared" si="14"/>
        <v>60</v>
      </c>
      <c r="E67" s="973">
        <v>44436</v>
      </c>
      <c r="F67" s="974">
        <f t="shared" si="1"/>
        <v>60</v>
      </c>
      <c r="G67" s="975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300</v>
      </c>
      <c r="V67" s="253">
        <f t="shared" si="9"/>
        <v>20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72">
        <f t="shared" si="14"/>
        <v>15</v>
      </c>
      <c r="E68" s="973">
        <v>44438</v>
      </c>
      <c r="F68" s="974">
        <f t="shared" si="1"/>
        <v>15</v>
      </c>
      <c r="G68" s="975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300</v>
      </c>
      <c r="V68" s="253">
        <f t="shared" si="9"/>
        <v>20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72">
        <f t="shared" si="14"/>
        <v>15</v>
      </c>
      <c r="E69" s="973">
        <v>44440</v>
      </c>
      <c r="F69" s="974">
        <f t="shared" si="1"/>
        <v>15</v>
      </c>
      <c r="G69" s="975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300</v>
      </c>
      <c r="V69" s="253">
        <f t="shared" si="9"/>
        <v>20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72">
        <f t="shared" si="14"/>
        <v>30</v>
      </c>
      <c r="E70" s="973">
        <v>44441</v>
      </c>
      <c r="F70" s="974">
        <f t="shared" si="1"/>
        <v>30</v>
      </c>
      <c r="G70" s="975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300</v>
      </c>
      <c r="V70" s="253">
        <f t="shared" si="9"/>
        <v>20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72">
        <f t="shared" si="14"/>
        <v>15</v>
      </c>
      <c r="E71" s="973">
        <v>44442</v>
      </c>
      <c r="F71" s="974">
        <f t="shared" si="1"/>
        <v>15</v>
      </c>
      <c r="G71" s="975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300</v>
      </c>
      <c r="V71" s="253">
        <f t="shared" si="9"/>
        <v>20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72">
        <f t="shared" si="14"/>
        <v>75</v>
      </c>
      <c r="E72" s="973">
        <v>44442</v>
      </c>
      <c r="F72" s="974">
        <f t="shared" ref="F72:F100" si="20">D72</f>
        <v>75</v>
      </c>
      <c r="G72" s="975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300</v>
      </c>
      <c r="V72" s="253">
        <f t="shared" si="9"/>
        <v>20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72">
        <f t="shared" si="14"/>
        <v>60</v>
      </c>
      <c r="E73" s="973">
        <v>44443</v>
      </c>
      <c r="F73" s="974">
        <f t="shared" si="20"/>
        <v>60</v>
      </c>
      <c r="G73" s="975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300</v>
      </c>
      <c r="V73" s="253">
        <f t="shared" si="9"/>
        <v>20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72">
        <f t="shared" si="14"/>
        <v>60</v>
      </c>
      <c r="E74" s="973">
        <v>44443</v>
      </c>
      <c r="F74" s="974">
        <f t="shared" si="20"/>
        <v>60</v>
      </c>
      <c r="G74" s="975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300</v>
      </c>
      <c r="V74" s="253">
        <f t="shared" ref="V74:V79" si="23">V73-O74</f>
        <v>20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6">
        <f t="shared" si="14"/>
        <v>90</v>
      </c>
      <c r="E75" s="1017">
        <v>44445</v>
      </c>
      <c r="F75" s="1018">
        <f t="shared" si="20"/>
        <v>90</v>
      </c>
      <c r="G75" s="1019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300</v>
      </c>
      <c r="V75" s="253">
        <f t="shared" si="23"/>
        <v>20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6">
        <f t="shared" si="14"/>
        <v>15</v>
      </c>
      <c r="E76" s="1017">
        <v>44450</v>
      </c>
      <c r="F76" s="1018">
        <f t="shared" si="20"/>
        <v>15</v>
      </c>
      <c r="G76" s="1019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300</v>
      </c>
      <c r="V76" s="253">
        <f t="shared" si="23"/>
        <v>20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6">
        <f t="shared" si="14"/>
        <v>15</v>
      </c>
      <c r="E77" s="1017">
        <v>44452</v>
      </c>
      <c r="F77" s="1018">
        <f t="shared" si="20"/>
        <v>15</v>
      </c>
      <c r="G77" s="1019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300</v>
      </c>
      <c r="V77" s="253">
        <f t="shared" si="23"/>
        <v>20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6">
        <f t="shared" si="14"/>
        <v>75</v>
      </c>
      <c r="E78" s="1017">
        <v>44452</v>
      </c>
      <c r="F78" s="1018">
        <f t="shared" si="20"/>
        <v>75</v>
      </c>
      <c r="G78" s="1019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300</v>
      </c>
      <c r="V78" s="253">
        <f t="shared" si="23"/>
        <v>20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6">
        <f t="shared" si="14"/>
        <v>75</v>
      </c>
      <c r="E79" s="1017">
        <v>44454</v>
      </c>
      <c r="F79" s="1018">
        <f t="shared" si="20"/>
        <v>75</v>
      </c>
      <c r="G79" s="1019" t="s">
        <v>439</v>
      </c>
      <c r="H79" s="217">
        <v>100</v>
      </c>
      <c r="I79" s="1063">
        <f t="shared" si="12"/>
        <v>480</v>
      </c>
      <c r="J79" s="1064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300</v>
      </c>
      <c r="V79" s="253">
        <f t="shared" si="23"/>
        <v>20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6">
        <f t="shared" si="14"/>
        <v>45</v>
      </c>
      <c r="E80" s="1017">
        <v>44456</v>
      </c>
      <c r="F80" s="1018">
        <f t="shared" si="20"/>
        <v>45</v>
      </c>
      <c r="G80" s="1066" t="s">
        <v>445</v>
      </c>
      <c r="H80" s="217">
        <v>100</v>
      </c>
      <c r="I80" s="1063">
        <f t="shared" si="12"/>
        <v>435</v>
      </c>
      <c r="J80" s="1064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67"/>
      <c r="V80" s="1068"/>
      <c r="W80" s="61"/>
    </row>
    <row r="81" spans="1:23" x14ac:dyDescent="0.25">
      <c r="A81" s="2"/>
      <c r="B81" s="84">
        <v>15</v>
      </c>
      <c r="C81" s="15">
        <v>1</v>
      </c>
      <c r="D81" s="1016">
        <f t="shared" si="14"/>
        <v>15</v>
      </c>
      <c r="E81" s="1017">
        <v>44457</v>
      </c>
      <c r="F81" s="1018">
        <f t="shared" si="20"/>
        <v>15</v>
      </c>
      <c r="G81" s="1066" t="s">
        <v>456</v>
      </c>
      <c r="H81" s="217">
        <v>100</v>
      </c>
      <c r="I81" s="1063">
        <f t="shared" si="12"/>
        <v>420</v>
      </c>
      <c r="J81" s="1064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67"/>
      <c r="V81" s="1068"/>
      <c r="W81" s="61"/>
    </row>
    <row r="82" spans="1:23" x14ac:dyDescent="0.25">
      <c r="A82" s="2"/>
      <c r="B82" s="84">
        <v>15</v>
      </c>
      <c r="C82" s="15">
        <v>8</v>
      </c>
      <c r="D82" s="1016">
        <f t="shared" si="14"/>
        <v>120</v>
      </c>
      <c r="E82" s="1017">
        <v>44457</v>
      </c>
      <c r="F82" s="1018">
        <f t="shared" si="20"/>
        <v>120</v>
      </c>
      <c r="G82" s="1066" t="s">
        <v>461</v>
      </c>
      <c r="H82" s="217">
        <v>100</v>
      </c>
      <c r="I82" s="1063">
        <f t="shared" si="12"/>
        <v>300</v>
      </c>
      <c r="J82" s="1064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67"/>
      <c r="V82" s="1068"/>
      <c r="W82" s="61"/>
    </row>
    <row r="83" spans="1:23" x14ac:dyDescent="0.25">
      <c r="A83" s="2"/>
      <c r="B83" s="84">
        <v>15</v>
      </c>
      <c r="C83" s="15">
        <v>1</v>
      </c>
      <c r="D83" s="1016">
        <f t="shared" si="14"/>
        <v>15</v>
      </c>
      <c r="E83" s="1017">
        <v>44459</v>
      </c>
      <c r="F83" s="1018">
        <f t="shared" si="20"/>
        <v>15</v>
      </c>
      <c r="G83" s="1066" t="s">
        <v>464</v>
      </c>
      <c r="H83" s="217">
        <v>100</v>
      </c>
      <c r="I83" s="1063">
        <f t="shared" si="12"/>
        <v>285</v>
      </c>
      <c r="J83" s="1064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67"/>
      <c r="V83" s="1068"/>
      <c r="W83" s="61"/>
    </row>
    <row r="84" spans="1:23" x14ac:dyDescent="0.25">
      <c r="A84" s="2"/>
      <c r="B84" s="84">
        <v>15</v>
      </c>
      <c r="C84" s="15">
        <v>2</v>
      </c>
      <c r="D84" s="1016">
        <f t="shared" si="14"/>
        <v>30</v>
      </c>
      <c r="E84" s="1017">
        <v>44462</v>
      </c>
      <c r="F84" s="1018">
        <f t="shared" si="20"/>
        <v>30</v>
      </c>
      <c r="G84" s="1066" t="s">
        <v>485</v>
      </c>
      <c r="H84" s="217">
        <v>100</v>
      </c>
      <c r="I84" s="1063">
        <f t="shared" si="12"/>
        <v>255</v>
      </c>
      <c r="J84" s="1064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67"/>
      <c r="V84" s="1068"/>
      <c r="W84" s="61"/>
    </row>
    <row r="85" spans="1:23" x14ac:dyDescent="0.25">
      <c r="A85" s="2"/>
      <c r="B85" s="84">
        <v>15</v>
      </c>
      <c r="C85" s="15">
        <v>1</v>
      </c>
      <c r="D85" s="1016">
        <f t="shared" si="14"/>
        <v>15</v>
      </c>
      <c r="E85" s="1017">
        <v>44462</v>
      </c>
      <c r="F85" s="1018">
        <f t="shared" si="20"/>
        <v>15</v>
      </c>
      <c r="G85" s="1066" t="s">
        <v>487</v>
      </c>
      <c r="H85" s="217">
        <v>100</v>
      </c>
      <c r="I85" s="1063">
        <f t="shared" ref="I85:I100" si="25">I84-F85</f>
        <v>240</v>
      </c>
      <c r="J85" s="1064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67"/>
      <c r="V85" s="1068"/>
      <c r="W85" s="61"/>
    </row>
    <row r="86" spans="1:23" x14ac:dyDescent="0.25">
      <c r="A86" s="2"/>
      <c r="B86" s="84">
        <v>15</v>
      </c>
      <c r="C86" s="15">
        <v>2</v>
      </c>
      <c r="D86" s="1016">
        <f t="shared" si="14"/>
        <v>30</v>
      </c>
      <c r="E86" s="1017">
        <v>44462</v>
      </c>
      <c r="F86" s="1018">
        <f t="shared" si="20"/>
        <v>30</v>
      </c>
      <c r="G86" s="1066" t="s">
        <v>491</v>
      </c>
      <c r="H86" s="217">
        <v>100</v>
      </c>
      <c r="I86" s="1063">
        <f t="shared" si="25"/>
        <v>210</v>
      </c>
      <c r="J86" s="1064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67"/>
      <c r="V86" s="1068"/>
      <c r="W86" s="61"/>
    </row>
    <row r="87" spans="1:23" x14ac:dyDescent="0.25">
      <c r="A87" s="2"/>
      <c r="B87" s="84">
        <v>15</v>
      </c>
      <c r="C87" s="15">
        <v>1</v>
      </c>
      <c r="D87" s="1016">
        <f t="shared" si="14"/>
        <v>15</v>
      </c>
      <c r="E87" s="1017">
        <v>44463</v>
      </c>
      <c r="F87" s="1018">
        <f t="shared" si="20"/>
        <v>15</v>
      </c>
      <c r="G87" s="1066" t="s">
        <v>492</v>
      </c>
      <c r="H87" s="217">
        <v>100</v>
      </c>
      <c r="I87" s="1063">
        <f t="shared" si="25"/>
        <v>195</v>
      </c>
      <c r="J87" s="1064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67"/>
      <c r="V87" s="1068"/>
      <c r="W87" s="61"/>
    </row>
    <row r="88" spans="1:23" x14ac:dyDescent="0.25">
      <c r="A88" s="2"/>
      <c r="B88" s="84">
        <v>15</v>
      </c>
      <c r="C88" s="15">
        <v>2</v>
      </c>
      <c r="D88" s="1016">
        <f t="shared" si="14"/>
        <v>30</v>
      </c>
      <c r="E88" s="1017">
        <v>44463</v>
      </c>
      <c r="F88" s="1018">
        <f t="shared" si="20"/>
        <v>30</v>
      </c>
      <c r="G88" s="1066" t="s">
        <v>493</v>
      </c>
      <c r="H88" s="217">
        <v>100</v>
      </c>
      <c r="I88" s="1063">
        <f t="shared" si="25"/>
        <v>165</v>
      </c>
      <c r="J88" s="1064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67"/>
      <c r="V88" s="1068"/>
      <c r="W88" s="61"/>
    </row>
    <row r="89" spans="1:23" x14ac:dyDescent="0.25">
      <c r="A89" s="2"/>
      <c r="B89" s="84">
        <v>15</v>
      </c>
      <c r="C89" s="15">
        <v>6</v>
      </c>
      <c r="D89" s="1016">
        <f t="shared" si="14"/>
        <v>90</v>
      </c>
      <c r="E89" s="1017">
        <v>44463</v>
      </c>
      <c r="F89" s="1018">
        <f t="shared" si="20"/>
        <v>90</v>
      </c>
      <c r="G89" s="1066" t="s">
        <v>494</v>
      </c>
      <c r="H89" s="217">
        <v>100</v>
      </c>
      <c r="I89" s="1063">
        <f t="shared" si="25"/>
        <v>75</v>
      </c>
      <c r="J89" s="1064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67"/>
      <c r="V89" s="1068"/>
      <c r="W89" s="61"/>
    </row>
    <row r="90" spans="1:23" x14ac:dyDescent="0.25">
      <c r="A90" s="2"/>
      <c r="B90" s="84">
        <v>15</v>
      </c>
      <c r="C90" s="15">
        <v>1</v>
      </c>
      <c r="D90" s="1016">
        <f t="shared" si="14"/>
        <v>15</v>
      </c>
      <c r="E90" s="1017">
        <v>44464</v>
      </c>
      <c r="F90" s="1018">
        <f t="shared" si="20"/>
        <v>15</v>
      </c>
      <c r="G90" s="1066" t="s">
        <v>497</v>
      </c>
      <c r="H90" s="217">
        <v>100</v>
      </c>
      <c r="I90" s="1063">
        <f t="shared" si="25"/>
        <v>60</v>
      </c>
      <c r="J90" s="1064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67"/>
      <c r="V90" s="1068"/>
      <c r="W90" s="61"/>
    </row>
    <row r="91" spans="1:23" x14ac:dyDescent="0.25">
      <c r="A91" s="2"/>
      <c r="B91" s="84">
        <v>15</v>
      </c>
      <c r="C91" s="15">
        <v>2</v>
      </c>
      <c r="D91" s="1016">
        <f t="shared" si="14"/>
        <v>30</v>
      </c>
      <c r="E91" s="1017">
        <v>44464</v>
      </c>
      <c r="F91" s="1018">
        <f t="shared" si="20"/>
        <v>30</v>
      </c>
      <c r="G91" s="1066" t="s">
        <v>502</v>
      </c>
      <c r="H91" s="217">
        <v>100</v>
      </c>
      <c r="I91" s="1063">
        <f t="shared" si="25"/>
        <v>30</v>
      </c>
      <c r="J91" s="1064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67"/>
      <c r="V91" s="1068"/>
      <c r="W91" s="61"/>
    </row>
    <row r="92" spans="1:23" x14ac:dyDescent="0.25">
      <c r="A92" s="2"/>
      <c r="B92" s="84">
        <v>15</v>
      </c>
      <c r="C92" s="15"/>
      <c r="D92" s="1016">
        <f t="shared" si="14"/>
        <v>0</v>
      </c>
      <c r="E92" s="1017"/>
      <c r="F92" s="1018">
        <f t="shared" si="20"/>
        <v>0</v>
      </c>
      <c r="G92" s="1066"/>
      <c r="H92" s="217"/>
      <c r="I92" s="1063">
        <f t="shared" si="25"/>
        <v>30</v>
      </c>
      <c r="J92" s="1064">
        <f t="shared" si="22"/>
        <v>2</v>
      </c>
      <c r="K92" s="61">
        <f t="shared" si="4"/>
        <v>0</v>
      </c>
      <c r="M92" s="2"/>
      <c r="N92" s="84"/>
      <c r="O92" s="15"/>
      <c r="P92" s="197"/>
      <c r="Q92" s="353"/>
      <c r="R92" s="70"/>
      <c r="S92" s="71"/>
      <c r="T92" s="72"/>
      <c r="U92" s="1067"/>
      <c r="V92" s="1068"/>
      <c r="W92" s="61"/>
    </row>
    <row r="93" spans="1:23" x14ac:dyDescent="0.25">
      <c r="A93" s="2"/>
      <c r="B93" s="84">
        <v>15</v>
      </c>
      <c r="C93" s="15"/>
      <c r="D93" s="1016">
        <f t="shared" si="14"/>
        <v>0</v>
      </c>
      <c r="E93" s="1017"/>
      <c r="F93" s="1018">
        <f t="shared" si="20"/>
        <v>0</v>
      </c>
      <c r="G93" s="1066"/>
      <c r="H93" s="217"/>
      <c r="I93" s="1063">
        <f t="shared" si="25"/>
        <v>30</v>
      </c>
      <c r="J93" s="1064">
        <f t="shared" si="22"/>
        <v>2</v>
      </c>
      <c r="K93" s="61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67"/>
      <c r="V93" s="1068"/>
      <c r="W93" s="61"/>
    </row>
    <row r="94" spans="1:23" x14ac:dyDescent="0.25">
      <c r="A94" s="2"/>
      <c r="B94" s="84">
        <v>15</v>
      </c>
      <c r="C94" s="15"/>
      <c r="D94" s="1016">
        <f t="shared" si="14"/>
        <v>0</v>
      </c>
      <c r="E94" s="1017"/>
      <c r="F94" s="1018">
        <f t="shared" si="20"/>
        <v>0</v>
      </c>
      <c r="G94" s="1066"/>
      <c r="H94" s="217"/>
      <c r="I94" s="1063">
        <f t="shared" si="25"/>
        <v>30</v>
      </c>
      <c r="J94" s="1064">
        <f t="shared" si="22"/>
        <v>2</v>
      </c>
      <c r="K94" s="61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67"/>
      <c r="V94" s="1068"/>
      <c r="W94" s="61"/>
    </row>
    <row r="95" spans="1:23" x14ac:dyDescent="0.25">
      <c r="A95" s="2"/>
      <c r="B95" s="84">
        <v>15</v>
      </c>
      <c r="C95" s="15"/>
      <c r="D95" s="1016">
        <f t="shared" si="14"/>
        <v>0</v>
      </c>
      <c r="E95" s="1017"/>
      <c r="F95" s="1018">
        <f t="shared" si="20"/>
        <v>0</v>
      </c>
      <c r="G95" s="1066"/>
      <c r="H95" s="217"/>
      <c r="I95" s="1063">
        <f t="shared" si="25"/>
        <v>30</v>
      </c>
      <c r="J95" s="1064">
        <f t="shared" si="22"/>
        <v>2</v>
      </c>
      <c r="K95" s="61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67"/>
      <c r="V95" s="1068"/>
      <c r="W95" s="61"/>
    </row>
    <row r="96" spans="1:23" x14ac:dyDescent="0.25">
      <c r="A96" s="2"/>
      <c r="B96" s="84">
        <v>15</v>
      </c>
      <c r="C96" s="15"/>
      <c r="D96" s="1016">
        <f t="shared" si="14"/>
        <v>0</v>
      </c>
      <c r="E96" s="1017"/>
      <c r="F96" s="1018">
        <f t="shared" si="20"/>
        <v>0</v>
      </c>
      <c r="G96" s="1066"/>
      <c r="H96" s="217"/>
      <c r="I96" s="1063">
        <f t="shared" si="25"/>
        <v>30</v>
      </c>
      <c r="J96" s="1064">
        <f t="shared" si="22"/>
        <v>2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67"/>
      <c r="V96" s="1068"/>
      <c r="W96" s="61"/>
    </row>
    <row r="97" spans="1:23" x14ac:dyDescent="0.25">
      <c r="A97" s="2"/>
      <c r="B97" s="84">
        <v>15</v>
      </c>
      <c r="C97" s="15"/>
      <c r="D97" s="1016">
        <f t="shared" si="14"/>
        <v>0</v>
      </c>
      <c r="E97" s="1017"/>
      <c r="F97" s="1018">
        <f t="shared" si="20"/>
        <v>0</v>
      </c>
      <c r="G97" s="1066"/>
      <c r="H97" s="217"/>
      <c r="I97" s="1063">
        <f t="shared" si="25"/>
        <v>30</v>
      </c>
      <c r="J97" s="1064">
        <f t="shared" si="22"/>
        <v>2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67"/>
      <c r="V97" s="1068"/>
      <c r="W97" s="61"/>
    </row>
    <row r="98" spans="1:23" x14ac:dyDescent="0.25">
      <c r="A98" s="2"/>
      <c r="B98" s="84">
        <v>15</v>
      </c>
      <c r="C98" s="15"/>
      <c r="D98" s="1016">
        <f t="shared" si="14"/>
        <v>0</v>
      </c>
      <c r="E98" s="1017"/>
      <c r="F98" s="1018">
        <f t="shared" si="20"/>
        <v>0</v>
      </c>
      <c r="G98" s="1066"/>
      <c r="H98" s="217"/>
      <c r="I98" s="1063">
        <f t="shared" si="25"/>
        <v>30</v>
      </c>
      <c r="J98" s="1064">
        <f t="shared" si="22"/>
        <v>2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67"/>
      <c r="V98" s="1068"/>
      <c r="W98" s="61"/>
    </row>
    <row r="99" spans="1:23" x14ac:dyDescent="0.25">
      <c r="A99" s="2"/>
      <c r="B99" s="84">
        <v>15</v>
      </c>
      <c r="C99" s="15"/>
      <c r="D99" s="1016">
        <f t="shared" si="14"/>
        <v>0</v>
      </c>
      <c r="E99" s="1017"/>
      <c r="F99" s="1018">
        <f t="shared" si="20"/>
        <v>0</v>
      </c>
      <c r="G99" s="1066"/>
      <c r="H99" s="217"/>
      <c r="I99" s="1063">
        <f t="shared" si="25"/>
        <v>30</v>
      </c>
      <c r="J99" s="1064">
        <f t="shared" si="22"/>
        <v>2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67"/>
      <c r="V99" s="1068"/>
      <c r="W99" s="61"/>
    </row>
    <row r="100" spans="1:23" x14ac:dyDescent="0.25">
      <c r="A100" s="2"/>
      <c r="B100" s="84">
        <v>15</v>
      </c>
      <c r="C100" s="15"/>
      <c r="D100" s="1016">
        <f t="shared" ref="D100" si="26">C100*B100</f>
        <v>0</v>
      </c>
      <c r="E100" s="1017"/>
      <c r="F100" s="1018">
        <f t="shared" si="20"/>
        <v>0</v>
      </c>
      <c r="G100" s="1066"/>
      <c r="H100" s="217"/>
      <c r="I100" s="1063">
        <f t="shared" si="25"/>
        <v>30</v>
      </c>
      <c r="J100" s="1064">
        <f t="shared" si="22"/>
        <v>2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67"/>
      <c r="V100" s="1068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62"/>
      <c r="H101" s="1065"/>
      <c r="I101" s="1063">
        <f>I88-F101</f>
        <v>165</v>
      </c>
      <c r="J101" s="1064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604</v>
      </c>
      <c r="D102" s="48">
        <f>SUM(D10:D101)</f>
        <v>4350</v>
      </c>
      <c r="E102" s="38"/>
      <c r="F102" s="5">
        <f>SUM(F8:F101)</f>
        <v>9060</v>
      </c>
      <c r="K102" s="61">
        <f t="shared" si="4"/>
        <v>0</v>
      </c>
      <c r="O102" s="91">
        <f>SUM(O8:O101)</f>
        <v>0</v>
      </c>
      <c r="P102" s="48">
        <f>SUM(P10:P101)</f>
        <v>0</v>
      </c>
      <c r="Q102" s="38"/>
      <c r="R102" s="5">
        <f>SUM(R8:R101)</f>
        <v>0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2</v>
      </c>
      <c r="K103" s="61">
        <f t="shared" si="4"/>
        <v>0</v>
      </c>
      <c r="M103" s="51"/>
      <c r="P103" s="115" t="s">
        <v>4</v>
      </c>
      <c r="Q103" s="69">
        <f>R4+R5+R6-+O102</f>
        <v>20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25" t="s">
        <v>11</v>
      </c>
      <c r="D105" s="1126"/>
      <c r="E105" s="152">
        <f>E5+E4+E6+-F102</f>
        <v>30</v>
      </c>
      <c r="M105" s="47"/>
      <c r="O105" s="1125" t="s">
        <v>11</v>
      </c>
      <c r="P105" s="1126"/>
      <c r="Q105" s="152">
        <f>Q5+Q4+Q6+-R102</f>
        <v>300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abSelected="1" topLeftCell="FW1" zoomScaleNormal="100" workbookViewId="0">
      <selection activeCell="GF11" sqref="GF1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93" t="s">
        <v>265</v>
      </c>
      <c r="L1" s="1093"/>
      <c r="M1" s="1093"/>
      <c r="N1" s="1093"/>
      <c r="O1" s="1093"/>
      <c r="P1" s="1093"/>
      <c r="Q1" s="1093"/>
      <c r="R1" s="389">
        <f>I1+1</f>
        <v>1</v>
      </c>
      <c r="S1" s="389"/>
      <c r="U1" s="1090" t="str">
        <f>K1</f>
        <v>ENTRADAS DEL MES DE  SEPTIEMBRE     2021</v>
      </c>
      <c r="V1" s="1090"/>
      <c r="W1" s="1090"/>
      <c r="X1" s="1090"/>
      <c r="Y1" s="1090"/>
      <c r="Z1" s="1090"/>
      <c r="AA1" s="1090"/>
      <c r="AB1" s="389">
        <f>R1+1</f>
        <v>2</v>
      </c>
      <c r="AC1" s="680"/>
      <c r="AE1" s="1090" t="str">
        <f>U1</f>
        <v>ENTRADAS DEL MES DE  SEPTIEMBRE     2021</v>
      </c>
      <c r="AF1" s="1090"/>
      <c r="AG1" s="1090"/>
      <c r="AH1" s="1090"/>
      <c r="AI1" s="1090"/>
      <c r="AJ1" s="1090"/>
      <c r="AK1" s="1090"/>
      <c r="AL1" s="389">
        <f>AB1+1</f>
        <v>3</v>
      </c>
      <c r="AM1" s="389"/>
      <c r="AO1" s="1090" t="str">
        <f>AE1</f>
        <v>ENTRADAS DEL MES DE  SEPTIEMBRE     2021</v>
      </c>
      <c r="AP1" s="1090"/>
      <c r="AQ1" s="1090"/>
      <c r="AR1" s="1090"/>
      <c r="AS1" s="1090"/>
      <c r="AT1" s="1090"/>
      <c r="AU1" s="1090"/>
      <c r="AV1" s="389">
        <f>AL1+1</f>
        <v>4</v>
      </c>
      <c r="AW1" s="680"/>
      <c r="AY1" s="1090" t="str">
        <f>AO1</f>
        <v>ENTRADAS DEL MES DE  SEPTIEMBRE     2021</v>
      </c>
      <c r="AZ1" s="1090"/>
      <c r="BA1" s="1090"/>
      <c r="BB1" s="1090"/>
      <c r="BC1" s="1090"/>
      <c r="BD1" s="1090"/>
      <c r="BE1" s="1090"/>
      <c r="BF1" s="389">
        <f>AV1+1</f>
        <v>5</v>
      </c>
      <c r="BG1" s="729"/>
      <c r="BI1" s="1090" t="str">
        <f>AY1</f>
        <v>ENTRADAS DEL MES DE  SEPTIEMBRE     2021</v>
      </c>
      <c r="BJ1" s="1090"/>
      <c r="BK1" s="1090"/>
      <c r="BL1" s="1090"/>
      <c r="BM1" s="1090"/>
      <c r="BN1" s="1090"/>
      <c r="BO1" s="1090"/>
      <c r="BP1" s="389">
        <f>BF1+1</f>
        <v>6</v>
      </c>
      <c r="BQ1" s="680"/>
      <c r="BS1" s="1090" t="str">
        <f>BI1</f>
        <v>ENTRADAS DEL MES DE  SEPTIEMBRE     2021</v>
      </c>
      <c r="BT1" s="1090"/>
      <c r="BU1" s="1090"/>
      <c r="BV1" s="1090"/>
      <c r="BW1" s="1090"/>
      <c r="BX1" s="1090"/>
      <c r="BY1" s="1090"/>
      <c r="BZ1" s="389">
        <f>BP1+1</f>
        <v>7</v>
      </c>
      <c r="CC1" s="1090" t="str">
        <f>BS1</f>
        <v>ENTRADAS DEL MES DE  SEPTIEMBRE     2021</v>
      </c>
      <c r="CD1" s="1090"/>
      <c r="CE1" s="1090"/>
      <c r="CF1" s="1090"/>
      <c r="CG1" s="1090"/>
      <c r="CH1" s="1090"/>
      <c r="CI1" s="1090"/>
      <c r="CJ1" s="389">
        <f>BZ1+1</f>
        <v>8</v>
      </c>
      <c r="CM1" s="1090" t="str">
        <f>CC1</f>
        <v>ENTRADAS DEL MES DE  SEPTIEMBRE     2021</v>
      </c>
      <c r="CN1" s="1090"/>
      <c r="CO1" s="1090"/>
      <c r="CP1" s="1090"/>
      <c r="CQ1" s="1090"/>
      <c r="CR1" s="1090"/>
      <c r="CS1" s="1090"/>
      <c r="CT1" s="389">
        <f>CJ1+1</f>
        <v>9</v>
      </c>
      <c r="CU1" s="680"/>
      <c r="CW1" s="1090" t="str">
        <f>CM1</f>
        <v>ENTRADAS DEL MES DE  SEPTIEMBRE     2021</v>
      </c>
      <c r="CX1" s="1090"/>
      <c r="CY1" s="1090"/>
      <c r="CZ1" s="1090"/>
      <c r="DA1" s="1090"/>
      <c r="DB1" s="1090"/>
      <c r="DC1" s="1090"/>
      <c r="DD1" s="389">
        <f>CT1+1</f>
        <v>10</v>
      </c>
      <c r="DE1" s="680"/>
      <c r="DG1" s="1090" t="str">
        <f>CW1</f>
        <v>ENTRADAS DEL MES DE  SEPTIEMBRE     2021</v>
      </c>
      <c r="DH1" s="1090"/>
      <c r="DI1" s="1090"/>
      <c r="DJ1" s="1090"/>
      <c r="DK1" s="1090"/>
      <c r="DL1" s="1090"/>
      <c r="DM1" s="1090"/>
      <c r="DN1" s="389">
        <f>DD1+1</f>
        <v>11</v>
      </c>
      <c r="DO1" s="680"/>
      <c r="DQ1" s="1090" t="str">
        <f>DG1</f>
        <v>ENTRADAS DEL MES DE  SEPTIEMBRE     2021</v>
      </c>
      <c r="DR1" s="1090"/>
      <c r="DS1" s="1090"/>
      <c r="DT1" s="1090"/>
      <c r="DU1" s="1090"/>
      <c r="DV1" s="1090"/>
      <c r="DW1" s="1090"/>
      <c r="DX1" s="389">
        <f>DN1+1</f>
        <v>12</v>
      </c>
      <c r="EA1" s="1090" t="str">
        <f>DQ1</f>
        <v>ENTRADAS DEL MES DE  SEPTIEMBRE     2021</v>
      </c>
      <c r="EB1" s="1090"/>
      <c r="EC1" s="1090"/>
      <c r="ED1" s="1090"/>
      <c r="EE1" s="1090"/>
      <c r="EF1" s="1090"/>
      <c r="EG1" s="1090"/>
      <c r="EH1" s="389">
        <f>DX1+1</f>
        <v>13</v>
      </c>
      <c r="EI1" s="680"/>
      <c r="EK1" s="1090" t="str">
        <f>EA1</f>
        <v>ENTRADAS DEL MES DE  SEPTIEMBRE     2021</v>
      </c>
      <c r="EL1" s="1090"/>
      <c r="EM1" s="1090"/>
      <c r="EN1" s="1090"/>
      <c r="EO1" s="1090"/>
      <c r="EP1" s="1090"/>
      <c r="EQ1" s="1090"/>
      <c r="ER1" s="389">
        <f>EH1+1</f>
        <v>14</v>
      </c>
      <c r="ES1" s="680"/>
      <c r="EU1" s="1090" t="str">
        <f>EK1</f>
        <v>ENTRADAS DEL MES DE  SEPTIEMBRE     2021</v>
      </c>
      <c r="EV1" s="1090"/>
      <c r="EW1" s="1090"/>
      <c r="EX1" s="1090"/>
      <c r="EY1" s="1090"/>
      <c r="EZ1" s="1090"/>
      <c r="FA1" s="1090"/>
      <c r="FB1" s="389">
        <f>ER1+1</f>
        <v>15</v>
      </c>
      <c r="FC1" s="680"/>
      <c r="FE1" s="1090" t="str">
        <f>EU1</f>
        <v>ENTRADAS DEL MES DE  SEPTIEMBRE     2021</v>
      </c>
      <c r="FF1" s="1090"/>
      <c r="FG1" s="1090"/>
      <c r="FH1" s="1090"/>
      <c r="FI1" s="1090"/>
      <c r="FJ1" s="1090"/>
      <c r="FK1" s="1090"/>
      <c r="FL1" s="389">
        <f>FB1+1</f>
        <v>16</v>
      </c>
      <c r="FM1" s="680"/>
      <c r="FO1" s="1090" t="str">
        <f>FE1</f>
        <v>ENTRADAS DEL MES DE  SEPTIEMBRE     2021</v>
      </c>
      <c r="FP1" s="1090"/>
      <c r="FQ1" s="1090"/>
      <c r="FR1" s="1090"/>
      <c r="FS1" s="1090"/>
      <c r="FT1" s="1090"/>
      <c r="FU1" s="1090"/>
      <c r="FV1" s="389">
        <f>FL1+1</f>
        <v>17</v>
      </c>
      <c r="FW1" s="680"/>
      <c r="FY1" s="1090" t="str">
        <f>FO1</f>
        <v>ENTRADAS DEL MES DE  SEPTIEMBRE     2021</v>
      </c>
      <c r="FZ1" s="1090"/>
      <c r="GA1" s="1090"/>
      <c r="GB1" s="1090"/>
      <c r="GC1" s="1090"/>
      <c r="GD1" s="1090"/>
      <c r="GE1" s="1090"/>
      <c r="GF1" s="389">
        <f>FV1+1</f>
        <v>18</v>
      </c>
      <c r="GG1" s="680"/>
      <c r="GH1" s="76" t="s">
        <v>37</v>
      </c>
      <c r="GI1" s="1090" t="str">
        <f>FY1</f>
        <v>ENTRADAS DEL MES DE  SEPTIEMBRE     2021</v>
      </c>
      <c r="GJ1" s="1090"/>
      <c r="GK1" s="1090"/>
      <c r="GL1" s="1090"/>
      <c r="GM1" s="1090"/>
      <c r="GN1" s="1090"/>
      <c r="GO1" s="1090"/>
      <c r="GP1" s="389">
        <f>GF1+1</f>
        <v>19</v>
      </c>
      <c r="GQ1" s="680"/>
      <c r="GS1" s="1090" t="str">
        <f>GI1</f>
        <v>ENTRADAS DEL MES DE  SEPTIEMBRE     2021</v>
      </c>
      <c r="GT1" s="1090"/>
      <c r="GU1" s="1090"/>
      <c r="GV1" s="1090"/>
      <c r="GW1" s="1090"/>
      <c r="GX1" s="1090"/>
      <c r="GY1" s="1090"/>
      <c r="GZ1" s="389">
        <f>GP1+1</f>
        <v>20</v>
      </c>
      <c r="HA1" s="680"/>
      <c r="HC1" s="1090" t="str">
        <f>GS1</f>
        <v>ENTRADAS DEL MES DE  SEPTIEMBRE     2021</v>
      </c>
      <c r="HD1" s="1090"/>
      <c r="HE1" s="1090"/>
      <c r="HF1" s="1090"/>
      <c r="HG1" s="1090"/>
      <c r="HH1" s="1090"/>
      <c r="HI1" s="1090"/>
      <c r="HJ1" s="389">
        <f>GZ1+1</f>
        <v>21</v>
      </c>
      <c r="HK1" s="680"/>
      <c r="HM1" s="1090" t="str">
        <f>HC1</f>
        <v>ENTRADAS DEL MES DE  SEPTIEMBRE     2021</v>
      </c>
      <c r="HN1" s="1090"/>
      <c r="HO1" s="1090"/>
      <c r="HP1" s="1090"/>
      <c r="HQ1" s="1090"/>
      <c r="HR1" s="1090"/>
      <c r="HS1" s="1090"/>
      <c r="HT1" s="389">
        <f>HJ1+1</f>
        <v>22</v>
      </c>
      <c r="HU1" s="680"/>
      <c r="HW1" s="1090" t="str">
        <f>HM1</f>
        <v>ENTRADAS DEL MES DE  SEPTIEMBRE     2021</v>
      </c>
      <c r="HX1" s="1090"/>
      <c r="HY1" s="1090"/>
      <c r="HZ1" s="1090"/>
      <c r="IA1" s="1090"/>
      <c r="IB1" s="1090"/>
      <c r="IC1" s="1090"/>
      <c r="ID1" s="389">
        <f>HT1+1</f>
        <v>23</v>
      </c>
      <c r="IE1" s="680"/>
      <c r="IG1" s="1090" t="str">
        <f>HW1</f>
        <v>ENTRADAS DEL MES DE  SEPTIEMBRE     2021</v>
      </c>
      <c r="IH1" s="1090"/>
      <c r="II1" s="1090"/>
      <c r="IJ1" s="1090"/>
      <c r="IK1" s="1090"/>
      <c r="IL1" s="1090"/>
      <c r="IM1" s="1090"/>
      <c r="IN1" s="389">
        <f>ID1+1</f>
        <v>24</v>
      </c>
      <c r="IO1" s="680"/>
      <c r="IQ1" s="1090" t="str">
        <f>IG1</f>
        <v>ENTRADAS DEL MES DE  SEPTIEMBRE     2021</v>
      </c>
      <c r="IR1" s="1090"/>
      <c r="IS1" s="1090"/>
      <c r="IT1" s="1090"/>
      <c r="IU1" s="1090"/>
      <c r="IV1" s="1090"/>
      <c r="IW1" s="1090"/>
      <c r="IX1" s="389">
        <f>IN1+1</f>
        <v>25</v>
      </c>
      <c r="IY1" s="680"/>
      <c r="JA1" s="1090" t="str">
        <f>IQ1</f>
        <v>ENTRADAS DEL MES DE  SEPTIEMBRE     2021</v>
      </c>
      <c r="JB1" s="1090"/>
      <c r="JC1" s="1090"/>
      <c r="JD1" s="1090"/>
      <c r="JE1" s="1090"/>
      <c r="JF1" s="1090"/>
      <c r="JG1" s="1090"/>
      <c r="JH1" s="389">
        <f>IX1+1</f>
        <v>26</v>
      </c>
      <c r="JI1" s="680"/>
      <c r="JK1" s="1098" t="str">
        <f>JA1</f>
        <v>ENTRADAS DEL MES DE  SEPTIEMBRE     2021</v>
      </c>
      <c r="JL1" s="1098"/>
      <c r="JM1" s="1098"/>
      <c r="JN1" s="1098"/>
      <c r="JO1" s="1098"/>
      <c r="JP1" s="1098"/>
      <c r="JQ1" s="1098"/>
      <c r="JR1" s="389">
        <f>JH1+1</f>
        <v>27</v>
      </c>
      <c r="JS1" s="680"/>
      <c r="JU1" s="1090" t="str">
        <f>JK1</f>
        <v>ENTRADAS DEL MES DE  SEPTIEMBRE     2021</v>
      </c>
      <c r="JV1" s="1090"/>
      <c r="JW1" s="1090"/>
      <c r="JX1" s="1090"/>
      <c r="JY1" s="1090"/>
      <c r="JZ1" s="1090"/>
      <c r="KA1" s="1090"/>
      <c r="KB1" s="389">
        <f>JR1+1</f>
        <v>28</v>
      </c>
      <c r="KC1" s="680"/>
      <c r="KE1" s="1090" t="str">
        <f>JU1</f>
        <v>ENTRADAS DEL MES DE  SEPTIEMBRE     2021</v>
      </c>
      <c r="KF1" s="1090"/>
      <c r="KG1" s="1090"/>
      <c r="KH1" s="1090"/>
      <c r="KI1" s="1090"/>
      <c r="KJ1" s="1090"/>
      <c r="KK1" s="1090"/>
      <c r="KL1" s="389">
        <f>KB1+1</f>
        <v>29</v>
      </c>
      <c r="KM1" s="680"/>
      <c r="KO1" s="1090" t="str">
        <f>KE1</f>
        <v>ENTRADAS DEL MES DE  SEPTIEMBRE     2021</v>
      </c>
      <c r="KP1" s="1090"/>
      <c r="KQ1" s="1090"/>
      <c r="KR1" s="1090"/>
      <c r="KS1" s="1090"/>
      <c r="KT1" s="1090"/>
      <c r="KU1" s="1090"/>
      <c r="KV1" s="389">
        <f>KL1+1</f>
        <v>30</v>
      </c>
      <c r="KW1" s="680"/>
      <c r="KY1" s="1090" t="str">
        <f>KO1</f>
        <v>ENTRADAS DEL MES DE  SEPTIEMBRE     2021</v>
      </c>
      <c r="KZ1" s="1090"/>
      <c r="LA1" s="1090"/>
      <c r="LB1" s="1090"/>
      <c r="LC1" s="1090"/>
      <c r="LD1" s="1090"/>
      <c r="LE1" s="1090"/>
      <c r="LF1" s="389">
        <f>KV1+1</f>
        <v>31</v>
      </c>
      <c r="LG1" s="680"/>
      <c r="LI1" s="1090" t="str">
        <f>KY1</f>
        <v>ENTRADAS DEL MES DE  SEPTIEMBRE     2021</v>
      </c>
      <c r="LJ1" s="1090"/>
      <c r="LK1" s="1090"/>
      <c r="LL1" s="1090"/>
      <c r="LM1" s="1090"/>
      <c r="LN1" s="1090"/>
      <c r="LO1" s="1090"/>
      <c r="LP1" s="389">
        <f>LF1+1</f>
        <v>32</v>
      </c>
      <c r="LQ1" s="680"/>
      <c r="LS1" s="1090" t="str">
        <f>LI1</f>
        <v>ENTRADAS DEL MES DE  SEPTIEMBRE     2021</v>
      </c>
      <c r="LT1" s="1090"/>
      <c r="LU1" s="1090"/>
      <c r="LV1" s="1090"/>
      <c r="LW1" s="1090"/>
      <c r="LX1" s="1090"/>
      <c r="LY1" s="1090"/>
      <c r="LZ1" s="389">
        <f>LP1+1</f>
        <v>33</v>
      </c>
      <c r="MB1" s="1090" t="str">
        <f>LS1</f>
        <v>ENTRADAS DEL MES DE  SEPTIEMBRE     2021</v>
      </c>
      <c r="MC1" s="1090"/>
      <c r="MD1" s="1090"/>
      <c r="ME1" s="1090"/>
      <c r="MF1" s="1090"/>
      <c r="MG1" s="1090"/>
      <c r="MH1" s="1090"/>
      <c r="MI1" s="389">
        <f>LZ1+1</f>
        <v>34</v>
      </c>
      <c r="MJ1" s="389"/>
      <c r="ML1" s="1090" t="str">
        <f>MB1</f>
        <v>ENTRADAS DEL MES DE  SEPTIEMBRE     2021</v>
      </c>
      <c r="MM1" s="1090"/>
      <c r="MN1" s="1090"/>
      <c r="MO1" s="1090"/>
      <c r="MP1" s="1090"/>
      <c r="MQ1" s="1090"/>
      <c r="MR1" s="1090"/>
      <c r="MS1" s="389">
        <f>MI1+1</f>
        <v>35</v>
      </c>
      <c r="MT1" s="389"/>
      <c r="MV1" s="1090" t="str">
        <f>ML1</f>
        <v>ENTRADAS DEL MES DE  SEPTIEMBRE     2021</v>
      </c>
      <c r="MW1" s="1090"/>
      <c r="MX1" s="1090"/>
      <c r="MY1" s="1090"/>
      <c r="MZ1" s="1090"/>
      <c r="NA1" s="1090"/>
      <c r="NB1" s="1090"/>
      <c r="NC1" s="389">
        <f>MS1+1</f>
        <v>36</v>
      </c>
      <c r="ND1" s="389"/>
      <c r="NF1" s="1090" t="str">
        <f>MV1</f>
        <v>ENTRADAS DEL MES DE  SEPTIEMBRE     2021</v>
      </c>
      <c r="NG1" s="1090"/>
      <c r="NH1" s="1090"/>
      <c r="NI1" s="1090"/>
      <c r="NJ1" s="1090"/>
      <c r="NK1" s="1090"/>
      <c r="NL1" s="1090"/>
      <c r="NM1" s="389">
        <f>NC1+1</f>
        <v>37</v>
      </c>
      <c r="NN1" s="389"/>
      <c r="NP1" s="1090" t="str">
        <f>NF1</f>
        <v>ENTRADAS DEL MES DE  SEPTIEMBRE     2021</v>
      </c>
      <c r="NQ1" s="1090"/>
      <c r="NR1" s="1090"/>
      <c r="NS1" s="1090"/>
      <c r="NT1" s="1090"/>
      <c r="NU1" s="1090"/>
      <c r="NV1" s="1090"/>
      <c r="NW1" s="389">
        <f>NM1+1</f>
        <v>38</v>
      </c>
      <c r="NX1" s="389"/>
      <c r="NZ1" s="1090" t="str">
        <f>NP1</f>
        <v>ENTRADAS DEL MES DE  SEPTIEMBRE     2021</v>
      </c>
      <c r="OA1" s="1090"/>
      <c r="OB1" s="1090"/>
      <c r="OC1" s="1090"/>
      <c r="OD1" s="1090"/>
      <c r="OE1" s="1090"/>
      <c r="OF1" s="1090"/>
      <c r="OG1" s="389">
        <f>NW1+1</f>
        <v>39</v>
      </c>
      <c r="OH1" s="389"/>
      <c r="OJ1" s="1090" t="str">
        <f>NZ1</f>
        <v>ENTRADAS DEL MES DE  SEPTIEMBRE     2021</v>
      </c>
      <c r="OK1" s="1090"/>
      <c r="OL1" s="1090"/>
      <c r="OM1" s="1090"/>
      <c r="ON1" s="1090"/>
      <c r="OO1" s="1090"/>
      <c r="OP1" s="1090"/>
      <c r="OQ1" s="389">
        <f>OG1+1</f>
        <v>40</v>
      </c>
      <c r="OR1" s="389"/>
      <c r="OT1" s="1090" t="str">
        <f>OJ1</f>
        <v>ENTRADAS DEL MES DE  SEPTIEMBRE     2021</v>
      </c>
      <c r="OU1" s="1090"/>
      <c r="OV1" s="1090"/>
      <c r="OW1" s="1090"/>
      <c r="OX1" s="1090"/>
      <c r="OY1" s="1090"/>
      <c r="OZ1" s="1090"/>
      <c r="PA1" s="389">
        <f>OQ1+1</f>
        <v>41</v>
      </c>
      <c r="PB1" s="389"/>
      <c r="PD1" s="1090" t="str">
        <f>OT1</f>
        <v>ENTRADAS DEL MES DE  SEPTIEMBRE     2021</v>
      </c>
      <c r="PE1" s="1090"/>
      <c r="PF1" s="1090"/>
      <c r="PG1" s="1090"/>
      <c r="PH1" s="1090"/>
      <c r="PI1" s="1090"/>
      <c r="PJ1" s="1090"/>
      <c r="PK1" s="389">
        <f>PA1+1</f>
        <v>42</v>
      </c>
      <c r="PL1" s="389"/>
      <c r="PN1" s="1090" t="str">
        <f>PD1</f>
        <v>ENTRADAS DEL MES DE  SEPTIEMBRE     2021</v>
      </c>
      <c r="PO1" s="1090"/>
      <c r="PP1" s="1090"/>
      <c r="PQ1" s="1090"/>
      <c r="PR1" s="1090"/>
      <c r="PS1" s="1090"/>
      <c r="PT1" s="1090"/>
      <c r="PU1" s="389">
        <f>PK1+1</f>
        <v>43</v>
      </c>
      <c r="PW1" s="1090" t="str">
        <f>PN1</f>
        <v>ENTRADAS DEL MES DE  SEPTIEMBRE     2021</v>
      </c>
      <c r="PX1" s="1090"/>
      <c r="PY1" s="1090"/>
      <c r="PZ1" s="1090"/>
      <c r="QA1" s="1090"/>
      <c r="QB1" s="1090"/>
      <c r="QC1" s="1090"/>
      <c r="QD1" s="389">
        <f>PU1+1</f>
        <v>44</v>
      </c>
      <c r="QF1" s="1090" t="str">
        <f>PW1</f>
        <v>ENTRADAS DEL MES DE  SEPTIEMBRE     2021</v>
      </c>
      <c r="QG1" s="1090"/>
      <c r="QH1" s="1090"/>
      <c r="QI1" s="1090"/>
      <c r="QJ1" s="1090"/>
      <c r="QK1" s="1090"/>
      <c r="QL1" s="1090"/>
      <c r="QM1" s="389">
        <f>QD1+1</f>
        <v>45</v>
      </c>
      <c r="QO1" s="1090" t="str">
        <f>QF1</f>
        <v>ENTRADAS DEL MES DE  SEPTIEMBRE     2021</v>
      </c>
      <c r="QP1" s="1090"/>
      <c r="QQ1" s="1090"/>
      <c r="QR1" s="1090"/>
      <c r="QS1" s="1090"/>
      <c r="QT1" s="1090"/>
      <c r="QU1" s="1090"/>
      <c r="QV1" s="389">
        <f>QM1+1</f>
        <v>46</v>
      </c>
      <c r="QX1" s="1090" t="str">
        <f>QO1</f>
        <v>ENTRADAS DEL MES DE  SEPTIEMBRE     2021</v>
      </c>
      <c r="QY1" s="1090"/>
      <c r="QZ1" s="1090"/>
      <c r="RA1" s="1090"/>
      <c r="RB1" s="1090"/>
      <c r="RC1" s="1090"/>
      <c r="RD1" s="1090"/>
      <c r="RE1" s="389">
        <f>QV1+1</f>
        <v>47</v>
      </c>
      <c r="RG1" s="1090" t="str">
        <f>QX1</f>
        <v>ENTRADAS DEL MES DE  SEPTIEMBRE     2021</v>
      </c>
      <c r="RH1" s="1090"/>
      <c r="RI1" s="1090"/>
      <c r="RJ1" s="1090"/>
      <c r="RK1" s="1090"/>
      <c r="RL1" s="1090"/>
      <c r="RM1" s="1090"/>
      <c r="RN1" s="389">
        <f>RE1+1</f>
        <v>48</v>
      </c>
      <c r="RP1" s="1090" t="str">
        <f>RG1</f>
        <v>ENTRADAS DEL MES DE  SEPTIEMBRE     2021</v>
      </c>
      <c r="RQ1" s="1090"/>
      <c r="RR1" s="1090"/>
      <c r="RS1" s="1090"/>
      <c r="RT1" s="1090"/>
      <c r="RU1" s="1090"/>
      <c r="RV1" s="1090"/>
      <c r="RW1" s="389">
        <f>RN1+1</f>
        <v>49</v>
      </c>
      <c r="RY1" s="1090" t="str">
        <f>RP1</f>
        <v>ENTRADAS DEL MES DE  SEPTIEMBRE     2021</v>
      </c>
      <c r="RZ1" s="1090"/>
      <c r="SA1" s="1090"/>
      <c r="SB1" s="1090"/>
      <c r="SC1" s="1090"/>
      <c r="SD1" s="1090"/>
      <c r="SE1" s="1090"/>
      <c r="SF1" s="389">
        <f>RW1+1</f>
        <v>50</v>
      </c>
      <c r="SH1" s="1090" t="str">
        <f>RY1</f>
        <v>ENTRADAS DEL MES DE  SEPTIEMBRE     2021</v>
      </c>
      <c r="SI1" s="1090"/>
      <c r="SJ1" s="1090"/>
      <c r="SK1" s="1090"/>
      <c r="SL1" s="1090"/>
      <c r="SM1" s="1090"/>
      <c r="SN1" s="1090"/>
      <c r="SO1" s="389">
        <f>SF1+1</f>
        <v>51</v>
      </c>
      <c r="SQ1" s="1090" t="str">
        <f>SH1</f>
        <v>ENTRADAS DEL MES DE  SEPTIEMBRE     2021</v>
      </c>
      <c r="SR1" s="1090"/>
      <c r="SS1" s="1090"/>
      <c r="ST1" s="1090"/>
      <c r="SU1" s="1090"/>
      <c r="SV1" s="1090"/>
      <c r="SW1" s="1090"/>
      <c r="SX1" s="389">
        <f>SO1+1</f>
        <v>52</v>
      </c>
      <c r="SZ1" s="1090" t="str">
        <f>SQ1</f>
        <v>ENTRADAS DEL MES DE  SEPTIEMBRE     2021</v>
      </c>
      <c r="TA1" s="1090"/>
      <c r="TB1" s="1090"/>
      <c r="TC1" s="1090"/>
      <c r="TD1" s="1090"/>
      <c r="TE1" s="1090"/>
      <c r="TF1" s="1090"/>
      <c r="TG1" s="389">
        <f>SX1+1</f>
        <v>53</v>
      </c>
      <c r="TI1" s="1090" t="str">
        <f>SZ1</f>
        <v>ENTRADAS DEL MES DE  SEPTIEMBRE     2021</v>
      </c>
      <c r="TJ1" s="1090"/>
      <c r="TK1" s="1090"/>
      <c r="TL1" s="1090"/>
      <c r="TM1" s="1090"/>
      <c r="TN1" s="1090"/>
      <c r="TO1" s="1090"/>
      <c r="TP1" s="389">
        <f>TG1+1</f>
        <v>54</v>
      </c>
      <c r="TR1" s="1090" t="str">
        <f>TI1</f>
        <v>ENTRADAS DEL MES DE  SEPTIEMBRE     2021</v>
      </c>
      <c r="TS1" s="1090"/>
      <c r="TT1" s="1090"/>
      <c r="TU1" s="1090"/>
      <c r="TV1" s="1090"/>
      <c r="TW1" s="1090"/>
      <c r="TX1" s="1090"/>
      <c r="TY1" s="389">
        <f>TP1+1</f>
        <v>55</v>
      </c>
      <c r="UA1" s="1090" t="str">
        <f>TR1</f>
        <v>ENTRADAS DEL MES DE  SEPTIEMBRE     2021</v>
      </c>
      <c r="UB1" s="1090"/>
      <c r="UC1" s="1090"/>
      <c r="UD1" s="1090"/>
      <c r="UE1" s="1090"/>
      <c r="UF1" s="1090"/>
      <c r="UG1" s="1090"/>
      <c r="UH1" s="389">
        <f>TY1+1</f>
        <v>56</v>
      </c>
      <c r="UJ1" s="1090" t="str">
        <f>UA1</f>
        <v>ENTRADAS DEL MES DE  SEPTIEMBRE     2021</v>
      </c>
      <c r="UK1" s="1090"/>
      <c r="UL1" s="1090"/>
      <c r="UM1" s="1090"/>
      <c r="UN1" s="1090"/>
      <c r="UO1" s="1090"/>
      <c r="UP1" s="1090"/>
      <c r="UQ1" s="389">
        <f>UH1+1</f>
        <v>57</v>
      </c>
      <c r="US1" s="1090" t="str">
        <f>UJ1</f>
        <v>ENTRADAS DEL MES DE  SEPTIEMBRE     2021</v>
      </c>
      <c r="UT1" s="1090"/>
      <c r="UU1" s="1090"/>
      <c r="UV1" s="1090"/>
      <c r="UW1" s="1090"/>
      <c r="UX1" s="1090"/>
      <c r="UY1" s="1090"/>
      <c r="UZ1" s="389">
        <f>UQ1+1</f>
        <v>58</v>
      </c>
      <c r="VB1" s="1090" t="str">
        <f>US1</f>
        <v>ENTRADAS DEL MES DE  SEPTIEMBRE     2021</v>
      </c>
      <c r="VC1" s="1090"/>
      <c r="VD1" s="1090"/>
      <c r="VE1" s="1090"/>
      <c r="VF1" s="1090"/>
      <c r="VG1" s="1090"/>
      <c r="VH1" s="1090"/>
      <c r="VI1" s="389">
        <f>UZ1+1</f>
        <v>59</v>
      </c>
      <c r="VK1" s="1090" t="str">
        <f>VB1</f>
        <v>ENTRADAS DEL MES DE  SEPTIEMBRE     2021</v>
      </c>
      <c r="VL1" s="1090"/>
      <c r="VM1" s="1090"/>
      <c r="VN1" s="1090"/>
      <c r="VO1" s="1090"/>
      <c r="VP1" s="1090"/>
      <c r="VQ1" s="1090"/>
      <c r="VR1" s="389">
        <f>VI1+1</f>
        <v>60</v>
      </c>
      <c r="VT1" s="1090" t="str">
        <f>VK1</f>
        <v>ENTRADAS DEL MES DE  SEPTIEMBRE     2021</v>
      </c>
      <c r="VU1" s="1090"/>
      <c r="VV1" s="1090"/>
      <c r="VW1" s="1090"/>
      <c r="VX1" s="1090"/>
      <c r="VY1" s="1090"/>
      <c r="VZ1" s="1090"/>
      <c r="WA1" s="389">
        <f>VR1+1</f>
        <v>61</v>
      </c>
      <c r="WC1" s="1090" t="str">
        <f>VT1</f>
        <v>ENTRADAS DEL MES DE  SEPTIEMBRE     2021</v>
      </c>
      <c r="WD1" s="1090"/>
      <c r="WE1" s="1090"/>
      <c r="WF1" s="1090"/>
      <c r="WG1" s="1090"/>
      <c r="WH1" s="1090"/>
      <c r="WI1" s="1090"/>
      <c r="WJ1" s="389">
        <f>WA1+1</f>
        <v>62</v>
      </c>
      <c r="WL1" s="1090" t="str">
        <f>WC1</f>
        <v>ENTRADAS DEL MES DE  SEPTIEMBRE     2021</v>
      </c>
      <c r="WM1" s="1090"/>
      <c r="WN1" s="1090"/>
      <c r="WO1" s="1090"/>
      <c r="WP1" s="1090"/>
      <c r="WQ1" s="1090"/>
      <c r="WR1" s="1090"/>
      <c r="WS1" s="389">
        <f>WJ1+1</f>
        <v>63</v>
      </c>
      <c r="WU1" s="1090" t="str">
        <f>WL1</f>
        <v>ENTRADAS DEL MES DE  SEPTIEMBRE     2021</v>
      </c>
      <c r="WV1" s="1090"/>
      <c r="WW1" s="1090"/>
      <c r="WX1" s="1090"/>
      <c r="WY1" s="1090"/>
      <c r="WZ1" s="1090"/>
      <c r="XA1" s="1090"/>
      <c r="XB1" s="389">
        <f>WS1+1</f>
        <v>64</v>
      </c>
      <c r="XD1" s="1090" t="str">
        <f>WU1</f>
        <v>ENTRADAS DEL MES DE  SEPTIEMBRE     2021</v>
      </c>
      <c r="XE1" s="1090"/>
      <c r="XF1" s="1090"/>
      <c r="XG1" s="1090"/>
      <c r="XH1" s="1090"/>
      <c r="XI1" s="1090"/>
      <c r="XJ1" s="1090"/>
      <c r="XK1" s="389">
        <f>XB1+1</f>
        <v>65</v>
      </c>
      <c r="XM1" s="1090" t="str">
        <f>XD1</f>
        <v>ENTRADAS DEL MES DE  SEPTIEMBRE     2021</v>
      </c>
      <c r="XN1" s="1090"/>
      <c r="XO1" s="1090"/>
      <c r="XP1" s="1090"/>
      <c r="XQ1" s="1090"/>
      <c r="XR1" s="1090"/>
      <c r="XS1" s="1090"/>
      <c r="XT1" s="389">
        <f>XK1+1</f>
        <v>66</v>
      </c>
      <c r="XV1" s="1090" t="str">
        <f>XM1</f>
        <v>ENTRADAS DEL MES DE  SEPTIEMBRE     2021</v>
      </c>
      <c r="XW1" s="1090"/>
      <c r="XX1" s="1090"/>
      <c r="XY1" s="1090"/>
      <c r="XZ1" s="1090"/>
      <c r="YA1" s="1090"/>
      <c r="YB1" s="1090"/>
      <c r="YC1" s="389">
        <f>XT1+1</f>
        <v>67</v>
      </c>
      <c r="YE1" s="1090" t="str">
        <f>XV1</f>
        <v>ENTRADAS DEL MES DE  SEPTIEMBRE     2021</v>
      </c>
      <c r="YF1" s="1090"/>
      <c r="YG1" s="1090"/>
      <c r="YH1" s="1090"/>
      <c r="YI1" s="1090"/>
      <c r="YJ1" s="1090"/>
      <c r="YK1" s="1090"/>
      <c r="YL1" s="389">
        <f>YC1+1</f>
        <v>68</v>
      </c>
      <c r="YN1" s="1090" t="str">
        <f>YE1</f>
        <v>ENTRADAS DEL MES DE  SEPTIEMBRE     2021</v>
      </c>
      <c r="YO1" s="1090"/>
      <c r="YP1" s="1090"/>
      <c r="YQ1" s="1090"/>
      <c r="YR1" s="1090"/>
      <c r="YS1" s="1090"/>
      <c r="YT1" s="1090"/>
      <c r="YU1" s="389">
        <f>YL1+1</f>
        <v>69</v>
      </c>
      <c r="YW1" s="1090" t="str">
        <f>YN1</f>
        <v>ENTRADAS DEL MES DE  SEPTIEMBRE     2021</v>
      </c>
      <c r="YX1" s="1090"/>
      <c r="YY1" s="1090"/>
      <c r="YZ1" s="1090"/>
      <c r="ZA1" s="1090"/>
      <c r="ZB1" s="1090"/>
      <c r="ZC1" s="1090"/>
      <c r="ZD1" s="389">
        <f>YU1+1</f>
        <v>70</v>
      </c>
      <c r="ZF1" s="1090" t="str">
        <f>YW1</f>
        <v>ENTRADAS DEL MES DE  SEPTIEMBRE     2021</v>
      </c>
      <c r="ZG1" s="1090"/>
      <c r="ZH1" s="1090"/>
      <c r="ZI1" s="1090"/>
      <c r="ZJ1" s="1090"/>
      <c r="ZK1" s="1090"/>
      <c r="ZL1" s="1090"/>
      <c r="ZM1" s="389">
        <f>ZD1+1</f>
        <v>71</v>
      </c>
      <c r="ZO1" s="1090" t="str">
        <f>ZF1</f>
        <v>ENTRADAS DEL MES DE  SEPTIEMBRE     2021</v>
      </c>
      <c r="ZP1" s="1090"/>
      <c r="ZQ1" s="1090"/>
      <c r="ZR1" s="1090"/>
      <c r="ZS1" s="1090"/>
      <c r="ZT1" s="1090"/>
      <c r="ZU1" s="1090"/>
      <c r="ZV1" s="389">
        <f>ZM1+1</f>
        <v>72</v>
      </c>
      <c r="ZX1" s="1090" t="str">
        <f>ZO1</f>
        <v>ENTRADAS DEL MES DE  SEPTIEMBRE     2021</v>
      </c>
      <c r="ZY1" s="1090"/>
      <c r="ZZ1" s="1090"/>
      <c r="AAA1" s="1090"/>
      <c r="AAB1" s="1090"/>
      <c r="AAC1" s="1090"/>
      <c r="AAD1" s="1090"/>
      <c r="AAE1" s="389">
        <f>ZV1+1</f>
        <v>73</v>
      </c>
      <c r="AAG1" s="1090" t="str">
        <f>ZX1</f>
        <v>ENTRADAS DEL MES DE  SEPTIEMBRE     2021</v>
      </c>
      <c r="AAH1" s="1090"/>
      <c r="AAI1" s="1090"/>
      <c r="AAJ1" s="1090"/>
      <c r="AAK1" s="1090"/>
      <c r="AAL1" s="1090"/>
      <c r="AAM1" s="1090"/>
      <c r="AAN1" s="389">
        <f>AAE1+1</f>
        <v>74</v>
      </c>
      <c r="AAP1" s="1090" t="str">
        <f>AAG1</f>
        <v>ENTRADAS DEL MES DE  SEPTIEMBRE     2021</v>
      </c>
      <c r="AAQ1" s="1090"/>
      <c r="AAR1" s="1090"/>
      <c r="AAS1" s="1090"/>
      <c r="AAT1" s="1090"/>
      <c r="AAU1" s="1090"/>
      <c r="AAV1" s="1090"/>
      <c r="AAW1" s="389">
        <f>AAN1+1</f>
        <v>75</v>
      </c>
      <c r="AAY1" s="1090" t="str">
        <f>AAP1</f>
        <v>ENTRADAS DEL MES DE  SEPTIEMBRE     2021</v>
      </c>
      <c r="AAZ1" s="1090"/>
      <c r="ABA1" s="1090"/>
      <c r="ABB1" s="1090"/>
      <c r="ABC1" s="1090"/>
      <c r="ABD1" s="1090"/>
      <c r="ABE1" s="1090"/>
      <c r="ABF1" s="389">
        <f>AAW1+1</f>
        <v>76</v>
      </c>
      <c r="ABH1" s="1090" t="str">
        <f>AAY1</f>
        <v>ENTRADAS DEL MES DE  SEPTIEMBRE     2021</v>
      </c>
      <c r="ABI1" s="1090"/>
      <c r="ABJ1" s="1090"/>
      <c r="ABK1" s="1090"/>
      <c r="ABL1" s="1090"/>
      <c r="ABM1" s="1090"/>
      <c r="ABN1" s="1090"/>
      <c r="ABO1" s="389">
        <f>ABF1+1</f>
        <v>77</v>
      </c>
      <c r="ABQ1" s="1090" t="str">
        <f>ABH1</f>
        <v>ENTRADAS DEL MES DE  SEPTIEMBRE     2021</v>
      </c>
      <c r="ABR1" s="1090"/>
      <c r="ABS1" s="1090"/>
      <c r="ABT1" s="1090"/>
      <c r="ABU1" s="1090"/>
      <c r="ABV1" s="1090"/>
      <c r="ABW1" s="1090"/>
      <c r="ABX1" s="389">
        <f>ABO1+1</f>
        <v>78</v>
      </c>
      <c r="ABZ1" s="1090" t="str">
        <f>ABQ1</f>
        <v>ENTRADAS DEL MES DE  SEPTIEMBRE     2021</v>
      </c>
      <c r="ACA1" s="1090"/>
      <c r="ACB1" s="1090"/>
      <c r="ACC1" s="1090"/>
      <c r="ACD1" s="1090"/>
      <c r="ACE1" s="1090"/>
      <c r="ACF1" s="1090"/>
      <c r="ACG1" s="389">
        <f>ABX1+1</f>
        <v>79</v>
      </c>
      <c r="ACI1" s="1090" t="str">
        <f>ABZ1</f>
        <v>ENTRADAS DEL MES DE  SEPTIEMBRE     2021</v>
      </c>
      <c r="ACJ1" s="1090"/>
      <c r="ACK1" s="1090"/>
      <c r="ACL1" s="1090"/>
      <c r="ACM1" s="1090"/>
      <c r="ACN1" s="1090"/>
      <c r="ACO1" s="1090"/>
      <c r="ACP1" s="389">
        <f>ACG1+1</f>
        <v>80</v>
      </c>
      <c r="ACR1" s="1090" t="str">
        <f>ACI1</f>
        <v>ENTRADAS DEL MES DE  SEPTIEMBRE     2021</v>
      </c>
      <c r="ACS1" s="1090"/>
      <c r="ACT1" s="1090"/>
      <c r="ACU1" s="1090"/>
      <c r="ACV1" s="1090"/>
      <c r="ACW1" s="1090"/>
      <c r="ACX1" s="1090"/>
      <c r="ACY1" s="389">
        <f>ACP1+1</f>
        <v>81</v>
      </c>
      <c r="ADA1" s="1090" t="str">
        <f>ACR1</f>
        <v>ENTRADAS DEL MES DE  SEPTIEMBRE     2021</v>
      </c>
      <c r="ADB1" s="1090"/>
      <c r="ADC1" s="1090"/>
      <c r="ADD1" s="1090"/>
      <c r="ADE1" s="1090"/>
      <c r="ADF1" s="1090"/>
      <c r="ADG1" s="1090"/>
      <c r="ADH1" s="389">
        <f>ACY1+1</f>
        <v>82</v>
      </c>
      <c r="ADJ1" s="1090" t="str">
        <f>ADA1</f>
        <v>ENTRADAS DEL MES DE  SEPTIEMBRE     2021</v>
      </c>
      <c r="ADK1" s="1090"/>
      <c r="ADL1" s="1090"/>
      <c r="ADM1" s="1090"/>
      <c r="ADN1" s="1090"/>
      <c r="ADO1" s="1090"/>
      <c r="ADP1" s="1090"/>
      <c r="ADQ1" s="389">
        <f>ADH1+1</f>
        <v>83</v>
      </c>
      <c r="ADS1" s="1090" t="str">
        <f>ADJ1</f>
        <v>ENTRADAS DEL MES DE  SEPTIEMBRE     2021</v>
      </c>
      <c r="ADT1" s="1090"/>
      <c r="ADU1" s="1090"/>
      <c r="ADV1" s="1090"/>
      <c r="ADW1" s="1090"/>
      <c r="ADX1" s="1090"/>
      <c r="ADY1" s="1090"/>
      <c r="ADZ1" s="389">
        <f>ADQ1+1</f>
        <v>84</v>
      </c>
      <c r="AEB1" s="1090" t="str">
        <f>ADS1</f>
        <v>ENTRADAS DEL MES DE  SEPTIEMBRE     2021</v>
      </c>
      <c r="AEC1" s="1090"/>
      <c r="AED1" s="1090"/>
      <c r="AEE1" s="1090"/>
      <c r="AEF1" s="1090"/>
      <c r="AEG1" s="1090"/>
      <c r="AEH1" s="1090"/>
      <c r="AEI1" s="389">
        <f>ADZ1+1</f>
        <v>85</v>
      </c>
      <c r="AEK1" s="1090" t="str">
        <f>AEB1</f>
        <v>ENTRADAS DEL MES DE  SEPTIEMBRE     2021</v>
      </c>
      <c r="AEL1" s="1090"/>
      <c r="AEM1" s="1090"/>
      <c r="AEN1" s="1090"/>
      <c r="AEO1" s="1090"/>
      <c r="AEP1" s="1090"/>
      <c r="AEQ1" s="109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54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9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5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9">
        <v>18705.13</v>
      </c>
      <c r="AV5" s="144">
        <f>AS5-AU5</f>
        <v>-125.40999999999985</v>
      </c>
      <c r="AW5" s="682"/>
      <c r="AX5" s="262"/>
      <c r="AY5" s="1091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9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7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9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7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9">
        <v>18819.2</v>
      </c>
      <c r="BZ5" s="144">
        <f>BW5-BY5</f>
        <v>-3.9900000000016007</v>
      </c>
      <c r="CA5" s="349"/>
      <c r="CB5" s="349"/>
      <c r="CC5" s="270" t="s">
        <v>290</v>
      </c>
      <c r="CD5" s="1037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9">
        <v>18899.7</v>
      </c>
      <c r="CJ5" s="144">
        <f>CG5-CI5</f>
        <v>26.110000000000582</v>
      </c>
      <c r="CK5" s="349"/>
      <c r="CL5" s="349"/>
      <c r="CM5" s="1091" t="s">
        <v>318</v>
      </c>
      <c r="CN5" s="1037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9">
        <v>19099.8</v>
      </c>
      <c r="CT5" s="144">
        <f>CQ5-CS5</f>
        <v>-82.520000000000437</v>
      </c>
      <c r="CU5" s="682"/>
      <c r="CV5" s="262"/>
      <c r="CW5" s="1092" t="s">
        <v>276</v>
      </c>
      <c r="CX5" s="1035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9">
        <v>18874.32</v>
      </c>
      <c r="DD5" s="144">
        <f>DA5-DC5</f>
        <v>10.920000000001892</v>
      </c>
      <c r="DE5" s="682"/>
      <c r="DF5" s="262"/>
      <c r="DG5" s="262" t="s">
        <v>276</v>
      </c>
      <c r="DH5" s="1039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9">
        <v>18633</v>
      </c>
      <c r="DN5" s="144">
        <f>DK5-DM5</f>
        <v>-147.06999999999971</v>
      </c>
      <c r="DO5" s="682"/>
      <c r="DP5" s="262"/>
      <c r="DQ5" s="262" t="s">
        <v>282</v>
      </c>
      <c r="DR5" s="1037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9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9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54">
        <v>19192.5</v>
      </c>
      <c r="ER5" s="144">
        <f>EO5-EQ5</f>
        <v>-60.880000000001019</v>
      </c>
      <c r="ES5" s="682"/>
      <c r="ET5" s="262"/>
      <c r="EU5" s="262" t="s">
        <v>276</v>
      </c>
      <c r="EV5" s="1035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9">
        <v>18860.27</v>
      </c>
      <c r="FB5" s="144">
        <f>EY5-FA5</f>
        <v>31.81000000000131</v>
      </c>
      <c r="FC5" s="682"/>
      <c r="FD5" s="262"/>
      <c r="FE5" s="262" t="s">
        <v>282</v>
      </c>
      <c r="FF5" s="902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291">
        <v>19121.900000000001</v>
      </c>
      <c r="FL5" s="144">
        <f>FI5-FK5</f>
        <v>-92.950000000000728</v>
      </c>
      <c r="FM5" s="682"/>
      <c r="FN5" s="262"/>
      <c r="FO5" s="594" t="s">
        <v>357</v>
      </c>
      <c r="FP5" s="1035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9">
        <v>18843.03</v>
      </c>
      <c r="FV5" s="144">
        <f>FS5-FU5</f>
        <v>40.740000000001601</v>
      </c>
      <c r="FW5" s="682"/>
      <c r="FX5" s="262"/>
      <c r="FY5" s="270" t="s">
        <v>282</v>
      </c>
      <c r="FZ5" s="902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261">
        <v>18749</v>
      </c>
      <c r="GF5" s="144">
        <f>GC5-GE5</f>
        <v>-77.229999999999563</v>
      </c>
      <c r="GG5" s="682"/>
      <c r="GH5" s="262"/>
      <c r="GI5" s="262" t="s">
        <v>282</v>
      </c>
      <c r="GJ5" s="902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261">
        <v>18956.5</v>
      </c>
      <c r="GP5" s="144">
        <f>GM5-GO5</f>
        <v>-102.15999999999985</v>
      </c>
      <c r="GQ5" s="682"/>
      <c r="GR5" s="262"/>
      <c r="GS5" s="262" t="s">
        <v>357</v>
      </c>
      <c r="GT5" s="1035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261">
        <v>18623.95</v>
      </c>
      <c r="GZ5" s="144">
        <f>GW5-GY5</f>
        <v>-107.15000000000146</v>
      </c>
      <c r="HA5" s="682"/>
      <c r="HB5" s="262"/>
      <c r="HC5" s="1091" t="s">
        <v>276</v>
      </c>
      <c r="HD5" s="263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261">
        <v>17235.490000000002</v>
      </c>
      <c r="HJ5" s="144">
        <f>HG5-HI5</f>
        <v>24.409999999999854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89"/>
      <c r="IN5" s="144">
        <f>IK5-IM5</f>
        <v>0</v>
      </c>
      <c r="IO5" s="682"/>
      <c r="IP5" s="262"/>
      <c r="IQ5" s="1004"/>
      <c r="IR5" s="100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6"/>
      <c r="L6" s="1034" t="s">
        <v>277</v>
      </c>
      <c r="M6" s="1033" t="s">
        <v>278</v>
      </c>
      <c r="N6" s="268">
        <v>44447</v>
      </c>
      <c r="O6" s="266">
        <v>18772.53</v>
      </c>
      <c r="P6" s="263">
        <v>20</v>
      </c>
      <c r="Q6" s="1054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9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91"/>
      <c r="CN6" s="750"/>
      <c r="CO6" s="262"/>
      <c r="CP6" s="262"/>
      <c r="CQ6" s="262"/>
      <c r="CR6" s="262"/>
      <c r="CS6" s="263"/>
      <c r="CT6" s="262"/>
      <c r="CU6" s="349"/>
      <c r="CV6" s="262"/>
      <c r="CW6" s="109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9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3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3"/>
      <c r="L7" s="407"/>
      <c r="M7" s="448"/>
      <c r="N7" s="980"/>
      <c r="O7" s="434"/>
      <c r="P7" s="978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7" t="s">
        <v>17</v>
      </c>
      <c r="O8" s="207" t="s">
        <v>2</v>
      </c>
      <c r="P8" s="978" t="s">
        <v>18</v>
      </c>
      <c r="Q8" s="979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9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8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56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71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71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4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71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4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71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71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71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71">
        <f>FV8*FT8</f>
        <v>33449.85</v>
      </c>
      <c r="FY8" s="62"/>
      <c r="FZ8" s="108"/>
      <c r="GA8" s="15">
        <v>1</v>
      </c>
      <c r="GB8" s="301">
        <v>884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890.9</v>
      </c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>
        <v>946.64</v>
      </c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>
        <v>864.54</v>
      </c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71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9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8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56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71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71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4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71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4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71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71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71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71">
        <f t="shared" ref="FW9:FW29" si="21">FV9*FT9</f>
        <v>33529.300000000003</v>
      </c>
      <c r="FZ9" s="95"/>
      <c r="GA9" s="15">
        <v>2</v>
      </c>
      <c r="GB9" s="285">
        <v>921.8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870.4</v>
      </c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>
        <v>965.24</v>
      </c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>
        <v>888.13</v>
      </c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71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9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8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56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71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71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4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71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4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71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71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71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71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>
        <v>975.22</v>
      </c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>
        <v>898.11</v>
      </c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71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9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8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56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71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71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4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71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4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71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71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71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71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>
        <v>965.24</v>
      </c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>
        <v>961.16</v>
      </c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71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9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8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56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71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71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4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71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4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71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71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71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71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>
        <v>911.26</v>
      </c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>
        <v>903.55</v>
      </c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71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9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8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56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71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71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4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71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4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71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71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71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71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>
        <v>887.22</v>
      </c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>
        <v>933.03</v>
      </c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71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9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8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56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71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71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4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71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4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71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71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71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71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>
        <v>958.89</v>
      </c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>
        <v>857.28</v>
      </c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71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9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8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56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71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71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4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71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4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71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71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71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71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>
        <v>904.46</v>
      </c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>
        <v>918.07</v>
      </c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71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9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8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56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71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71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4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71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4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71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71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71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71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>
        <v>918.07</v>
      </c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>
        <v>881.32</v>
      </c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71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9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8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56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71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71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4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71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4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71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71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71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71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>
        <v>908.54</v>
      </c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>
        <v>914.89</v>
      </c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71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9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8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56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71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71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4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71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4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71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71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71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71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>
        <v>969.32</v>
      </c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>
        <v>959.34</v>
      </c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71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9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8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56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71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71">
        <f t="shared" si="13"/>
        <v>33281.5</v>
      </c>
      <c r="CN19" s="730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4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71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4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71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71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71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71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>
        <v>942.11</v>
      </c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>
        <v>923.06</v>
      </c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71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9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8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56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71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71">
        <f t="shared" si="13"/>
        <v>33751.4</v>
      </c>
      <c r="CN20" s="730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4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71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4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71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71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71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71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>
        <v>905.37</v>
      </c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>
        <v>922.15</v>
      </c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71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9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8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56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71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71">
        <f t="shared" si="13"/>
        <v>34084.400000000001</v>
      </c>
      <c r="CN21" s="730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4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71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4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71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71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71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71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>
        <v>926.68</v>
      </c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>
        <v>904</v>
      </c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71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9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8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56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71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71">
        <f t="shared" si="13"/>
        <v>33718.1</v>
      </c>
      <c r="CN22" s="730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4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71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4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71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71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71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71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>
        <v>927.14</v>
      </c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>
        <v>899.92</v>
      </c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71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9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8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56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71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71">
        <f t="shared" si="13"/>
        <v>33177.9</v>
      </c>
      <c r="CN23" s="730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4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71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4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71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71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71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71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>
        <v>913.98</v>
      </c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>
        <v>935.3</v>
      </c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71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9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8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56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71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71">
        <f t="shared" si="13"/>
        <v>33751.4</v>
      </c>
      <c r="CN24" s="730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4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71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4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71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71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71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71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>
        <v>899.92</v>
      </c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>
        <v>858.19</v>
      </c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71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9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8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56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71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71">
        <f t="shared" si="13"/>
        <v>34454.400000000001</v>
      </c>
      <c r="CN25" s="730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4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71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4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71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71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71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71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>
        <v>956.62</v>
      </c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>
        <v>949.36</v>
      </c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71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9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8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56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71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71">
        <f t="shared" si="13"/>
        <v>32608.1</v>
      </c>
      <c r="CN26" s="730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4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71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4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71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71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71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71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>
        <v>911.72</v>
      </c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>
        <v>864.09</v>
      </c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71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9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8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56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71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71">
        <f t="shared" si="13"/>
        <v>32878.200000000004</v>
      </c>
      <c r="CN27" s="730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4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71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4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71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71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71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71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>
        <v>930.31</v>
      </c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71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9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55">
        <v>38</v>
      </c>
      <c r="BG28" s="1056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8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71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71">
        <f t="shared" si="13"/>
        <v>31198.400000000001</v>
      </c>
      <c r="CN28" s="730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4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71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71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71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>
        <v>865.4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906.7</v>
      </c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71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71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71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71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71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71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652545</v>
      </c>
      <c r="EV30" s="95"/>
      <c r="EW30" s="15"/>
      <c r="EX30" s="93"/>
      <c r="EY30" s="352"/>
      <c r="EZ30" s="107"/>
      <c r="FA30" s="71"/>
      <c r="FB30" s="72"/>
      <c r="FC30" s="671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71">
        <f>SUM(GG8:GG29)</f>
        <v>562723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0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16077.800000000001</v>
      </c>
      <c r="GL32" s="107">
        <f>SUM(GL8:GL31)</f>
        <v>18956.500000000004</v>
      </c>
      <c r="GN32" s="107">
        <f>SUM(GN8:GN31)</f>
        <v>0</v>
      </c>
      <c r="GV32" s="107">
        <f>SUM(GV8:GV31)</f>
        <v>18623.950000000004</v>
      </c>
      <c r="GX32" s="107">
        <f>SUM(GX8:GX31)</f>
        <v>0</v>
      </c>
      <c r="HF32" s="107">
        <f>SUM(HF8:HF31)</f>
        <v>17235.489999999998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19121.900000000001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2671.1999999999989</v>
      </c>
      <c r="GL33" s="379" t="s">
        <v>21</v>
      </c>
      <c r="GM33" s="380"/>
      <c r="GN33" s="147">
        <f>GL32-GN32</f>
        <v>18956.500000000004</v>
      </c>
      <c r="GV33" s="379" t="s">
        <v>21</v>
      </c>
      <c r="GW33" s="380"/>
      <c r="GX33" s="147">
        <f>GV32-GX32</f>
        <v>18623.950000000004</v>
      </c>
      <c r="HF33" s="379" t="s">
        <v>21</v>
      </c>
      <c r="HG33" s="380"/>
      <c r="HH33" s="147">
        <f>HF32-HH32</f>
        <v>17235.489999999998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94" t="s">
        <v>21</v>
      </c>
      <c r="RT33" s="1095"/>
      <c r="RU33" s="147">
        <f>SUM(RV5-RU32)</f>
        <v>0</v>
      </c>
      <c r="SB33" s="1094" t="s">
        <v>21</v>
      </c>
      <c r="SC33" s="1095"/>
      <c r="SD33" s="147">
        <f>SUM(SE5-SD32)</f>
        <v>0</v>
      </c>
      <c r="SK33" s="1094" t="s">
        <v>21</v>
      </c>
      <c r="SL33" s="1095"/>
      <c r="SM33" s="249">
        <f>SUM(SN5-SM32)</f>
        <v>0</v>
      </c>
      <c r="ST33" s="1094" t="s">
        <v>21</v>
      </c>
      <c r="SU33" s="1095"/>
      <c r="SV33" s="147">
        <f>SUM(SW5-SV32)</f>
        <v>0</v>
      </c>
      <c r="TC33" s="1094" t="s">
        <v>21</v>
      </c>
      <c r="TD33" s="1095"/>
      <c r="TE33" s="147">
        <f>SUM(TF5-TE32)</f>
        <v>0</v>
      </c>
      <c r="TL33" s="1094" t="s">
        <v>21</v>
      </c>
      <c r="TM33" s="1095"/>
      <c r="TN33" s="147">
        <f>SUM(TO5-TN32)</f>
        <v>0</v>
      </c>
      <c r="TU33" s="1094" t="s">
        <v>21</v>
      </c>
      <c r="TV33" s="1095"/>
      <c r="TW33" s="147">
        <f>SUM(TX5-TW32)</f>
        <v>0</v>
      </c>
      <c r="UD33" s="1094" t="s">
        <v>21</v>
      </c>
      <c r="UE33" s="1095"/>
      <c r="UF33" s="147">
        <f>SUM(UG5-UF32)</f>
        <v>0</v>
      </c>
      <c r="UM33" s="1094" t="s">
        <v>21</v>
      </c>
      <c r="UN33" s="109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94" t="s">
        <v>21</v>
      </c>
      <c r="VO33" s="1095"/>
      <c r="VP33" s="147">
        <f>VQ5-VP32</f>
        <v>-22</v>
      </c>
      <c r="VW33" s="1094" t="s">
        <v>21</v>
      </c>
      <c r="VX33" s="1095"/>
      <c r="VY33" s="147">
        <f>VZ5-VY32</f>
        <v>-22</v>
      </c>
      <c r="WF33" s="1094" t="s">
        <v>21</v>
      </c>
      <c r="WG33" s="1095"/>
      <c r="WH33" s="147">
        <f>WI5-WH32</f>
        <v>-22</v>
      </c>
      <c r="WO33" s="1094" t="s">
        <v>21</v>
      </c>
      <c r="WP33" s="1095"/>
      <c r="WQ33" s="147">
        <f>WR5-WQ32</f>
        <v>-22</v>
      </c>
      <c r="WX33" s="1094" t="s">
        <v>21</v>
      </c>
      <c r="WY33" s="1095"/>
      <c r="WZ33" s="147">
        <f>XA5-WZ32</f>
        <v>-22</v>
      </c>
      <c r="XG33" s="1094" t="s">
        <v>21</v>
      </c>
      <c r="XH33" s="1095"/>
      <c r="XI33" s="147">
        <f>XJ5-XI32</f>
        <v>-22</v>
      </c>
      <c r="XP33" s="1094" t="s">
        <v>21</v>
      </c>
      <c r="XQ33" s="1095"/>
      <c r="XR33" s="147">
        <f>XS5-XR32</f>
        <v>-22</v>
      </c>
      <c r="XY33" s="1094" t="s">
        <v>21</v>
      </c>
      <c r="XZ33" s="1095"/>
      <c r="YA33" s="147">
        <f>YB5-YA32</f>
        <v>-22</v>
      </c>
      <c r="YH33" s="1094" t="s">
        <v>21</v>
      </c>
      <c r="YI33" s="1095"/>
      <c r="YJ33" s="147">
        <f>YK5-YJ32</f>
        <v>-22</v>
      </c>
      <c r="YQ33" s="1094" t="s">
        <v>21</v>
      </c>
      <c r="YR33" s="1095"/>
      <c r="YS33" s="147">
        <f>YT5-YS32</f>
        <v>-22</v>
      </c>
      <c r="YZ33" s="1094" t="s">
        <v>21</v>
      </c>
      <c r="ZA33" s="1095"/>
      <c r="ZB33" s="147">
        <f>ZC5-ZB32</f>
        <v>-22</v>
      </c>
      <c r="ZI33" s="1094" t="s">
        <v>21</v>
      </c>
      <c r="ZJ33" s="1095"/>
      <c r="ZK33" s="147">
        <f>ZL5-ZK32</f>
        <v>-22</v>
      </c>
      <c r="ZR33" s="1094" t="s">
        <v>21</v>
      </c>
      <c r="ZS33" s="1095"/>
      <c r="ZT33" s="147">
        <f>ZU5-ZT32</f>
        <v>-22</v>
      </c>
      <c r="AAA33" s="1094" t="s">
        <v>21</v>
      </c>
      <c r="AAB33" s="1095"/>
      <c r="AAC33" s="147">
        <f>AAD5-AAC32</f>
        <v>-22</v>
      </c>
      <c r="AAJ33" s="1094" t="s">
        <v>21</v>
      </c>
      <c r="AAK33" s="1095"/>
      <c r="AAL33" s="147">
        <f>AAM5-AAL32</f>
        <v>-22</v>
      </c>
      <c r="AAS33" s="1094" t="s">
        <v>21</v>
      </c>
      <c r="AAT33" s="1095"/>
      <c r="AAU33" s="147">
        <f>AAU32-AAS32</f>
        <v>22</v>
      </c>
      <c r="ABB33" s="1094" t="s">
        <v>21</v>
      </c>
      <c r="ABC33" s="1095"/>
      <c r="ABD33" s="147">
        <f>ABE5-ABD32</f>
        <v>-22</v>
      </c>
      <c r="ABK33" s="1094" t="s">
        <v>21</v>
      </c>
      <c r="ABL33" s="1095"/>
      <c r="ABM33" s="147">
        <f>ABN5-ABM32</f>
        <v>-22</v>
      </c>
      <c r="ABT33" s="1094" t="s">
        <v>21</v>
      </c>
      <c r="ABU33" s="1095"/>
      <c r="ABV33" s="147">
        <f>ABW5-ABV32</f>
        <v>-22</v>
      </c>
      <c r="ACC33" s="1094" t="s">
        <v>21</v>
      </c>
      <c r="ACD33" s="1095"/>
      <c r="ACE33" s="147">
        <f>ACF5-ACE32</f>
        <v>-22</v>
      </c>
      <c r="ACL33" s="1094" t="s">
        <v>21</v>
      </c>
      <c r="ACM33" s="1095"/>
      <c r="ACN33" s="147">
        <f>ACO5-ACN32</f>
        <v>-22</v>
      </c>
      <c r="ACU33" s="1094" t="s">
        <v>21</v>
      </c>
      <c r="ACV33" s="1095"/>
      <c r="ACW33" s="147">
        <f>ACX5-ACW32</f>
        <v>-22</v>
      </c>
      <c r="ADD33" s="1094" t="s">
        <v>21</v>
      </c>
      <c r="ADE33" s="1095"/>
      <c r="ADF33" s="147">
        <f>ADG5-ADF32</f>
        <v>-22</v>
      </c>
      <c r="ADM33" s="1094" t="s">
        <v>21</v>
      </c>
      <c r="ADN33" s="1095"/>
      <c r="ADO33" s="147">
        <f>ADP5-ADO32</f>
        <v>-22</v>
      </c>
      <c r="ADV33" s="1094" t="s">
        <v>21</v>
      </c>
      <c r="ADW33" s="1095"/>
      <c r="ADX33" s="147">
        <f>ADY5-ADX32</f>
        <v>-22</v>
      </c>
      <c r="AEE33" s="1094" t="s">
        <v>21</v>
      </c>
      <c r="AEF33" s="1095"/>
      <c r="AEG33" s="147">
        <f>AEH5-AEG32</f>
        <v>-22</v>
      </c>
      <c r="AEN33" s="1094" t="s">
        <v>21</v>
      </c>
      <c r="AEO33" s="109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3" t="s">
        <v>21</v>
      </c>
      <c r="O34" s="964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96" t="s">
        <v>4</v>
      </c>
      <c r="RT34" s="1097"/>
      <c r="RU34" s="49"/>
      <c r="SB34" s="1096" t="s">
        <v>4</v>
      </c>
      <c r="SC34" s="1097"/>
      <c r="SD34" s="49"/>
      <c r="SK34" s="1096" t="s">
        <v>4</v>
      </c>
      <c r="SL34" s="1097"/>
      <c r="SM34" s="49"/>
      <c r="ST34" s="1096" t="s">
        <v>4</v>
      </c>
      <c r="SU34" s="1097"/>
      <c r="SV34" s="49"/>
      <c r="TC34" s="1096" t="s">
        <v>4</v>
      </c>
      <c r="TD34" s="1097"/>
      <c r="TE34" s="49"/>
      <c r="TL34" s="1096" t="s">
        <v>4</v>
      </c>
      <c r="TM34" s="1097"/>
      <c r="TN34" s="49"/>
      <c r="TU34" s="1096" t="s">
        <v>4</v>
      </c>
      <c r="TV34" s="1097"/>
      <c r="TW34" s="49"/>
      <c r="UD34" s="1096" t="s">
        <v>4</v>
      </c>
      <c r="UE34" s="1097"/>
      <c r="UF34" s="49"/>
      <c r="UM34" s="1096" t="s">
        <v>4</v>
      </c>
      <c r="UN34" s="109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96" t="s">
        <v>4</v>
      </c>
      <c r="VO34" s="1097"/>
      <c r="VP34" s="49"/>
      <c r="VW34" s="1096" t="s">
        <v>4</v>
      </c>
      <c r="VX34" s="1097"/>
      <c r="VY34" s="49"/>
      <c r="WF34" s="1096" t="s">
        <v>4</v>
      </c>
      <c r="WG34" s="1097"/>
      <c r="WH34" s="49"/>
      <c r="WO34" s="1096" t="s">
        <v>4</v>
      </c>
      <c r="WP34" s="1097"/>
      <c r="WQ34" s="49"/>
      <c r="WX34" s="1096" t="s">
        <v>4</v>
      </c>
      <c r="WY34" s="1097"/>
      <c r="WZ34" s="49"/>
      <c r="XG34" s="1096" t="s">
        <v>4</v>
      </c>
      <c r="XH34" s="1097"/>
      <c r="XI34" s="49"/>
      <c r="XP34" s="1096" t="s">
        <v>4</v>
      </c>
      <c r="XQ34" s="1097"/>
      <c r="XR34" s="49"/>
      <c r="XY34" s="1096" t="s">
        <v>4</v>
      </c>
      <c r="XZ34" s="1097"/>
      <c r="YA34" s="49"/>
      <c r="YH34" s="1096" t="s">
        <v>4</v>
      </c>
      <c r="YI34" s="1097"/>
      <c r="YJ34" s="49"/>
      <c r="YQ34" s="1096" t="s">
        <v>4</v>
      </c>
      <c r="YR34" s="1097"/>
      <c r="YS34" s="49"/>
      <c r="YZ34" s="1096" t="s">
        <v>4</v>
      </c>
      <c r="ZA34" s="1097"/>
      <c r="ZB34" s="49"/>
      <c r="ZI34" s="1096" t="s">
        <v>4</v>
      </c>
      <c r="ZJ34" s="1097"/>
      <c r="ZK34" s="49"/>
      <c r="ZR34" s="1096" t="s">
        <v>4</v>
      </c>
      <c r="ZS34" s="1097"/>
      <c r="ZT34" s="49"/>
      <c r="AAA34" s="1096" t="s">
        <v>4</v>
      </c>
      <c r="AAB34" s="1097"/>
      <c r="AAC34" s="49"/>
      <c r="AAJ34" s="1096" t="s">
        <v>4</v>
      </c>
      <c r="AAK34" s="1097"/>
      <c r="AAL34" s="49"/>
      <c r="AAS34" s="1096" t="s">
        <v>4</v>
      </c>
      <c r="AAT34" s="1097"/>
      <c r="AAU34" s="49"/>
      <c r="ABB34" s="1096" t="s">
        <v>4</v>
      </c>
      <c r="ABC34" s="1097"/>
      <c r="ABD34" s="49"/>
      <c r="ABK34" s="1096" t="s">
        <v>4</v>
      </c>
      <c r="ABL34" s="1097"/>
      <c r="ABM34" s="49"/>
      <c r="ABT34" s="1096" t="s">
        <v>4</v>
      </c>
      <c r="ABU34" s="1097"/>
      <c r="ABV34" s="49"/>
      <c r="ACC34" s="1096" t="s">
        <v>4</v>
      </c>
      <c r="ACD34" s="1097"/>
      <c r="ACE34" s="49"/>
      <c r="ACL34" s="1096" t="s">
        <v>4</v>
      </c>
      <c r="ACM34" s="1097"/>
      <c r="ACN34" s="49"/>
      <c r="ACU34" s="1096" t="s">
        <v>4</v>
      </c>
      <c r="ACV34" s="1097"/>
      <c r="ACW34" s="49"/>
      <c r="ADD34" s="1096" t="s">
        <v>4</v>
      </c>
      <c r="ADE34" s="1097"/>
      <c r="ADF34" s="49"/>
      <c r="ADM34" s="1096" t="s">
        <v>4</v>
      </c>
      <c r="ADN34" s="1097"/>
      <c r="ADO34" s="49"/>
      <c r="ADV34" s="1096" t="s">
        <v>4</v>
      </c>
      <c r="ADW34" s="1097"/>
      <c r="ADX34" s="49"/>
      <c r="AEE34" s="1096" t="s">
        <v>4</v>
      </c>
      <c r="AEF34" s="1097"/>
      <c r="AEG34" s="49"/>
      <c r="AEN34" s="1096" t="s">
        <v>4</v>
      </c>
      <c r="AEO34" s="109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5" t="s">
        <v>4</v>
      </c>
      <c r="O35" s="966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7" t="s">
        <v>270</v>
      </c>
      <c r="B1" s="1127"/>
      <c r="C1" s="1127"/>
      <c r="D1" s="1127"/>
      <c r="E1" s="1127"/>
      <c r="F1" s="1127"/>
      <c r="G1" s="112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28" t="s">
        <v>167</v>
      </c>
      <c r="C4" s="514"/>
      <c r="D4" s="283"/>
      <c r="E4" s="369"/>
      <c r="F4" s="339"/>
      <c r="G4" s="260"/>
    </row>
    <row r="5" spans="1:10" ht="15" customHeight="1" x14ac:dyDescent="0.25">
      <c r="A5" s="1121" t="s">
        <v>68</v>
      </c>
      <c r="B5" s="1129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232.78</v>
      </c>
      <c r="H5" s="59">
        <f>E4+E5+E6-G5</f>
        <v>788.66000000000008</v>
      </c>
    </row>
    <row r="6" spans="1:10" ht="16.5" thickBot="1" x14ac:dyDescent="0.3">
      <c r="A6" s="1122"/>
      <c r="B6" s="1130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8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/>
      <c r="D9" s="324">
        <f t="shared" ref="D8:D18" si="1">C9*B9</f>
        <v>0</v>
      </c>
      <c r="E9" s="718"/>
      <c r="F9" s="70">
        <f t="shared" si="0"/>
        <v>0</v>
      </c>
      <c r="G9" s="286"/>
      <c r="H9" s="287"/>
      <c r="I9" s="322">
        <f>I8-F9</f>
        <v>788.66000000000008</v>
      </c>
      <c r="J9" s="323">
        <f>J8-C9</f>
        <v>34</v>
      </c>
    </row>
    <row r="10" spans="1:10" x14ac:dyDescent="0.25">
      <c r="A10" s="206"/>
      <c r="B10" s="84"/>
      <c r="C10" s="15"/>
      <c r="D10" s="324">
        <f t="shared" si="1"/>
        <v>0</v>
      </c>
      <c r="E10" s="141"/>
      <c r="F10" s="70">
        <f t="shared" si="0"/>
        <v>0</v>
      </c>
      <c r="G10" s="286"/>
      <c r="H10" s="287"/>
      <c r="I10" s="322">
        <f t="shared" ref="I10:I19" si="2">I9-F10</f>
        <v>788.66000000000008</v>
      </c>
      <c r="J10" s="323">
        <f t="shared" ref="J10:J50" si="3">J9-C10</f>
        <v>34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141"/>
      <c r="F11" s="285">
        <f t="shared" si="0"/>
        <v>0</v>
      </c>
      <c r="G11" s="286"/>
      <c r="H11" s="287"/>
      <c r="I11" s="322">
        <f t="shared" si="2"/>
        <v>788.66000000000008</v>
      </c>
      <c r="J11" s="323">
        <f t="shared" si="3"/>
        <v>34</v>
      </c>
    </row>
    <row r="12" spans="1:10" x14ac:dyDescent="0.25">
      <c r="A12" s="74"/>
      <c r="B12" s="84"/>
      <c r="C12" s="15"/>
      <c r="D12" s="324">
        <f t="shared" si="1"/>
        <v>0</v>
      </c>
      <c r="E12" s="141"/>
      <c r="F12" s="285">
        <f t="shared" si="0"/>
        <v>0</v>
      </c>
      <c r="G12" s="286"/>
      <c r="H12" s="287"/>
      <c r="I12" s="322">
        <f t="shared" si="2"/>
        <v>788.66000000000008</v>
      </c>
      <c r="J12" s="323">
        <f t="shared" si="3"/>
        <v>34</v>
      </c>
    </row>
    <row r="13" spans="1:10" x14ac:dyDescent="0.25">
      <c r="A13" s="74"/>
      <c r="B13" s="84"/>
      <c r="C13" s="15"/>
      <c r="D13" s="324">
        <f t="shared" si="1"/>
        <v>0</v>
      </c>
      <c r="E13" s="141"/>
      <c r="F13" s="285">
        <f t="shared" si="0"/>
        <v>0</v>
      </c>
      <c r="G13" s="286"/>
      <c r="H13" s="287"/>
      <c r="I13" s="322">
        <f t="shared" si="2"/>
        <v>788.66000000000008</v>
      </c>
      <c r="J13" s="323">
        <f t="shared" si="3"/>
        <v>34</v>
      </c>
    </row>
    <row r="14" spans="1:10" x14ac:dyDescent="0.25">
      <c r="B14" s="84"/>
      <c r="C14" s="284"/>
      <c r="D14" s="324">
        <f t="shared" si="1"/>
        <v>0</v>
      </c>
      <c r="E14" s="265"/>
      <c r="F14" s="285">
        <f t="shared" si="0"/>
        <v>0</v>
      </c>
      <c r="G14" s="286"/>
      <c r="H14" s="287"/>
      <c r="I14" s="322">
        <f t="shared" si="2"/>
        <v>788.66000000000008</v>
      </c>
      <c r="J14" s="323">
        <f t="shared" si="3"/>
        <v>34</v>
      </c>
    </row>
    <row r="15" spans="1:10" x14ac:dyDescent="0.25">
      <c r="B15" s="84"/>
      <c r="C15" s="15"/>
      <c r="D15" s="324">
        <f t="shared" si="1"/>
        <v>0</v>
      </c>
      <c r="E15" s="592"/>
      <c r="F15" s="285">
        <f t="shared" si="0"/>
        <v>0</v>
      </c>
      <c r="G15" s="286"/>
      <c r="H15" s="287"/>
      <c r="I15" s="322">
        <f t="shared" si="2"/>
        <v>788.66000000000008</v>
      </c>
      <c r="J15" s="323">
        <f t="shared" si="3"/>
        <v>34</v>
      </c>
    </row>
    <row r="16" spans="1:10" x14ac:dyDescent="0.25">
      <c r="A16" s="82"/>
      <c r="B16" s="84"/>
      <c r="C16" s="15"/>
      <c r="D16" s="324">
        <f t="shared" si="1"/>
        <v>0</v>
      </c>
      <c r="E16" s="592"/>
      <c r="F16" s="285">
        <f t="shared" si="0"/>
        <v>0</v>
      </c>
      <c r="G16" s="286"/>
      <c r="H16" s="287"/>
      <c r="I16" s="322">
        <f t="shared" si="2"/>
        <v>788.66000000000008</v>
      </c>
      <c r="J16" s="323">
        <f t="shared" si="3"/>
        <v>34</v>
      </c>
    </row>
    <row r="17" spans="1:10" x14ac:dyDescent="0.25">
      <c r="A17" s="84"/>
      <c r="B17" s="84"/>
      <c r="C17" s="15"/>
      <c r="D17" s="324">
        <f t="shared" si="1"/>
        <v>0</v>
      </c>
      <c r="E17" s="592"/>
      <c r="F17" s="285">
        <f t="shared" si="0"/>
        <v>0</v>
      </c>
      <c r="G17" s="286"/>
      <c r="H17" s="287"/>
      <c r="I17" s="322">
        <f t="shared" si="2"/>
        <v>788.66000000000008</v>
      </c>
      <c r="J17" s="323">
        <f t="shared" si="3"/>
        <v>34</v>
      </c>
    </row>
    <row r="18" spans="1:10" x14ac:dyDescent="0.25">
      <c r="A18" s="2"/>
      <c r="B18" s="84"/>
      <c r="C18" s="15"/>
      <c r="D18" s="324">
        <f t="shared" si="1"/>
        <v>0</v>
      </c>
      <c r="E18" s="949"/>
      <c r="F18" s="285">
        <f t="shared" si="0"/>
        <v>0</v>
      </c>
      <c r="G18" s="286"/>
      <c r="H18" s="287"/>
      <c r="I18" s="322">
        <f t="shared" si="2"/>
        <v>788.66000000000008</v>
      </c>
      <c r="J18" s="323">
        <f t="shared" si="3"/>
        <v>34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9"/>
      <c r="F19" s="285">
        <f t="shared" si="0"/>
        <v>0</v>
      </c>
      <c r="G19" s="286"/>
      <c r="H19" s="287"/>
      <c r="I19" s="322">
        <f t="shared" si="2"/>
        <v>788.66000000000008</v>
      </c>
      <c r="J19" s="323">
        <f t="shared" si="3"/>
        <v>34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788.66000000000008</v>
      </c>
      <c r="J20" s="323">
        <f t="shared" si="3"/>
        <v>34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788.66000000000008</v>
      </c>
      <c r="J21" s="323">
        <f t="shared" si="3"/>
        <v>34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788.66000000000008</v>
      </c>
      <c r="J22" s="323">
        <f t="shared" si="3"/>
        <v>34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788.66000000000008</v>
      </c>
      <c r="J23" s="323">
        <f t="shared" si="3"/>
        <v>34</v>
      </c>
    </row>
    <row r="24" spans="1:10" x14ac:dyDescent="0.25">
      <c r="A24" s="2"/>
      <c r="B24" s="84"/>
      <c r="C24" s="15"/>
      <c r="D24" s="324">
        <f t="shared" si="4"/>
        <v>0</v>
      </c>
      <c r="E24" s="950"/>
      <c r="F24" s="285">
        <f t="shared" si="0"/>
        <v>0</v>
      </c>
      <c r="G24" s="286"/>
      <c r="H24" s="287"/>
      <c r="I24" s="322">
        <f t="shared" si="5"/>
        <v>788.66000000000008</v>
      </c>
      <c r="J24" s="323">
        <f t="shared" si="3"/>
        <v>34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0"/>
        <v>0</v>
      </c>
      <c r="G25" s="286"/>
      <c r="H25" s="287"/>
      <c r="I25" s="322">
        <f t="shared" si="5"/>
        <v>788.66000000000008</v>
      </c>
      <c r="J25" s="323">
        <f t="shared" si="3"/>
        <v>34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0"/>
        <v>0</v>
      </c>
      <c r="G26" s="286"/>
      <c r="H26" s="287"/>
      <c r="I26" s="322">
        <f t="shared" si="5"/>
        <v>788.66000000000008</v>
      </c>
      <c r="J26" s="323">
        <f t="shared" si="3"/>
        <v>34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0"/>
        <v>0</v>
      </c>
      <c r="G27" s="286"/>
      <c r="H27" s="287"/>
      <c r="I27" s="322">
        <f t="shared" si="5"/>
        <v>788.66000000000008</v>
      </c>
      <c r="J27" s="323">
        <f t="shared" si="3"/>
        <v>34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788.66000000000008</v>
      </c>
      <c r="J28" s="323">
        <f t="shared" si="3"/>
        <v>34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788.66000000000008</v>
      </c>
      <c r="J29" s="323">
        <f t="shared" si="3"/>
        <v>34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788.66000000000008</v>
      </c>
      <c r="J30" s="323">
        <f t="shared" si="3"/>
        <v>34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788.66000000000008</v>
      </c>
      <c r="J31" s="323">
        <f t="shared" si="3"/>
        <v>34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788.66000000000008</v>
      </c>
      <c r="J32" s="323">
        <f t="shared" si="3"/>
        <v>34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788.66000000000008</v>
      </c>
      <c r="J33" s="253">
        <f t="shared" si="3"/>
        <v>34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788.66000000000008</v>
      </c>
      <c r="J34" s="253">
        <f t="shared" si="3"/>
        <v>34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788.66000000000008</v>
      </c>
      <c r="J35" s="323">
        <f t="shared" si="3"/>
        <v>34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788.66000000000008</v>
      </c>
      <c r="J36" s="323">
        <f t="shared" si="3"/>
        <v>34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788.66000000000008</v>
      </c>
      <c r="J37" s="323">
        <f t="shared" si="3"/>
        <v>34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788.66000000000008</v>
      </c>
      <c r="J38" s="323">
        <f t="shared" si="3"/>
        <v>34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788.66000000000008</v>
      </c>
      <c r="J39" s="323">
        <f t="shared" si="3"/>
        <v>34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788.66000000000008</v>
      </c>
      <c r="J40" s="323">
        <f t="shared" si="3"/>
        <v>34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788.66000000000008</v>
      </c>
      <c r="J41" s="253">
        <f t="shared" si="3"/>
        <v>34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788.66000000000008</v>
      </c>
      <c r="J42" s="253">
        <f t="shared" si="3"/>
        <v>34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788.66000000000008</v>
      </c>
      <c r="J43" s="253">
        <f t="shared" si="3"/>
        <v>34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788.66000000000008</v>
      </c>
      <c r="J44" s="253">
        <f t="shared" si="3"/>
        <v>34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788.66000000000008</v>
      </c>
      <c r="J45" s="253">
        <f t="shared" si="3"/>
        <v>34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788.66000000000008</v>
      </c>
      <c r="J46" s="253">
        <f t="shared" si="3"/>
        <v>34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788.66000000000008</v>
      </c>
      <c r="J47" s="253">
        <f t="shared" si="3"/>
        <v>34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788.66000000000008</v>
      </c>
      <c r="J48" s="253">
        <f t="shared" si="3"/>
        <v>34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788.66000000000008</v>
      </c>
      <c r="J49" s="253">
        <f t="shared" si="3"/>
        <v>34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788.66000000000008</v>
      </c>
      <c r="J50" s="253">
        <f t="shared" si="3"/>
        <v>34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10</v>
      </c>
      <c r="D52" s="324">
        <f t="shared" si="4"/>
        <v>0</v>
      </c>
      <c r="E52" s="38"/>
      <c r="F52" s="5">
        <f>SUM(F8:F51)</f>
        <v>232.78</v>
      </c>
    </row>
    <row r="53" spans="1:10" ht="15.75" thickBot="1" x14ac:dyDescent="0.3">
      <c r="A53" s="51"/>
      <c r="D53" s="324">
        <f t="shared" si="4"/>
        <v>0</v>
      </c>
      <c r="E53" s="69">
        <f>F4+F5+F6-+C52</f>
        <v>34</v>
      </c>
    </row>
    <row r="54" spans="1:10" ht="15.75" thickBot="1" x14ac:dyDescent="0.3">
      <c r="A54" s="123"/>
    </row>
    <row r="55" spans="1:10" ht="16.5" thickTop="1" thickBot="1" x14ac:dyDescent="0.3">
      <c r="A55" s="47"/>
      <c r="C55" s="1125" t="s">
        <v>11</v>
      </c>
      <c r="D55" s="1126"/>
      <c r="E55" s="152">
        <f>E5+E4+E6+-F52</f>
        <v>788.66000000000008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0"/>
      <c r="B1" s="1090"/>
      <c r="C1" s="1090"/>
      <c r="D1" s="1090"/>
      <c r="E1" s="1090"/>
      <c r="F1" s="1090"/>
      <c r="G1" s="109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21"/>
      <c r="B5" s="1123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22"/>
      <c r="B6" s="1124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5" t="s">
        <v>11</v>
      </c>
      <c r="D55" s="1126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T20" sqref="T2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3" t="s">
        <v>272</v>
      </c>
      <c r="B1" s="1103"/>
      <c r="C1" s="1103"/>
      <c r="D1" s="1103"/>
      <c r="E1" s="1103"/>
      <c r="F1" s="1103"/>
      <c r="G1" s="1103"/>
      <c r="H1" s="11">
        <v>1</v>
      </c>
      <c r="I1" s="136"/>
      <c r="J1" s="74"/>
      <c r="M1" s="1099" t="s">
        <v>253</v>
      </c>
      <c r="N1" s="1099"/>
      <c r="O1" s="1099"/>
      <c r="P1" s="1099"/>
      <c r="Q1" s="1099"/>
      <c r="R1" s="1099"/>
      <c r="S1" s="1099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31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31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858.06000000000006</v>
      </c>
      <c r="T5" s="7">
        <f>Q4+Q5-S5+Q6+Q7</f>
        <v>1085.06</v>
      </c>
      <c r="U5" s="214"/>
      <c r="V5" s="74"/>
    </row>
    <row r="6" spans="1:23" x14ac:dyDescent="0.25">
      <c r="B6" s="1131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31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1085.06</v>
      </c>
      <c r="V20" s="74">
        <f t="shared" si="9"/>
        <v>239</v>
      </c>
      <c r="W20" s="61">
        <f t="shared" si="5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1085.06</v>
      </c>
      <c r="V21" s="74">
        <f t="shared" si="9"/>
        <v>239</v>
      </c>
      <c r="W21" s="61">
        <f t="shared" si="5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1085.06</v>
      </c>
      <c r="V22" s="74">
        <f t="shared" si="9"/>
        <v>239</v>
      </c>
      <c r="W22" s="61">
        <f t="shared" si="5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1085.06</v>
      </c>
      <c r="V23" s="74">
        <f t="shared" si="9"/>
        <v>239</v>
      </c>
      <c r="W23" s="61">
        <f t="shared" si="5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1085.06</v>
      </c>
      <c r="V24" s="74">
        <f t="shared" si="9"/>
        <v>239</v>
      </c>
      <c r="W24" s="61">
        <f t="shared" si="5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1085.06</v>
      </c>
      <c r="V25" s="74">
        <f t="shared" si="9"/>
        <v>239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1085.06</v>
      </c>
      <c r="V26" s="74">
        <f t="shared" si="9"/>
        <v>239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1085.06</v>
      </c>
      <c r="V27" s="74">
        <f t="shared" si="9"/>
        <v>239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8">
        <f t="shared" si="0"/>
        <v>136.19999999999999</v>
      </c>
      <c r="E28" s="1020">
        <v>44445</v>
      </c>
      <c r="F28" s="1018">
        <f t="shared" si="1"/>
        <v>136.19999999999999</v>
      </c>
      <c r="G28" s="1019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20"/>
      <c r="R28" s="1018">
        <f t="shared" si="3"/>
        <v>0</v>
      </c>
      <c r="S28" s="1019"/>
      <c r="T28" s="217"/>
      <c r="U28" s="214">
        <f t="shared" si="8"/>
        <v>1085.06</v>
      </c>
      <c r="V28" s="74">
        <f t="shared" si="9"/>
        <v>239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8">
        <f t="shared" si="0"/>
        <v>136.19999999999999</v>
      </c>
      <c r="E29" s="1020">
        <v>44447</v>
      </c>
      <c r="F29" s="1018">
        <f t="shared" si="1"/>
        <v>136.19999999999999</v>
      </c>
      <c r="G29" s="1019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8">
        <f t="shared" si="10"/>
        <v>0</v>
      </c>
      <c r="Q29" s="1020"/>
      <c r="R29" s="1018">
        <f t="shared" si="3"/>
        <v>0</v>
      </c>
      <c r="S29" s="1019"/>
      <c r="T29" s="217"/>
      <c r="U29" s="214">
        <f t="shared" si="8"/>
        <v>1085.06</v>
      </c>
      <c r="V29" s="74">
        <f t="shared" si="9"/>
        <v>239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8">
        <f t="shared" si="0"/>
        <v>136.19999999999999</v>
      </c>
      <c r="E30" s="1020">
        <v>44449</v>
      </c>
      <c r="F30" s="1018">
        <f t="shared" si="1"/>
        <v>136.19999999999999</v>
      </c>
      <c r="G30" s="1019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8">
        <f t="shared" si="10"/>
        <v>0</v>
      </c>
      <c r="Q30" s="1020"/>
      <c r="R30" s="1018">
        <f t="shared" si="3"/>
        <v>0</v>
      </c>
      <c r="S30" s="1019"/>
      <c r="T30" s="217"/>
      <c r="U30" s="214">
        <f t="shared" si="8"/>
        <v>1085.06</v>
      </c>
      <c r="V30" s="74">
        <f t="shared" si="9"/>
        <v>239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8">
        <f t="shared" si="0"/>
        <v>9.08</v>
      </c>
      <c r="E31" s="1020">
        <v>44449</v>
      </c>
      <c r="F31" s="1018">
        <f t="shared" si="1"/>
        <v>9.08</v>
      </c>
      <c r="G31" s="1019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8">
        <f t="shared" si="10"/>
        <v>0</v>
      </c>
      <c r="Q31" s="1020"/>
      <c r="R31" s="1018">
        <f t="shared" si="3"/>
        <v>0</v>
      </c>
      <c r="S31" s="1019"/>
      <c r="T31" s="217"/>
      <c r="U31" s="214">
        <f t="shared" si="8"/>
        <v>1085.06</v>
      </c>
      <c r="V31" s="74">
        <f t="shared" si="9"/>
        <v>239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8">
        <f t="shared" si="0"/>
        <v>18.16</v>
      </c>
      <c r="E32" s="1020">
        <v>44449</v>
      </c>
      <c r="F32" s="1018">
        <f>D32</f>
        <v>18.16</v>
      </c>
      <c r="G32" s="1019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8">
        <f t="shared" si="10"/>
        <v>0</v>
      </c>
      <c r="Q32" s="1020"/>
      <c r="R32" s="1018">
        <f>P32</f>
        <v>0</v>
      </c>
      <c r="S32" s="1019"/>
      <c r="T32" s="217"/>
      <c r="U32" s="214">
        <f t="shared" si="8"/>
        <v>1085.06</v>
      </c>
      <c r="V32" s="74">
        <f t="shared" si="9"/>
        <v>239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8">
        <f t="shared" si="0"/>
        <v>22.7</v>
      </c>
      <c r="E33" s="1021">
        <v>44452</v>
      </c>
      <c r="F33" s="1018">
        <f>D33</f>
        <v>22.7</v>
      </c>
      <c r="G33" s="1019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8">
        <f t="shared" si="10"/>
        <v>0</v>
      </c>
      <c r="Q33" s="1021"/>
      <c r="R33" s="1018">
        <f>P33</f>
        <v>0</v>
      </c>
      <c r="S33" s="1019"/>
      <c r="T33" s="217"/>
      <c r="U33" s="214">
        <f t="shared" si="8"/>
        <v>1085.06</v>
      </c>
      <c r="V33" s="74">
        <f t="shared" si="9"/>
        <v>239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8">
        <f t="shared" si="0"/>
        <v>9.08</v>
      </c>
      <c r="E34" s="1022">
        <v>44452</v>
      </c>
      <c r="F34" s="1018">
        <f t="shared" ref="F34:F69" si="11">D34</f>
        <v>9.08</v>
      </c>
      <c r="G34" s="1019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8">
        <f t="shared" si="10"/>
        <v>0</v>
      </c>
      <c r="Q34" s="1022"/>
      <c r="R34" s="1018">
        <f t="shared" ref="R34:R69" si="12">P34</f>
        <v>0</v>
      </c>
      <c r="S34" s="1019"/>
      <c r="T34" s="217"/>
      <c r="U34" s="214">
        <f t="shared" si="8"/>
        <v>1085.06</v>
      </c>
      <c r="V34" s="74">
        <f t="shared" si="9"/>
        <v>239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8">
        <f t="shared" si="0"/>
        <v>4.54</v>
      </c>
      <c r="E35" s="1022">
        <v>44452</v>
      </c>
      <c r="F35" s="1018">
        <f t="shared" si="11"/>
        <v>4.54</v>
      </c>
      <c r="G35" s="1019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8">
        <f t="shared" si="10"/>
        <v>0</v>
      </c>
      <c r="Q35" s="1022"/>
      <c r="R35" s="1018">
        <f t="shared" si="12"/>
        <v>0</v>
      </c>
      <c r="S35" s="1019"/>
      <c r="T35" s="217"/>
      <c r="U35" s="214">
        <f t="shared" si="8"/>
        <v>1085.06</v>
      </c>
      <c r="V35" s="74">
        <f t="shared" si="9"/>
        <v>239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8">
        <f t="shared" si="0"/>
        <v>13.620000000000001</v>
      </c>
      <c r="E36" s="1022">
        <v>44452</v>
      </c>
      <c r="F36" s="1018">
        <f t="shared" si="11"/>
        <v>13.620000000000001</v>
      </c>
      <c r="G36" s="1019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8">
        <f t="shared" si="10"/>
        <v>0</v>
      </c>
      <c r="Q36" s="1022"/>
      <c r="R36" s="1018">
        <f t="shared" si="12"/>
        <v>0</v>
      </c>
      <c r="S36" s="1019"/>
      <c r="T36" s="217"/>
      <c r="U36" s="214">
        <f t="shared" si="8"/>
        <v>1085.06</v>
      </c>
      <c r="V36" s="74">
        <f t="shared" si="9"/>
        <v>239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8">
        <f t="shared" si="0"/>
        <v>136.19999999999999</v>
      </c>
      <c r="E37" s="1022">
        <v>44452</v>
      </c>
      <c r="F37" s="1018">
        <f t="shared" si="11"/>
        <v>136.19999999999999</v>
      </c>
      <c r="G37" s="1019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8">
        <f t="shared" si="10"/>
        <v>0</v>
      </c>
      <c r="Q37" s="1022"/>
      <c r="R37" s="1018">
        <f t="shared" si="12"/>
        <v>0</v>
      </c>
      <c r="S37" s="1019"/>
      <c r="T37" s="217"/>
      <c r="U37" s="214">
        <f t="shared" si="8"/>
        <v>1085.06</v>
      </c>
      <c r="V37" s="74">
        <f t="shared" si="9"/>
        <v>239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8">
        <f t="shared" si="0"/>
        <v>22.7</v>
      </c>
      <c r="E38" s="1020">
        <v>44453</v>
      </c>
      <c r="F38" s="1018">
        <f t="shared" si="11"/>
        <v>22.7</v>
      </c>
      <c r="G38" s="1019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8">
        <f t="shared" si="10"/>
        <v>0</v>
      </c>
      <c r="Q38" s="1020"/>
      <c r="R38" s="1018">
        <f t="shared" si="12"/>
        <v>0</v>
      </c>
      <c r="S38" s="1019"/>
      <c r="T38" s="217"/>
      <c r="U38" s="214">
        <f t="shared" si="8"/>
        <v>1085.06</v>
      </c>
      <c r="V38" s="74">
        <f t="shared" si="9"/>
        <v>239</v>
      </c>
      <c r="W38" s="61">
        <f t="shared" si="5"/>
        <v>0</v>
      </c>
    </row>
    <row r="39" spans="1:23" x14ac:dyDescent="0.25">
      <c r="B39" s="139">
        <v>4.54</v>
      </c>
      <c r="C39" s="15"/>
      <c r="D39" s="1018">
        <f t="shared" si="0"/>
        <v>0</v>
      </c>
      <c r="E39" s="1020"/>
      <c r="F39" s="1018">
        <f t="shared" si="11"/>
        <v>0</v>
      </c>
      <c r="G39" s="1057"/>
      <c r="H39" s="1058"/>
      <c r="I39" s="1059">
        <f t="shared" si="6"/>
        <v>99.879999999999924</v>
      </c>
      <c r="J39" s="1060">
        <f t="shared" si="7"/>
        <v>22</v>
      </c>
      <c r="K39" s="1061">
        <f t="shared" si="4"/>
        <v>0</v>
      </c>
      <c r="N39" s="139">
        <v>4.54</v>
      </c>
      <c r="O39" s="15"/>
      <c r="P39" s="1018">
        <f t="shared" si="10"/>
        <v>0</v>
      </c>
      <c r="Q39" s="1020"/>
      <c r="R39" s="1018">
        <f t="shared" si="12"/>
        <v>0</v>
      </c>
      <c r="S39" s="1019"/>
      <c r="T39" s="217"/>
      <c r="U39" s="214">
        <f t="shared" si="8"/>
        <v>1085.06</v>
      </c>
      <c r="V39" s="74">
        <f t="shared" si="9"/>
        <v>239</v>
      </c>
      <c r="W39" s="61">
        <f t="shared" si="5"/>
        <v>0</v>
      </c>
    </row>
    <row r="40" spans="1:23" x14ac:dyDescent="0.25">
      <c r="B40" s="139">
        <v>4.54</v>
      </c>
      <c r="C40" s="15"/>
      <c r="D40" s="1018">
        <f t="shared" si="0"/>
        <v>0</v>
      </c>
      <c r="E40" s="1020"/>
      <c r="F40" s="1018">
        <f t="shared" si="11"/>
        <v>0</v>
      </c>
      <c r="G40" s="1057"/>
      <c r="H40" s="1058"/>
      <c r="I40" s="1059">
        <f t="shared" si="6"/>
        <v>99.879999999999924</v>
      </c>
      <c r="J40" s="1060">
        <f t="shared" si="7"/>
        <v>22</v>
      </c>
      <c r="K40" s="1061">
        <f t="shared" si="4"/>
        <v>0</v>
      </c>
      <c r="N40" s="139">
        <v>4.54</v>
      </c>
      <c r="O40" s="15"/>
      <c r="P40" s="1018">
        <f t="shared" si="10"/>
        <v>0</v>
      </c>
      <c r="Q40" s="1020"/>
      <c r="R40" s="1018">
        <f t="shared" si="12"/>
        <v>0</v>
      </c>
      <c r="S40" s="1019"/>
      <c r="T40" s="217"/>
      <c r="U40" s="214">
        <f t="shared" si="8"/>
        <v>1085.06</v>
      </c>
      <c r="V40" s="74">
        <f t="shared" si="9"/>
        <v>239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8">
        <f t="shared" si="0"/>
        <v>99.88</v>
      </c>
      <c r="E41" s="1020"/>
      <c r="F41" s="1018">
        <f t="shared" si="11"/>
        <v>99.88</v>
      </c>
      <c r="G41" s="1057"/>
      <c r="H41" s="1058"/>
      <c r="I41" s="1059">
        <f t="shared" si="6"/>
        <v>0</v>
      </c>
      <c r="J41" s="1060">
        <f t="shared" si="7"/>
        <v>0</v>
      </c>
      <c r="K41" s="1061">
        <f t="shared" si="4"/>
        <v>0</v>
      </c>
      <c r="N41" s="139">
        <v>4.54</v>
      </c>
      <c r="O41" s="15"/>
      <c r="P41" s="1018">
        <f t="shared" si="10"/>
        <v>0</v>
      </c>
      <c r="Q41" s="1020"/>
      <c r="R41" s="1018">
        <f t="shared" si="12"/>
        <v>0</v>
      </c>
      <c r="S41" s="1019"/>
      <c r="T41" s="217"/>
      <c r="U41" s="214">
        <f t="shared" si="8"/>
        <v>1085.06</v>
      </c>
      <c r="V41" s="74">
        <f t="shared" si="9"/>
        <v>239</v>
      </c>
      <c r="W41" s="61">
        <f t="shared" si="5"/>
        <v>0</v>
      </c>
    </row>
    <row r="42" spans="1:23" x14ac:dyDescent="0.25">
      <c r="B42" s="139">
        <v>4.54</v>
      </c>
      <c r="C42" s="15"/>
      <c r="D42" s="1018">
        <f t="shared" si="0"/>
        <v>0</v>
      </c>
      <c r="E42" s="1020"/>
      <c r="F42" s="1018">
        <f t="shared" si="11"/>
        <v>0</v>
      </c>
      <c r="G42" s="1019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8">
        <f t="shared" si="10"/>
        <v>0</v>
      </c>
      <c r="Q42" s="1020"/>
      <c r="R42" s="1018">
        <f t="shared" si="12"/>
        <v>0</v>
      </c>
      <c r="S42" s="1019"/>
      <c r="T42" s="217"/>
      <c r="U42" s="214">
        <f t="shared" si="8"/>
        <v>1085.06</v>
      </c>
      <c r="V42" s="74">
        <f t="shared" si="9"/>
        <v>239</v>
      </c>
      <c r="W42" s="61">
        <f t="shared" si="5"/>
        <v>0</v>
      </c>
    </row>
    <row r="43" spans="1:23" x14ac:dyDescent="0.25">
      <c r="B43" s="139">
        <v>4.54</v>
      </c>
      <c r="C43" s="15"/>
      <c r="D43" s="1018">
        <f t="shared" si="0"/>
        <v>0</v>
      </c>
      <c r="E43" s="1020"/>
      <c r="F43" s="1018">
        <f t="shared" si="11"/>
        <v>0</v>
      </c>
      <c r="G43" s="1019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8">
        <f t="shared" si="10"/>
        <v>0</v>
      </c>
      <c r="Q43" s="1020"/>
      <c r="R43" s="1018">
        <f t="shared" si="12"/>
        <v>0</v>
      </c>
      <c r="S43" s="1019"/>
      <c r="T43" s="217"/>
      <c r="U43" s="214">
        <f t="shared" si="8"/>
        <v>1085.06</v>
      </c>
      <c r="V43" s="74">
        <f t="shared" si="9"/>
        <v>239</v>
      </c>
      <c r="W43" s="61">
        <f t="shared" si="5"/>
        <v>0</v>
      </c>
    </row>
    <row r="44" spans="1:23" x14ac:dyDescent="0.25">
      <c r="B44" s="139">
        <v>4.54</v>
      </c>
      <c r="C44" s="15"/>
      <c r="D44" s="1018">
        <f t="shared" si="0"/>
        <v>0</v>
      </c>
      <c r="E44" s="1020"/>
      <c r="F44" s="1018">
        <f t="shared" si="11"/>
        <v>0</v>
      </c>
      <c r="G44" s="1019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8">
        <f t="shared" si="10"/>
        <v>0</v>
      </c>
      <c r="Q44" s="1020"/>
      <c r="R44" s="1018">
        <f t="shared" si="12"/>
        <v>0</v>
      </c>
      <c r="S44" s="1019"/>
      <c r="T44" s="217"/>
      <c r="U44" s="214">
        <f t="shared" si="8"/>
        <v>1085.06</v>
      </c>
      <c r="V44" s="74">
        <f t="shared" si="9"/>
        <v>239</v>
      </c>
      <c r="W44" s="61">
        <f t="shared" si="5"/>
        <v>0</v>
      </c>
    </row>
    <row r="45" spans="1:23" x14ac:dyDescent="0.25">
      <c r="B45" s="139">
        <v>4.54</v>
      </c>
      <c r="C45" s="15"/>
      <c r="D45" s="1018">
        <f t="shared" si="0"/>
        <v>0</v>
      </c>
      <c r="E45" s="1020"/>
      <c r="F45" s="1018">
        <f t="shared" si="11"/>
        <v>0</v>
      </c>
      <c r="G45" s="1019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8">
        <f t="shared" si="10"/>
        <v>0</v>
      </c>
      <c r="Q45" s="1020"/>
      <c r="R45" s="1018">
        <f t="shared" si="12"/>
        <v>0</v>
      </c>
      <c r="S45" s="1019"/>
      <c r="T45" s="217"/>
      <c r="U45" s="214">
        <f t="shared" si="8"/>
        <v>1085.06</v>
      </c>
      <c r="V45" s="74">
        <f t="shared" si="9"/>
        <v>239</v>
      </c>
      <c r="W45" s="61">
        <f t="shared" si="5"/>
        <v>0</v>
      </c>
    </row>
    <row r="46" spans="1:23" x14ac:dyDescent="0.25">
      <c r="B46" s="139">
        <v>4.54</v>
      </c>
      <c r="C46" s="15"/>
      <c r="D46" s="1018">
        <f t="shared" si="0"/>
        <v>0</v>
      </c>
      <c r="E46" s="1020"/>
      <c r="F46" s="1018">
        <f t="shared" si="11"/>
        <v>0</v>
      </c>
      <c r="G46" s="1019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8">
        <f t="shared" si="10"/>
        <v>0</v>
      </c>
      <c r="Q46" s="1020"/>
      <c r="R46" s="1018">
        <f t="shared" si="12"/>
        <v>0</v>
      </c>
      <c r="S46" s="1019"/>
      <c r="T46" s="217"/>
      <c r="U46" s="214">
        <f t="shared" si="8"/>
        <v>1085.06</v>
      </c>
      <c r="V46" s="74">
        <f t="shared" si="9"/>
        <v>239</v>
      </c>
      <c r="W46" s="61">
        <f t="shared" si="5"/>
        <v>0</v>
      </c>
    </row>
    <row r="47" spans="1:23" x14ac:dyDescent="0.25">
      <c r="B47" s="139">
        <v>4.54</v>
      </c>
      <c r="C47" s="15"/>
      <c r="D47" s="1018">
        <f t="shared" si="0"/>
        <v>0</v>
      </c>
      <c r="E47" s="1020"/>
      <c r="F47" s="1018">
        <f t="shared" si="11"/>
        <v>0</v>
      </c>
      <c r="G47" s="1019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8">
        <f t="shared" si="10"/>
        <v>0</v>
      </c>
      <c r="Q47" s="1020"/>
      <c r="R47" s="1018">
        <f t="shared" si="12"/>
        <v>0</v>
      </c>
      <c r="S47" s="1019"/>
      <c r="T47" s="217"/>
      <c r="U47" s="214">
        <f t="shared" si="8"/>
        <v>1085.06</v>
      </c>
      <c r="V47" s="74">
        <f t="shared" si="9"/>
        <v>239</v>
      </c>
      <c r="W47" s="61">
        <f t="shared" si="5"/>
        <v>0</v>
      </c>
    </row>
    <row r="48" spans="1:23" x14ac:dyDescent="0.25">
      <c r="B48" s="139">
        <v>4.54</v>
      </c>
      <c r="C48" s="15"/>
      <c r="D48" s="1018">
        <f t="shared" si="0"/>
        <v>0</v>
      </c>
      <c r="E48" s="1020"/>
      <c r="F48" s="1018">
        <f t="shared" si="11"/>
        <v>0</v>
      </c>
      <c r="G48" s="1019"/>
      <c r="H48" s="217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8">
        <f t="shared" si="10"/>
        <v>0</v>
      </c>
      <c r="Q48" s="1020"/>
      <c r="R48" s="1018">
        <f t="shared" si="12"/>
        <v>0</v>
      </c>
      <c r="S48" s="1019"/>
      <c r="T48" s="217"/>
      <c r="U48" s="887">
        <f t="shared" si="8"/>
        <v>1085.06</v>
      </c>
      <c r="V48" s="74">
        <f t="shared" si="9"/>
        <v>239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1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6"/>
      <c r="R49" s="244">
        <f t="shared" si="12"/>
        <v>0</v>
      </c>
      <c r="S49" s="183"/>
      <c r="T49" s="121"/>
      <c r="U49" s="887">
        <f t="shared" si="8"/>
        <v>1085.06</v>
      </c>
      <c r="V49" s="74">
        <f t="shared" si="9"/>
        <v>239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1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6"/>
      <c r="R50" s="244">
        <f t="shared" si="12"/>
        <v>0</v>
      </c>
      <c r="S50" s="183"/>
      <c r="T50" s="121"/>
      <c r="U50" s="887">
        <f t="shared" si="8"/>
        <v>1085.06</v>
      </c>
      <c r="V50" s="74">
        <f t="shared" si="9"/>
        <v>239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1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6"/>
      <c r="R51" s="244">
        <f t="shared" si="12"/>
        <v>0</v>
      </c>
      <c r="S51" s="183"/>
      <c r="T51" s="121"/>
      <c r="U51" s="887">
        <f t="shared" si="8"/>
        <v>1085.06</v>
      </c>
      <c r="V51" s="74">
        <f t="shared" si="9"/>
        <v>239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1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6"/>
      <c r="R52" s="244">
        <f t="shared" si="12"/>
        <v>0</v>
      </c>
      <c r="S52" s="183"/>
      <c r="T52" s="121"/>
      <c r="U52" s="887">
        <f t="shared" si="8"/>
        <v>1085.06</v>
      </c>
      <c r="V52" s="74">
        <f t="shared" si="9"/>
        <v>239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1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6"/>
      <c r="R53" s="244">
        <f t="shared" si="12"/>
        <v>0</v>
      </c>
      <c r="S53" s="183"/>
      <c r="T53" s="121"/>
      <c r="U53" s="887">
        <f t="shared" si="8"/>
        <v>1085.06</v>
      </c>
      <c r="V53" s="74">
        <f t="shared" si="9"/>
        <v>239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1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6"/>
      <c r="R54" s="244">
        <f t="shared" si="12"/>
        <v>0</v>
      </c>
      <c r="S54" s="183"/>
      <c r="T54" s="121"/>
      <c r="U54" s="887">
        <f t="shared" si="8"/>
        <v>1085.06</v>
      </c>
      <c r="V54" s="74">
        <f t="shared" si="9"/>
        <v>239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6"/>
      <c r="R55" s="244">
        <f t="shared" si="12"/>
        <v>0</v>
      </c>
      <c r="S55" s="183"/>
      <c r="T55" s="121"/>
      <c r="U55" s="214">
        <f t="shared" si="8"/>
        <v>1085.06</v>
      </c>
      <c r="V55" s="74">
        <f t="shared" si="9"/>
        <v>239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6"/>
      <c r="R56" s="244">
        <f t="shared" si="12"/>
        <v>0</v>
      </c>
      <c r="S56" s="183"/>
      <c r="T56" s="121"/>
      <c r="U56" s="214">
        <f t="shared" si="8"/>
        <v>1085.06</v>
      </c>
      <c r="V56" s="74">
        <f t="shared" si="9"/>
        <v>239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6"/>
      <c r="R57" s="244">
        <f t="shared" si="12"/>
        <v>0</v>
      </c>
      <c r="S57" s="183"/>
      <c r="T57" s="121"/>
      <c r="U57" s="214">
        <f t="shared" si="8"/>
        <v>1085.06</v>
      </c>
      <c r="V57" s="74">
        <f t="shared" si="9"/>
        <v>239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6"/>
      <c r="R58" s="244">
        <f t="shared" si="12"/>
        <v>0</v>
      </c>
      <c r="S58" s="183"/>
      <c r="T58" s="121"/>
      <c r="U58" s="214">
        <f t="shared" si="8"/>
        <v>1085.06</v>
      </c>
      <c r="V58" s="74">
        <f t="shared" si="9"/>
        <v>239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6"/>
      <c r="R59" s="244">
        <f t="shared" si="12"/>
        <v>0</v>
      </c>
      <c r="S59" s="183"/>
      <c r="T59" s="121"/>
      <c r="U59" s="214">
        <f t="shared" si="8"/>
        <v>1085.06</v>
      </c>
      <c r="V59" s="74">
        <f t="shared" si="9"/>
        <v>239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6"/>
      <c r="R60" s="244">
        <f t="shared" si="12"/>
        <v>0</v>
      </c>
      <c r="S60" s="183"/>
      <c r="T60" s="121"/>
      <c r="U60" s="214">
        <f t="shared" si="8"/>
        <v>1085.06</v>
      </c>
      <c r="V60" s="74">
        <f t="shared" si="9"/>
        <v>239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1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6"/>
      <c r="R61" s="244">
        <f t="shared" si="12"/>
        <v>0</v>
      </c>
      <c r="S61" s="765"/>
      <c r="T61" s="186"/>
      <c r="U61" s="214">
        <f t="shared" si="8"/>
        <v>1085.06</v>
      </c>
      <c r="V61" s="74">
        <f t="shared" si="9"/>
        <v>239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1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6"/>
      <c r="R62" s="244">
        <f t="shared" si="12"/>
        <v>0</v>
      </c>
      <c r="S62" s="765"/>
      <c r="T62" s="186"/>
      <c r="U62" s="214">
        <f t="shared" si="8"/>
        <v>1085.06</v>
      </c>
      <c r="V62" s="74">
        <f t="shared" si="9"/>
        <v>239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1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6"/>
      <c r="R63" s="244">
        <f t="shared" si="12"/>
        <v>0</v>
      </c>
      <c r="S63" s="765"/>
      <c r="T63" s="186"/>
      <c r="U63" s="214">
        <f t="shared" si="8"/>
        <v>1085.06</v>
      </c>
      <c r="V63" s="74">
        <f t="shared" si="9"/>
        <v>239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1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6"/>
      <c r="R64" s="244">
        <f t="shared" si="12"/>
        <v>0</v>
      </c>
      <c r="S64" s="765"/>
      <c r="T64" s="186"/>
      <c r="U64" s="214">
        <f t="shared" si="8"/>
        <v>1085.06</v>
      </c>
      <c r="V64" s="74">
        <f t="shared" si="9"/>
        <v>239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1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6"/>
      <c r="R65" s="244">
        <f t="shared" si="12"/>
        <v>0</v>
      </c>
      <c r="S65" s="765"/>
      <c r="T65" s="186"/>
      <c r="U65" s="214">
        <f t="shared" si="8"/>
        <v>1085.06</v>
      </c>
      <c r="V65" s="74">
        <f t="shared" si="9"/>
        <v>239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1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6"/>
      <c r="R66" s="244">
        <f t="shared" si="12"/>
        <v>0</v>
      </c>
      <c r="S66" s="765"/>
      <c r="T66" s="186"/>
      <c r="U66" s="214">
        <f t="shared" si="8"/>
        <v>1085.06</v>
      </c>
      <c r="V66" s="74">
        <f t="shared" si="9"/>
        <v>239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1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6"/>
      <c r="R67" s="244">
        <f t="shared" si="12"/>
        <v>0</v>
      </c>
      <c r="S67" s="765"/>
      <c r="T67" s="186"/>
      <c r="U67" s="214">
        <f t="shared" si="8"/>
        <v>1085.06</v>
      </c>
      <c r="V67" s="74">
        <f t="shared" si="9"/>
        <v>239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1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6"/>
      <c r="R68" s="764">
        <f t="shared" si="12"/>
        <v>0</v>
      </c>
      <c r="S68" s="765"/>
      <c r="T68" s="186"/>
      <c r="U68" s="214">
        <f t="shared" si="8"/>
        <v>1085.06</v>
      </c>
      <c r="V68" s="74">
        <f t="shared" si="9"/>
        <v>239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189</v>
      </c>
      <c r="P70" s="6">
        <f>SUM(P9:P69)</f>
        <v>858.06000000000006</v>
      </c>
      <c r="Q70" s="13"/>
      <c r="R70" s="6">
        <f>SUM(R9:R69)</f>
        <v>858.06000000000006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239</v>
      </c>
      <c r="Q72" s="40"/>
      <c r="R72" s="6"/>
      <c r="S72" s="31"/>
      <c r="T72" s="17"/>
      <c r="U72" s="136"/>
      <c r="V72" s="74"/>
    </row>
    <row r="73" spans="2:23" x14ac:dyDescent="0.25">
      <c r="C73" s="1132" t="s">
        <v>19</v>
      </c>
      <c r="D73" s="1133"/>
      <c r="E73" s="39">
        <f>E4+E5-F70+E6+E7</f>
        <v>0</v>
      </c>
      <c r="F73" s="6"/>
      <c r="G73" s="6"/>
      <c r="H73" s="17"/>
      <c r="I73" s="136"/>
      <c r="J73" s="74"/>
      <c r="O73" s="1132" t="s">
        <v>19</v>
      </c>
      <c r="P73" s="1133"/>
      <c r="Q73" s="39">
        <f>Q4+Q5-R70+Q6+Q7</f>
        <v>1085.06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4" t="s">
        <v>19</v>
      </c>
      <c r="J7" s="1136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5"/>
      <c r="J8" s="1137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2" t="s">
        <v>19</v>
      </c>
      <c r="D64" s="113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F1" workbookViewId="0">
      <selection activeCell="O5" sqref="O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9" t="s">
        <v>253</v>
      </c>
      <c r="B1" s="1099"/>
      <c r="C1" s="1099"/>
      <c r="D1" s="1099"/>
      <c r="E1" s="1099"/>
      <c r="F1" s="1099"/>
      <c r="G1" s="1099"/>
      <c r="H1" s="11">
        <v>1</v>
      </c>
      <c r="I1" s="136"/>
      <c r="J1" s="74"/>
      <c r="M1" s="1099" t="s">
        <v>253</v>
      </c>
      <c r="N1" s="1099"/>
      <c r="O1" s="1099"/>
      <c r="P1" s="1099"/>
      <c r="Q1" s="1099"/>
      <c r="R1" s="1099"/>
      <c r="S1" s="1099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38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0</v>
      </c>
      <c r="H5" s="7">
        <f>E4+E5-G5+E6+E7</f>
        <v>50</v>
      </c>
      <c r="I5" s="214"/>
      <c r="J5" s="74"/>
      <c r="M5" s="74" t="s">
        <v>77</v>
      </c>
      <c r="N5" s="1139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0</v>
      </c>
      <c r="T5" s="7">
        <f>Q4+Q5-S5+Q6+Q7</f>
        <v>50</v>
      </c>
      <c r="U5" s="214"/>
      <c r="V5" s="74"/>
    </row>
    <row r="6" spans="1:23" ht="22.5" customHeight="1" x14ac:dyDescent="0.25">
      <c r="B6" s="1138"/>
      <c r="C6" s="224"/>
      <c r="D6" s="160"/>
      <c r="E6" s="107"/>
      <c r="F6" s="74"/>
      <c r="I6" s="215"/>
      <c r="J6" s="74"/>
      <c r="N6" s="1139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/>
      <c r="D9" s="70"/>
      <c r="E9" s="220"/>
      <c r="F9" s="70">
        <f t="shared" ref="F9:F31" si="0">D9</f>
        <v>0</v>
      </c>
      <c r="G9" s="71"/>
      <c r="H9" s="72"/>
      <c r="I9" s="214">
        <f>E5+E4+E6+E7-F9</f>
        <v>50</v>
      </c>
      <c r="J9" s="74">
        <f>F5-C9+F6+F4+F7</f>
        <v>5</v>
      </c>
      <c r="K9" s="61">
        <f>H9*F9</f>
        <v>0</v>
      </c>
      <c r="M9" s="74"/>
      <c r="N9" s="139">
        <v>4.54</v>
      </c>
      <c r="O9" s="15"/>
      <c r="P9" s="70"/>
      <c r="Q9" s="220"/>
      <c r="R9" s="70">
        <f t="shared" ref="R9:R31" si="1">P9</f>
        <v>0</v>
      </c>
      <c r="S9" s="71"/>
      <c r="T9" s="72"/>
      <c r="U9" s="214">
        <f>Q5+Q4+Q6+Q7-R9</f>
        <v>50</v>
      </c>
      <c r="V9" s="74">
        <f>R5-O9+R6+R4+R7</f>
        <v>5</v>
      </c>
      <c r="W9" s="61">
        <f>T9*R9</f>
        <v>0</v>
      </c>
    </row>
    <row r="10" spans="1:23" x14ac:dyDescent="0.25">
      <c r="B10" s="139">
        <v>4.54</v>
      </c>
      <c r="C10" s="15"/>
      <c r="D10" s="70"/>
      <c r="E10" s="220"/>
      <c r="F10" s="70">
        <f t="shared" si="0"/>
        <v>0</v>
      </c>
      <c r="G10" s="71"/>
      <c r="H10" s="72"/>
      <c r="I10" s="214">
        <f>I9-F10</f>
        <v>50</v>
      </c>
      <c r="J10" s="74">
        <f>J9-C10</f>
        <v>5</v>
      </c>
      <c r="K10" s="61">
        <f t="shared" ref="K10:K68" si="2">H10*F10</f>
        <v>0</v>
      </c>
      <c r="N10" s="139">
        <v>4.54</v>
      </c>
      <c r="O10" s="15"/>
      <c r="P10" s="70"/>
      <c r="Q10" s="220"/>
      <c r="R10" s="70">
        <f t="shared" si="1"/>
        <v>0</v>
      </c>
      <c r="S10" s="71"/>
      <c r="T10" s="72"/>
      <c r="U10" s="214">
        <f>U9-R10</f>
        <v>50</v>
      </c>
      <c r="V10" s="74">
        <f>V9-O10</f>
        <v>5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4.54</v>
      </c>
      <c r="C11" s="15"/>
      <c r="D11" s="70"/>
      <c r="E11" s="220"/>
      <c r="F11" s="70">
        <f t="shared" si="0"/>
        <v>0</v>
      </c>
      <c r="G11" s="286"/>
      <c r="H11" s="287"/>
      <c r="I11" s="302">
        <f t="shared" ref="I11:I68" si="4">I10-F11</f>
        <v>50</v>
      </c>
      <c r="J11" s="263">
        <f t="shared" ref="J11:J68" si="5">J10-C11</f>
        <v>5</v>
      </c>
      <c r="K11" s="61">
        <f t="shared" si="2"/>
        <v>0</v>
      </c>
      <c r="M11" s="56" t="s">
        <v>32</v>
      </c>
      <c r="N11" s="139">
        <v>4.54</v>
      </c>
      <c r="O11" s="15"/>
      <c r="P11" s="70"/>
      <c r="Q11" s="220"/>
      <c r="R11" s="70">
        <f t="shared" si="1"/>
        <v>0</v>
      </c>
      <c r="S11" s="286"/>
      <c r="T11" s="287"/>
      <c r="U11" s="302">
        <f t="shared" ref="U11:U68" si="6">U10-R11</f>
        <v>50</v>
      </c>
      <c r="V11" s="263">
        <f t="shared" ref="V11:V68" si="7">V10-O11</f>
        <v>5</v>
      </c>
      <c r="W11" s="61">
        <f t="shared" si="3"/>
        <v>0</v>
      </c>
    </row>
    <row r="12" spans="1:23" x14ac:dyDescent="0.25">
      <c r="A12" s="86"/>
      <c r="B12" s="139">
        <v>4.54</v>
      </c>
      <c r="C12" s="15"/>
      <c r="D12" s="70"/>
      <c r="E12" s="220"/>
      <c r="F12" s="70">
        <f t="shared" si="0"/>
        <v>0</v>
      </c>
      <c r="G12" s="286"/>
      <c r="H12" s="287"/>
      <c r="I12" s="302">
        <f t="shared" si="4"/>
        <v>50</v>
      </c>
      <c r="J12" s="263">
        <f t="shared" si="5"/>
        <v>5</v>
      </c>
      <c r="K12" s="61">
        <f t="shared" si="2"/>
        <v>0</v>
      </c>
      <c r="M12" s="86"/>
      <c r="N12" s="139">
        <v>4.54</v>
      </c>
      <c r="O12" s="15"/>
      <c r="P12" s="70"/>
      <c r="Q12" s="220"/>
      <c r="R12" s="70">
        <f t="shared" si="1"/>
        <v>0</v>
      </c>
      <c r="S12" s="286"/>
      <c r="T12" s="287"/>
      <c r="U12" s="302">
        <f t="shared" si="6"/>
        <v>50</v>
      </c>
      <c r="V12" s="263">
        <f t="shared" si="7"/>
        <v>5</v>
      </c>
      <c r="W12" s="61">
        <f t="shared" si="3"/>
        <v>0</v>
      </c>
    </row>
    <row r="13" spans="1:23" x14ac:dyDescent="0.25">
      <c r="B13" s="139">
        <v>4.54</v>
      </c>
      <c r="C13" s="15"/>
      <c r="D13" s="70"/>
      <c r="E13" s="220"/>
      <c r="F13" s="70">
        <f t="shared" si="0"/>
        <v>0</v>
      </c>
      <c r="G13" s="286"/>
      <c r="H13" s="287"/>
      <c r="I13" s="302">
        <f t="shared" si="4"/>
        <v>50</v>
      </c>
      <c r="J13" s="263">
        <f t="shared" si="5"/>
        <v>5</v>
      </c>
      <c r="K13" s="61">
        <f t="shared" si="2"/>
        <v>0</v>
      </c>
      <c r="N13" s="139">
        <v>4.54</v>
      </c>
      <c r="O13" s="15"/>
      <c r="P13" s="70"/>
      <c r="Q13" s="220"/>
      <c r="R13" s="70">
        <f t="shared" si="1"/>
        <v>0</v>
      </c>
      <c r="S13" s="286"/>
      <c r="T13" s="287"/>
      <c r="U13" s="302">
        <f t="shared" si="6"/>
        <v>50</v>
      </c>
      <c r="V13" s="263">
        <f t="shared" si="7"/>
        <v>5</v>
      </c>
      <c r="W13" s="61">
        <f t="shared" si="3"/>
        <v>0</v>
      </c>
    </row>
    <row r="14" spans="1:23" x14ac:dyDescent="0.25">
      <c r="A14" s="56" t="s">
        <v>33</v>
      </c>
      <c r="B14" s="139">
        <v>4.54</v>
      </c>
      <c r="C14" s="15"/>
      <c r="D14" s="70"/>
      <c r="E14" s="220"/>
      <c r="F14" s="70">
        <f t="shared" si="0"/>
        <v>0</v>
      </c>
      <c r="G14" s="286"/>
      <c r="H14" s="287"/>
      <c r="I14" s="302">
        <f t="shared" si="4"/>
        <v>50</v>
      </c>
      <c r="J14" s="263">
        <f t="shared" si="5"/>
        <v>5</v>
      </c>
      <c r="K14" s="61">
        <f t="shared" si="2"/>
        <v>0</v>
      </c>
      <c r="M14" s="56" t="s">
        <v>33</v>
      </c>
      <c r="N14" s="139">
        <v>4.54</v>
      </c>
      <c r="O14" s="15"/>
      <c r="P14" s="70"/>
      <c r="Q14" s="220"/>
      <c r="R14" s="70">
        <f t="shared" si="1"/>
        <v>0</v>
      </c>
      <c r="S14" s="286"/>
      <c r="T14" s="287"/>
      <c r="U14" s="302">
        <f t="shared" si="6"/>
        <v>50</v>
      </c>
      <c r="V14" s="263">
        <f t="shared" si="7"/>
        <v>5</v>
      </c>
      <c r="W14" s="61">
        <f t="shared" si="3"/>
        <v>0</v>
      </c>
    </row>
    <row r="15" spans="1:23" x14ac:dyDescent="0.25">
      <c r="B15" s="139">
        <v>4.54</v>
      </c>
      <c r="C15" s="15"/>
      <c r="D15" s="70"/>
      <c r="E15" s="140"/>
      <c r="F15" s="70">
        <f t="shared" si="0"/>
        <v>0</v>
      </c>
      <c r="G15" s="286"/>
      <c r="H15" s="287"/>
      <c r="I15" s="302">
        <f t="shared" si="4"/>
        <v>50</v>
      </c>
      <c r="J15" s="263">
        <f t="shared" si="5"/>
        <v>5</v>
      </c>
      <c r="K15" s="61">
        <f t="shared" si="2"/>
        <v>0</v>
      </c>
      <c r="N15" s="139">
        <v>4.54</v>
      </c>
      <c r="O15" s="15"/>
      <c r="P15" s="70"/>
      <c r="Q15" s="140"/>
      <c r="R15" s="70">
        <f t="shared" si="1"/>
        <v>0</v>
      </c>
      <c r="S15" s="286"/>
      <c r="T15" s="287"/>
      <c r="U15" s="302">
        <f t="shared" si="6"/>
        <v>50</v>
      </c>
      <c r="V15" s="263">
        <f t="shared" si="7"/>
        <v>5</v>
      </c>
      <c r="W15" s="61">
        <f t="shared" si="3"/>
        <v>0</v>
      </c>
    </row>
    <row r="16" spans="1:23" x14ac:dyDescent="0.25">
      <c r="B16" s="139">
        <v>4.54</v>
      </c>
      <c r="C16" s="15"/>
      <c r="D16" s="70"/>
      <c r="E16" s="220"/>
      <c r="F16" s="70">
        <f t="shared" si="0"/>
        <v>0</v>
      </c>
      <c r="G16" s="286"/>
      <c r="H16" s="287"/>
      <c r="I16" s="302">
        <f t="shared" si="4"/>
        <v>50</v>
      </c>
      <c r="J16" s="263">
        <f t="shared" si="5"/>
        <v>5</v>
      </c>
      <c r="K16" s="61">
        <f t="shared" si="2"/>
        <v>0</v>
      </c>
      <c r="N16" s="139">
        <v>4.54</v>
      </c>
      <c r="O16" s="15"/>
      <c r="P16" s="70"/>
      <c r="Q16" s="220"/>
      <c r="R16" s="70">
        <f t="shared" si="1"/>
        <v>0</v>
      </c>
      <c r="S16" s="286"/>
      <c r="T16" s="287"/>
      <c r="U16" s="302">
        <f t="shared" si="6"/>
        <v>50</v>
      </c>
      <c r="V16" s="263">
        <f t="shared" si="7"/>
        <v>5</v>
      </c>
      <c r="W16" s="61">
        <f t="shared" si="3"/>
        <v>0</v>
      </c>
    </row>
    <row r="17" spans="2:23" x14ac:dyDescent="0.25">
      <c r="B17" s="139">
        <v>4.54</v>
      </c>
      <c r="C17" s="15"/>
      <c r="D17" s="70"/>
      <c r="E17" s="220"/>
      <c r="F17" s="70">
        <f t="shared" si="0"/>
        <v>0</v>
      </c>
      <c r="G17" s="286"/>
      <c r="H17" s="287"/>
      <c r="I17" s="302">
        <f t="shared" si="4"/>
        <v>50</v>
      </c>
      <c r="J17" s="263">
        <f t="shared" si="5"/>
        <v>5</v>
      </c>
      <c r="K17" s="61">
        <f t="shared" si="2"/>
        <v>0</v>
      </c>
      <c r="N17" s="139">
        <v>4.54</v>
      </c>
      <c r="O17" s="15"/>
      <c r="P17" s="70"/>
      <c r="Q17" s="220"/>
      <c r="R17" s="70">
        <f t="shared" si="1"/>
        <v>0</v>
      </c>
      <c r="S17" s="286"/>
      <c r="T17" s="287"/>
      <c r="U17" s="302">
        <f t="shared" si="6"/>
        <v>50</v>
      </c>
      <c r="V17" s="263">
        <f t="shared" si="7"/>
        <v>5</v>
      </c>
      <c r="W17" s="61">
        <f t="shared" si="3"/>
        <v>0</v>
      </c>
    </row>
    <row r="18" spans="2:23" x14ac:dyDescent="0.25">
      <c r="B18" s="139">
        <v>4.54</v>
      </c>
      <c r="C18" s="15"/>
      <c r="D18" s="70"/>
      <c r="E18" s="220"/>
      <c r="F18" s="70">
        <f t="shared" si="0"/>
        <v>0</v>
      </c>
      <c r="G18" s="286"/>
      <c r="H18" s="287"/>
      <c r="I18" s="302">
        <f t="shared" si="4"/>
        <v>50</v>
      </c>
      <c r="J18" s="263">
        <f t="shared" si="5"/>
        <v>5</v>
      </c>
      <c r="K18" s="61">
        <f t="shared" si="2"/>
        <v>0</v>
      </c>
      <c r="N18" s="139">
        <v>4.54</v>
      </c>
      <c r="O18" s="15"/>
      <c r="P18" s="70"/>
      <c r="Q18" s="220"/>
      <c r="R18" s="70">
        <f t="shared" si="1"/>
        <v>0</v>
      </c>
      <c r="S18" s="286"/>
      <c r="T18" s="287"/>
      <c r="U18" s="302">
        <f t="shared" si="6"/>
        <v>50</v>
      </c>
      <c r="V18" s="263">
        <f t="shared" si="7"/>
        <v>5</v>
      </c>
      <c r="W18" s="61">
        <f t="shared" si="3"/>
        <v>0</v>
      </c>
    </row>
    <row r="19" spans="2:23" x14ac:dyDescent="0.25">
      <c r="B19" s="139">
        <v>4.54</v>
      </c>
      <c r="C19" s="15"/>
      <c r="D19" s="70"/>
      <c r="E19" s="220"/>
      <c r="F19" s="70">
        <f t="shared" si="0"/>
        <v>0</v>
      </c>
      <c r="G19" s="286"/>
      <c r="H19" s="287"/>
      <c r="I19" s="302">
        <f t="shared" si="4"/>
        <v>50</v>
      </c>
      <c r="J19" s="263">
        <f t="shared" si="5"/>
        <v>5</v>
      </c>
      <c r="K19" s="61">
        <f t="shared" si="2"/>
        <v>0</v>
      </c>
      <c r="N19" s="139">
        <v>4.54</v>
      </c>
      <c r="O19" s="15"/>
      <c r="P19" s="70"/>
      <c r="Q19" s="220"/>
      <c r="R19" s="70">
        <f t="shared" si="1"/>
        <v>0</v>
      </c>
      <c r="S19" s="286"/>
      <c r="T19" s="287"/>
      <c r="U19" s="302">
        <f t="shared" si="6"/>
        <v>50</v>
      </c>
      <c r="V19" s="263">
        <f t="shared" si="7"/>
        <v>5</v>
      </c>
      <c r="W19" s="61">
        <f t="shared" si="3"/>
        <v>0</v>
      </c>
    </row>
    <row r="20" spans="2:23" x14ac:dyDescent="0.25">
      <c r="B20" s="139">
        <v>4.54</v>
      </c>
      <c r="C20" s="15"/>
      <c r="D20" s="70"/>
      <c r="E20" s="220"/>
      <c r="F20" s="70">
        <f t="shared" si="0"/>
        <v>0</v>
      </c>
      <c r="G20" s="71"/>
      <c r="H20" s="72"/>
      <c r="I20" s="214">
        <f t="shared" si="4"/>
        <v>50</v>
      </c>
      <c r="J20" s="74">
        <f t="shared" si="5"/>
        <v>5</v>
      </c>
      <c r="K20" s="61">
        <f t="shared" si="2"/>
        <v>0</v>
      </c>
      <c r="N20" s="139">
        <v>4.54</v>
      </c>
      <c r="O20" s="15"/>
      <c r="P20" s="70"/>
      <c r="Q20" s="220"/>
      <c r="R20" s="70">
        <f t="shared" si="1"/>
        <v>0</v>
      </c>
      <c r="S20" s="71"/>
      <c r="T20" s="72"/>
      <c r="U20" s="214">
        <f t="shared" si="6"/>
        <v>50</v>
      </c>
      <c r="V20" s="74">
        <f t="shared" si="7"/>
        <v>5</v>
      </c>
      <c r="W20" s="61">
        <f t="shared" si="3"/>
        <v>0</v>
      </c>
    </row>
    <row r="21" spans="2:23" x14ac:dyDescent="0.25">
      <c r="B21" s="139">
        <v>4.54</v>
      </c>
      <c r="C21" s="15"/>
      <c r="D21" s="70"/>
      <c r="E21" s="220"/>
      <c r="F21" s="70">
        <f t="shared" si="0"/>
        <v>0</v>
      </c>
      <c r="G21" s="71"/>
      <c r="H21" s="72"/>
      <c r="I21" s="214">
        <f t="shared" si="4"/>
        <v>50</v>
      </c>
      <c r="J21" s="74">
        <f t="shared" si="5"/>
        <v>5</v>
      </c>
      <c r="K21" s="61">
        <f t="shared" si="2"/>
        <v>0</v>
      </c>
      <c r="N21" s="139">
        <v>4.54</v>
      </c>
      <c r="O21" s="15"/>
      <c r="P21" s="70"/>
      <c r="Q21" s="220"/>
      <c r="R21" s="70">
        <f t="shared" si="1"/>
        <v>0</v>
      </c>
      <c r="S21" s="71"/>
      <c r="T21" s="72"/>
      <c r="U21" s="214">
        <f t="shared" si="6"/>
        <v>50</v>
      </c>
      <c r="V21" s="74">
        <f t="shared" si="7"/>
        <v>5</v>
      </c>
      <c r="W21" s="61">
        <f t="shared" si="3"/>
        <v>0</v>
      </c>
    </row>
    <row r="22" spans="2:23" x14ac:dyDescent="0.25">
      <c r="B22" s="139">
        <v>4.54</v>
      </c>
      <c r="C22" s="15"/>
      <c r="D22" s="70"/>
      <c r="E22" s="220"/>
      <c r="F22" s="70">
        <f t="shared" si="0"/>
        <v>0</v>
      </c>
      <c r="G22" s="71"/>
      <c r="H22" s="72"/>
      <c r="I22" s="214">
        <f t="shared" si="4"/>
        <v>50</v>
      </c>
      <c r="J22" s="74">
        <f t="shared" si="5"/>
        <v>5</v>
      </c>
      <c r="K22" s="61">
        <f t="shared" si="2"/>
        <v>0</v>
      </c>
      <c r="N22" s="139">
        <v>4.54</v>
      </c>
      <c r="O22" s="15"/>
      <c r="P22" s="70"/>
      <c r="Q22" s="220"/>
      <c r="R22" s="70">
        <f t="shared" si="1"/>
        <v>0</v>
      </c>
      <c r="S22" s="71"/>
      <c r="T22" s="72"/>
      <c r="U22" s="214">
        <f t="shared" si="6"/>
        <v>50</v>
      </c>
      <c r="V22" s="74">
        <f t="shared" si="7"/>
        <v>5</v>
      </c>
      <c r="W22" s="61">
        <f t="shared" si="3"/>
        <v>0</v>
      </c>
    </row>
    <row r="23" spans="2:23" x14ac:dyDescent="0.25">
      <c r="B23" s="139">
        <v>4.54</v>
      </c>
      <c r="C23" s="15"/>
      <c r="D23" s="70"/>
      <c r="E23" s="220"/>
      <c r="F23" s="70">
        <f t="shared" si="0"/>
        <v>0</v>
      </c>
      <c r="G23" s="71"/>
      <c r="H23" s="72"/>
      <c r="I23" s="214">
        <f t="shared" si="4"/>
        <v>50</v>
      </c>
      <c r="J23" s="74">
        <f t="shared" si="5"/>
        <v>5</v>
      </c>
      <c r="K23" s="61">
        <f t="shared" si="2"/>
        <v>0</v>
      </c>
      <c r="N23" s="139">
        <v>4.54</v>
      </c>
      <c r="O23" s="15"/>
      <c r="P23" s="70"/>
      <c r="Q23" s="220"/>
      <c r="R23" s="70">
        <f t="shared" si="1"/>
        <v>0</v>
      </c>
      <c r="S23" s="71"/>
      <c r="T23" s="72"/>
      <c r="U23" s="214">
        <f t="shared" si="6"/>
        <v>50</v>
      </c>
      <c r="V23" s="74">
        <f t="shared" si="7"/>
        <v>5</v>
      </c>
      <c r="W23" s="61">
        <f t="shared" si="3"/>
        <v>0</v>
      </c>
    </row>
    <row r="24" spans="2:23" x14ac:dyDescent="0.25">
      <c r="B24" s="139">
        <v>4.54</v>
      </c>
      <c r="C24" s="15"/>
      <c r="D24" s="70"/>
      <c r="E24" s="220"/>
      <c r="F24" s="70">
        <f t="shared" si="0"/>
        <v>0</v>
      </c>
      <c r="G24" s="71"/>
      <c r="H24" s="72"/>
      <c r="I24" s="214">
        <f t="shared" si="4"/>
        <v>50</v>
      </c>
      <c r="J24" s="74">
        <f t="shared" si="5"/>
        <v>5</v>
      </c>
      <c r="K24" s="61">
        <f t="shared" si="2"/>
        <v>0</v>
      </c>
      <c r="N24" s="139">
        <v>4.54</v>
      </c>
      <c r="O24" s="15"/>
      <c r="P24" s="70"/>
      <c r="Q24" s="220"/>
      <c r="R24" s="70">
        <f t="shared" si="1"/>
        <v>0</v>
      </c>
      <c r="S24" s="71"/>
      <c r="T24" s="72"/>
      <c r="U24" s="214">
        <f t="shared" si="6"/>
        <v>50</v>
      </c>
      <c r="V24" s="74">
        <f t="shared" si="7"/>
        <v>5</v>
      </c>
      <c r="W24" s="61">
        <f t="shared" si="3"/>
        <v>0</v>
      </c>
    </row>
    <row r="25" spans="2:23" x14ac:dyDescent="0.25">
      <c r="B25" s="139">
        <v>4.54</v>
      </c>
      <c r="C25" s="15"/>
      <c r="D25" s="70"/>
      <c r="E25" s="220"/>
      <c r="F25" s="70">
        <f t="shared" si="0"/>
        <v>0</v>
      </c>
      <c r="G25" s="71"/>
      <c r="H25" s="72"/>
      <c r="I25" s="214">
        <f t="shared" si="4"/>
        <v>50</v>
      </c>
      <c r="J25" s="74">
        <f t="shared" si="5"/>
        <v>5</v>
      </c>
      <c r="K25" s="61">
        <f t="shared" si="2"/>
        <v>0</v>
      </c>
      <c r="N25" s="139">
        <v>4.54</v>
      </c>
      <c r="O25" s="15"/>
      <c r="P25" s="70"/>
      <c r="Q25" s="220"/>
      <c r="R25" s="70">
        <f t="shared" si="1"/>
        <v>0</v>
      </c>
      <c r="S25" s="71"/>
      <c r="T25" s="72"/>
      <c r="U25" s="214">
        <f t="shared" si="6"/>
        <v>50</v>
      </c>
      <c r="V25" s="74">
        <f t="shared" si="7"/>
        <v>5</v>
      </c>
      <c r="W25" s="61">
        <f t="shared" si="3"/>
        <v>0</v>
      </c>
    </row>
    <row r="26" spans="2:23" x14ac:dyDescent="0.25">
      <c r="B26" s="139">
        <v>4.54</v>
      </c>
      <c r="C26" s="15"/>
      <c r="D26" s="70"/>
      <c r="E26" s="220"/>
      <c r="F26" s="70">
        <f t="shared" si="0"/>
        <v>0</v>
      </c>
      <c r="G26" s="71"/>
      <c r="H26" s="72"/>
      <c r="I26" s="214">
        <f t="shared" si="4"/>
        <v>50</v>
      </c>
      <c r="J26" s="74">
        <f t="shared" si="5"/>
        <v>5</v>
      </c>
      <c r="K26" s="61">
        <f t="shared" si="2"/>
        <v>0</v>
      </c>
      <c r="N26" s="139">
        <v>4.54</v>
      </c>
      <c r="O26" s="15"/>
      <c r="P26" s="70"/>
      <c r="Q26" s="220"/>
      <c r="R26" s="70">
        <f t="shared" si="1"/>
        <v>0</v>
      </c>
      <c r="S26" s="71"/>
      <c r="T26" s="72"/>
      <c r="U26" s="214">
        <f t="shared" si="6"/>
        <v>50</v>
      </c>
      <c r="V26" s="74">
        <f t="shared" si="7"/>
        <v>5</v>
      </c>
      <c r="W26" s="61">
        <f t="shared" si="3"/>
        <v>0</v>
      </c>
    </row>
    <row r="27" spans="2:23" x14ac:dyDescent="0.25">
      <c r="B27" s="139">
        <v>4.54</v>
      </c>
      <c r="C27" s="15"/>
      <c r="D27" s="70"/>
      <c r="E27" s="220"/>
      <c r="F27" s="70">
        <f t="shared" si="0"/>
        <v>0</v>
      </c>
      <c r="G27" s="71"/>
      <c r="H27" s="72"/>
      <c r="I27" s="214">
        <f t="shared" si="4"/>
        <v>50</v>
      </c>
      <c r="J27" s="74">
        <f t="shared" si="5"/>
        <v>5</v>
      </c>
      <c r="K27" s="61">
        <f t="shared" si="2"/>
        <v>0</v>
      </c>
      <c r="N27" s="139">
        <v>4.54</v>
      </c>
      <c r="O27" s="15"/>
      <c r="P27" s="70"/>
      <c r="Q27" s="220"/>
      <c r="R27" s="70">
        <f t="shared" si="1"/>
        <v>0</v>
      </c>
      <c r="S27" s="71"/>
      <c r="T27" s="72"/>
      <c r="U27" s="214">
        <f t="shared" si="6"/>
        <v>50</v>
      </c>
      <c r="V27" s="74">
        <f t="shared" si="7"/>
        <v>5</v>
      </c>
      <c r="W27" s="61">
        <f t="shared" si="3"/>
        <v>0</v>
      </c>
    </row>
    <row r="28" spans="2:23" x14ac:dyDescent="0.25">
      <c r="B28" s="139">
        <v>4.54</v>
      </c>
      <c r="C28" s="15"/>
      <c r="D28" s="1018">
        <f t="shared" ref="D28:D69" si="8">C28*B28</f>
        <v>0</v>
      </c>
      <c r="E28" s="1020"/>
      <c r="F28" s="1018">
        <f t="shared" si="0"/>
        <v>0</v>
      </c>
      <c r="G28" s="1019"/>
      <c r="H28" s="217"/>
      <c r="I28" s="214">
        <f t="shared" si="4"/>
        <v>50</v>
      </c>
      <c r="J28" s="74">
        <f t="shared" si="5"/>
        <v>5</v>
      </c>
      <c r="K28" s="61">
        <f t="shared" si="2"/>
        <v>0</v>
      </c>
      <c r="N28" s="139">
        <v>4.54</v>
      </c>
      <c r="O28" s="15"/>
      <c r="P28" s="1018">
        <f t="shared" ref="P28:P69" si="9">O28*N28</f>
        <v>0</v>
      </c>
      <c r="Q28" s="1020"/>
      <c r="R28" s="1018">
        <f t="shared" si="1"/>
        <v>0</v>
      </c>
      <c r="S28" s="1019"/>
      <c r="T28" s="217"/>
      <c r="U28" s="214">
        <f t="shared" si="6"/>
        <v>50</v>
      </c>
      <c r="V28" s="74">
        <f t="shared" si="7"/>
        <v>5</v>
      </c>
      <c r="W28" s="61">
        <f t="shared" si="3"/>
        <v>0</v>
      </c>
    </row>
    <row r="29" spans="2:23" x14ac:dyDescent="0.25">
      <c r="B29" s="139">
        <v>4.54</v>
      </c>
      <c r="C29" s="15"/>
      <c r="D29" s="1018">
        <f t="shared" si="8"/>
        <v>0</v>
      </c>
      <c r="E29" s="1020"/>
      <c r="F29" s="1018">
        <f t="shared" si="0"/>
        <v>0</v>
      </c>
      <c r="G29" s="1019"/>
      <c r="H29" s="217"/>
      <c r="I29" s="214">
        <f t="shared" si="4"/>
        <v>50</v>
      </c>
      <c r="J29" s="74">
        <f t="shared" si="5"/>
        <v>5</v>
      </c>
      <c r="K29" s="61">
        <f t="shared" si="2"/>
        <v>0</v>
      </c>
      <c r="N29" s="139">
        <v>4.54</v>
      </c>
      <c r="O29" s="15"/>
      <c r="P29" s="1018">
        <f t="shared" si="9"/>
        <v>0</v>
      </c>
      <c r="Q29" s="1020"/>
      <c r="R29" s="1018">
        <f t="shared" si="1"/>
        <v>0</v>
      </c>
      <c r="S29" s="1019"/>
      <c r="T29" s="217"/>
      <c r="U29" s="214">
        <f t="shared" si="6"/>
        <v>50</v>
      </c>
      <c r="V29" s="74">
        <f t="shared" si="7"/>
        <v>5</v>
      </c>
      <c r="W29" s="61">
        <f t="shared" si="3"/>
        <v>0</v>
      </c>
    </row>
    <row r="30" spans="2:23" x14ac:dyDescent="0.25">
      <c r="B30" s="139">
        <v>4.54</v>
      </c>
      <c r="C30" s="15"/>
      <c r="D30" s="1018">
        <f t="shared" si="8"/>
        <v>0</v>
      </c>
      <c r="E30" s="1020"/>
      <c r="F30" s="1018">
        <f t="shared" si="0"/>
        <v>0</v>
      </c>
      <c r="G30" s="1019"/>
      <c r="H30" s="217"/>
      <c r="I30" s="214">
        <f t="shared" si="4"/>
        <v>50</v>
      </c>
      <c r="J30" s="74">
        <f t="shared" si="5"/>
        <v>5</v>
      </c>
      <c r="K30" s="61">
        <f t="shared" si="2"/>
        <v>0</v>
      </c>
      <c r="N30" s="139">
        <v>4.54</v>
      </c>
      <c r="O30" s="15"/>
      <c r="P30" s="1018">
        <f t="shared" si="9"/>
        <v>0</v>
      </c>
      <c r="Q30" s="1020"/>
      <c r="R30" s="1018">
        <f t="shared" si="1"/>
        <v>0</v>
      </c>
      <c r="S30" s="1019"/>
      <c r="T30" s="217"/>
      <c r="U30" s="214">
        <f t="shared" si="6"/>
        <v>50</v>
      </c>
      <c r="V30" s="74">
        <f t="shared" si="7"/>
        <v>5</v>
      </c>
      <c r="W30" s="61">
        <f t="shared" si="3"/>
        <v>0</v>
      </c>
    </row>
    <row r="31" spans="2:23" x14ac:dyDescent="0.25">
      <c r="B31" s="139">
        <v>4.54</v>
      </c>
      <c r="C31" s="15"/>
      <c r="D31" s="1018">
        <f t="shared" si="8"/>
        <v>0</v>
      </c>
      <c r="E31" s="1020"/>
      <c r="F31" s="1018">
        <f t="shared" si="0"/>
        <v>0</v>
      </c>
      <c r="G31" s="1019"/>
      <c r="H31" s="217"/>
      <c r="I31" s="214">
        <f t="shared" si="4"/>
        <v>50</v>
      </c>
      <c r="J31" s="74">
        <f t="shared" si="5"/>
        <v>5</v>
      </c>
      <c r="K31" s="61">
        <f t="shared" si="2"/>
        <v>0</v>
      </c>
      <c r="N31" s="139">
        <v>4.54</v>
      </c>
      <c r="O31" s="15"/>
      <c r="P31" s="1018">
        <f t="shared" si="9"/>
        <v>0</v>
      </c>
      <c r="Q31" s="1020"/>
      <c r="R31" s="1018">
        <f t="shared" si="1"/>
        <v>0</v>
      </c>
      <c r="S31" s="1019"/>
      <c r="T31" s="217"/>
      <c r="U31" s="214">
        <f t="shared" si="6"/>
        <v>50</v>
      </c>
      <c r="V31" s="74">
        <f t="shared" si="7"/>
        <v>5</v>
      </c>
      <c r="W31" s="61">
        <f t="shared" si="3"/>
        <v>0</v>
      </c>
    </row>
    <row r="32" spans="2:23" x14ac:dyDescent="0.25">
      <c r="B32" s="139">
        <v>4.54</v>
      </c>
      <c r="C32" s="15"/>
      <c r="D32" s="1018">
        <f t="shared" si="8"/>
        <v>0</v>
      </c>
      <c r="E32" s="1020"/>
      <c r="F32" s="1018">
        <f>D32</f>
        <v>0</v>
      </c>
      <c r="G32" s="1019"/>
      <c r="H32" s="217"/>
      <c r="I32" s="214">
        <f t="shared" si="4"/>
        <v>50</v>
      </c>
      <c r="J32" s="74">
        <f t="shared" si="5"/>
        <v>5</v>
      </c>
      <c r="K32" s="61">
        <f t="shared" si="2"/>
        <v>0</v>
      </c>
      <c r="N32" s="139">
        <v>4.54</v>
      </c>
      <c r="O32" s="15"/>
      <c r="P32" s="1018">
        <f t="shared" si="9"/>
        <v>0</v>
      </c>
      <c r="Q32" s="1020"/>
      <c r="R32" s="1018">
        <f>P32</f>
        <v>0</v>
      </c>
      <c r="S32" s="1019"/>
      <c r="T32" s="217"/>
      <c r="U32" s="214">
        <f t="shared" si="6"/>
        <v>50</v>
      </c>
      <c r="V32" s="74">
        <f t="shared" si="7"/>
        <v>5</v>
      </c>
      <c r="W32" s="61">
        <f t="shared" si="3"/>
        <v>0</v>
      </c>
    </row>
    <row r="33" spans="1:23" x14ac:dyDescent="0.25">
      <c r="B33" s="139">
        <v>4.54</v>
      </c>
      <c r="C33" s="15"/>
      <c r="D33" s="1018">
        <f t="shared" si="8"/>
        <v>0</v>
      </c>
      <c r="E33" s="1021"/>
      <c r="F33" s="1018">
        <f>D33</f>
        <v>0</v>
      </c>
      <c r="G33" s="1019"/>
      <c r="H33" s="217"/>
      <c r="I33" s="214">
        <f t="shared" si="4"/>
        <v>50</v>
      </c>
      <c r="J33" s="74">
        <f t="shared" si="5"/>
        <v>5</v>
      </c>
      <c r="K33" s="61">
        <f t="shared" si="2"/>
        <v>0</v>
      </c>
      <c r="N33" s="139">
        <v>4.54</v>
      </c>
      <c r="O33" s="15"/>
      <c r="P33" s="1018">
        <f t="shared" si="9"/>
        <v>0</v>
      </c>
      <c r="Q33" s="1021"/>
      <c r="R33" s="1018">
        <f>P33</f>
        <v>0</v>
      </c>
      <c r="S33" s="1019"/>
      <c r="T33" s="217"/>
      <c r="U33" s="214">
        <f t="shared" si="6"/>
        <v>50</v>
      </c>
      <c r="V33" s="74">
        <f t="shared" si="7"/>
        <v>5</v>
      </c>
      <c r="W33" s="61">
        <f t="shared" si="3"/>
        <v>0</v>
      </c>
    </row>
    <row r="34" spans="1:23" x14ac:dyDescent="0.25">
      <c r="B34" s="139">
        <v>4.54</v>
      </c>
      <c r="C34" s="15"/>
      <c r="D34" s="1018">
        <f t="shared" si="8"/>
        <v>0</v>
      </c>
      <c r="E34" s="1022"/>
      <c r="F34" s="1018">
        <f t="shared" ref="F34:F69" si="10">D34</f>
        <v>0</v>
      </c>
      <c r="G34" s="1019"/>
      <c r="H34" s="217"/>
      <c r="I34" s="214">
        <f t="shared" si="4"/>
        <v>50</v>
      </c>
      <c r="J34" s="74">
        <f t="shared" si="5"/>
        <v>5</v>
      </c>
      <c r="K34" s="61">
        <f t="shared" si="2"/>
        <v>0</v>
      </c>
      <c r="N34" s="139">
        <v>4.54</v>
      </c>
      <c r="O34" s="15"/>
      <c r="P34" s="1018">
        <f t="shared" si="9"/>
        <v>0</v>
      </c>
      <c r="Q34" s="1022"/>
      <c r="R34" s="1018">
        <f t="shared" ref="R34:R69" si="11">P34</f>
        <v>0</v>
      </c>
      <c r="S34" s="1019"/>
      <c r="T34" s="217"/>
      <c r="U34" s="214">
        <f t="shared" si="6"/>
        <v>50</v>
      </c>
      <c r="V34" s="74">
        <f t="shared" si="7"/>
        <v>5</v>
      </c>
      <c r="W34" s="61">
        <f t="shared" si="3"/>
        <v>0</v>
      </c>
    </row>
    <row r="35" spans="1:23" x14ac:dyDescent="0.25">
      <c r="B35" s="139">
        <v>4.54</v>
      </c>
      <c r="C35" s="15"/>
      <c r="D35" s="1018">
        <f t="shared" si="8"/>
        <v>0</v>
      </c>
      <c r="E35" s="1022"/>
      <c r="F35" s="1018">
        <f t="shared" si="10"/>
        <v>0</v>
      </c>
      <c r="G35" s="1019"/>
      <c r="H35" s="217"/>
      <c r="I35" s="214">
        <f t="shared" si="4"/>
        <v>50</v>
      </c>
      <c r="J35" s="74">
        <f t="shared" si="5"/>
        <v>5</v>
      </c>
      <c r="K35" s="61">
        <f t="shared" si="2"/>
        <v>0</v>
      </c>
      <c r="N35" s="139">
        <v>4.54</v>
      </c>
      <c r="O35" s="15"/>
      <c r="P35" s="1018">
        <f t="shared" si="9"/>
        <v>0</v>
      </c>
      <c r="Q35" s="1022"/>
      <c r="R35" s="1018">
        <f t="shared" si="11"/>
        <v>0</v>
      </c>
      <c r="S35" s="1019"/>
      <c r="T35" s="217"/>
      <c r="U35" s="214">
        <f t="shared" si="6"/>
        <v>50</v>
      </c>
      <c r="V35" s="74">
        <f t="shared" si="7"/>
        <v>5</v>
      </c>
      <c r="W35" s="61">
        <f t="shared" si="3"/>
        <v>0</v>
      </c>
    </row>
    <row r="36" spans="1:23" x14ac:dyDescent="0.25">
      <c r="A36" s="76"/>
      <c r="B36" s="139">
        <v>4.54</v>
      </c>
      <c r="C36" s="15"/>
      <c r="D36" s="1018">
        <f t="shared" si="8"/>
        <v>0</v>
      </c>
      <c r="E36" s="1022"/>
      <c r="F36" s="1018">
        <f t="shared" si="10"/>
        <v>0</v>
      </c>
      <c r="G36" s="1019"/>
      <c r="H36" s="217"/>
      <c r="I36" s="214">
        <f t="shared" si="4"/>
        <v>50</v>
      </c>
      <c r="J36" s="74">
        <f t="shared" si="5"/>
        <v>5</v>
      </c>
      <c r="K36" s="61">
        <f t="shared" si="2"/>
        <v>0</v>
      </c>
      <c r="M36" s="76"/>
      <c r="N36" s="139">
        <v>4.54</v>
      </c>
      <c r="O36" s="15"/>
      <c r="P36" s="1018">
        <f t="shared" si="9"/>
        <v>0</v>
      </c>
      <c r="Q36" s="1022"/>
      <c r="R36" s="1018">
        <f t="shared" si="11"/>
        <v>0</v>
      </c>
      <c r="S36" s="1019"/>
      <c r="T36" s="217"/>
      <c r="U36" s="214">
        <f t="shared" si="6"/>
        <v>50</v>
      </c>
      <c r="V36" s="74">
        <f t="shared" si="7"/>
        <v>5</v>
      </c>
      <c r="W36" s="61">
        <f t="shared" si="3"/>
        <v>0</v>
      </c>
    </row>
    <row r="37" spans="1:23" x14ac:dyDescent="0.25">
      <c r="B37" s="139">
        <v>4.54</v>
      </c>
      <c r="C37" s="15"/>
      <c r="D37" s="1018">
        <f t="shared" si="8"/>
        <v>0</v>
      </c>
      <c r="E37" s="1022"/>
      <c r="F37" s="1018">
        <f t="shared" si="10"/>
        <v>0</v>
      </c>
      <c r="G37" s="1019"/>
      <c r="H37" s="217"/>
      <c r="I37" s="214">
        <f t="shared" si="4"/>
        <v>50</v>
      </c>
      <c r="J37" s="74">
        <f t="shared" si="5"/>
        <v>5</v>
      </c>
      <c r="K37" s="61">
        <f t="shared" si="2"/>
        <v>0</v>
      </c>
      <c r="N37" s="139">
        <v>4.54</v>
      </c>
      <c r="O37" s="15"/>
      <c r="P37" s="1018">
        <f t="shared" si="9"/>
        <v>0</v>
      </c>
      <c r="Q37" s="1022"/>
      <c r="R37" s="1018">
        <f t="shared" si="11"/>
        <v>0</v>
      </c>
      <c r="S37" s="1019"/>
      <c r="T37" s="217"/>
      <c r="U37" s="214">
        <f t="shared" si="6"/>
        <v>50</v>
      </c>
      <c r="V37" s="74">
        <f t="shared" si="7"/>
        <v>5</v>
      </c>
      <c r="W37" s="61">
        <f t="shared" si="3"/>
        <v>0</v>
      </c>
    </row>
    <row r="38" spans="1:23" x14ac:dyDescent="0.25">
      <c r="B38" s="139">
        <v>4.54</v>
      </c>
      <c r="C38" s="15"/>
      <c r="D38" s="1018">
        <f t="shared" si="8"/>
        <v>0</v>
      </c>
      <c r="E38" s="1020"/>
      <c r="F38" s="1018">
        <f t="shared" si="10"/>
        <v>0</v>
      </c>
      <c r="G38" s="1019"/>
      <c r="H38" s="217"/>
      <c r="I38" s="214">
        <f t="shared" si="4"/>
        <v>50</v>
      </c>
      <c r="J38" s="74">
        <f t="shared" si="5"/>
        <v>5</v>
      </c>
      <c r="K38" s="61">
        <f t="shared" si="2"/>
        <v>0</v>
      </c>
      <c r="N38" s="139">
        <v>4.54</v>
      </c>
      <c r="O38" s="15"/>
      <c r="P38" s="1018">
        <f t="shared" si="9"/>
        <v>0</v>
      </c>
      <c r="Q38" s="1020"/>
      <c r="R38" s="1018">
        <f t="shared" si="11"/>
        <v>0</v>
      </c>
      <c r="S38" s="1019"/>
      <c r="T38" s="217"/>
      <c r="U38" s="214">
        <f t="shared" si="6"/>
        <v>50</v>
      </c>
      <c r="V38" s="74">
        <f t="shared" si="7"/>
        <v>5</v>
      </c>
      <c r="W38" s="61">
        <f t="shared" si="3"/>
        <v>0</v>
      </c>
    </row>
    <row r="39" spans="1:23" x14ac:dyDescent="0.25">
      <c r="B39" s="139">
        <v>4.54</v>
      </c>
      <c r="C39" s="15"/>
      <c r="D39" s="1018">
        <f t="shared" si="8"/>
        <v>0</v>
      </c>
      <c r="E39" s="1020"/>
      <c r="F39" s="1018">
        <f t="shared" si="10"/>
        <v>0</v>
      </c>
      <c r="G39" s="1019"/>
      <c r="H39" s="217"/>
      <c r="I39" s="214">
        <f t="shared" si="4"/>
        <v>50</v>
      </c>
      <c r="J39" s="74">
        <f t="shared" si="5"/>
        <v>5</v>
      </c>
      <c r="K39" s="61">
        <f t="shared" si="2"/>
        <v>0</v>
      </c>
      <c r="N39" s="139">
        <v>4.54</v>
      </c>
      <c r="O39" s="15"/>
      <c r="P39" s="1018">
        <f t="shared" si="9"/>
        <v>0</v>
      </c>
      <c r="Q39" s="1020"/>
      <c r="R39" s="1018">
        <f t="shared" si="11"/>
        <v>0</v>
      </c>
      <c r="S39" s="1019"/>
      <c r="T39" s="217"/>
      <c r="U39" s="214">
        <f t="shared" si="6"/>
        <v>50</v>
      </c>
      <c r="V39" s="74">
        <f t="shared" si="7"/>
        <v>5</v>
      </c>
      <c r="W39" s="61">
        <f t="shared" si="3"/>
        <v>0</v>
      </c>
    </row>
    <row r="40" spans="1:23" x14ac:dyDescent="0.25">
      <c r="B40" s="139">
        <v>4.54</v>
      </c>
      <c r="C40" s="15"/>
      <c r="D40" s="1018">
        <f t="shared" si="8"/>
        <v>0</v>
      </c>
      <c r="E40" s="1020"/>
      <c r="F40" s="1018">
        <f t="shared" si="10"/>
        <v>0</v>
      </c>
      <c r="G40" s="1019"/>
      <c r="H40" s="217"/>
      <c r="I40" s="214">
        <f t="shared" si="4"/>
        <v>50</v>
      </c>
      <c r="J40" s="74">
        <f t="shared" si="5"/>
        <v>5</v>
      </c>
      <c r="K40" s="61">
        <f t="shared" si="2"/>
        <v>0</v>
      </c>
      <c r="N40" s="139">
        <v>4.54</v>
      </c>
      <c r="O40" s="15"/>
      <c r="P40" s="1018">
        <f t="shared" si="9"/>
        <v>0</v>
      </c>
      <c r="Q40" s="1020"/>
      <c r="R40" s="1018">
        <f t="shared" si="11"/>
        <v>0</v>
      </c>
      <c r="S40" s="1019"/>
      <c r="T40" s="217"/>
      <c r="U40" s="214">
        <f t="shared" si="6"/>
        <v>50</v>
      </c>
      <c r="V40" s="74">
        <f t="shared" si="7"/>
        <v>5</v>
      </c>
      <c r="W40" s="61">
        <f t="shared" si="3"/>
        <v>0</v>
      </c>
    </row>
    <row r="41" spans="1:23" x14ac:dyDescent="0.25">
      <c r="B41" s="139">
        <v>4.54</v>
      </c>
      <c r="C41" s="15"/>
      <c r="D41" s="1018">
        <f t="shared" si="8"/>
        <v>0</v>
      </c>
      <c r="E41" s="1020"/>
      <c r="F41" s="1018">
        <f t="shared" si="10"/>
        <v>0</v>
      </c>
      <c r="G41" s="1019"/>
      <c r="H41" s="217"/>
      <c r="I41" s="214">
        <f t="shared" si="4"/>
        <v>50</v>
      </c>
      <c r="J41" s="74">
        <f t="shared" si="5"/>
        <v>5</v>
      </c>
      <c r="K41" s="61">
        <f t="shared" si="2"/>
        <v>0</v>
      </c>
      <c r="N41" s="139">
        <v>4.54</v>
      </c>
      <c r="O41" s="15"/>
      <c r="P41" s="1018">
        <f t="shared" si="9"/>
        <v>0</v>
      </c>
      <c r="Q41" s="1020"/>
      <c r="R41" s="1018">
        <f t="shared" si="11"/>
        <v>0</v>
      </c>
      <c r="S41" s="1019"/>
      <c r="T41" s="217"/>
      <c r="U41" s="214">
        <f t="shared" si="6"/>
        <v>50</v>
      </c>
      <c r="V41" s="74">
        <f t="shared" si="7"/>
        <v>5</v>
      </c>
      <c r="W41" s="61">
        <f t="shared" si="3"/>
        <v>0</v>
      </c>
    </row>
    <row r="42" spans="1:23" x14ac:dyDescent="0.25">
      <c r="B42" s="139">
        <v>4.54</v>
      </c>
      <c r="C42" s="15"/>
      <c r="D42" s="1018">
        <f t="shared" si="8"/>
        <v>0</v>
      </c>
      <c r="E42" s="1020"/>
      <c r="F42" s="1018">
        <f t="shared" si="10"/>
        <v>0</v>
      </c>
      <c r="G42" s="1019"/>
      <c r="H42" s="217"/>
      <c r="I42" s="214">
        <f t="shared" si="4"/>
        <v>50</v>
      </c>
      <c r="J42" s="74">
        <f t="shared" si="5"/>
        <v>5</v>
      </c>
      <c r="K42" s="61">
        <f t="shared" si="2"/>
        <v>0</v>
      </c>
      <c r="N42" s="139">
        <v>4.54</v>
      </c>
      <c r="O42" s="15"/>
      <c r="P42" s="1018">
        <f t="shared" si="9"/>
        <v>0</v>
      </c>
      <c r="Q42" s="1020"/>
      <c r="R42" s="1018">
        <f t="shared" si="11"/>
        <v>0</v>
      </c>
      <c r="S42" s="1019"/>
      <c r="T42" s="217"/>
      <c r="U42" s="214">
        <f t="shared" si="6"/>
        <v>50</v>
      </c>
      <c r="V42" s="74">
        <f t="shared" si="7"/>
        <v>5</v>
      </c>
      <c r="W42" s="61">
        <f t="shared" si="3"/>
        <v>0</v>
      </c>
    </row>
    <row r="43" spans="1:23" x14ac:dyDescent="0.25">
      <c r="B43" s="139">
        <v>4.54</v>
      </c>
      <c r="C43" s="15"/>
      <c r="D43" s="1018">
        <f t="shared" si="8"/>
        <v>0</v>
      </c>
      <c r="E43" s="1020"/>
      <c r="F43" s="1018">
        <f t="shared" si="10"/>
        <v>0</v>
      </c>
      <c r="G43" s="1019"/>
      <c r="H43" s="217"/>
      <c r="I43" s="214">
        <f t="shared" si="4"/>
        <v>50</v>
      </c>
      <c r="J43" s="74">
        <f t="shared" si="5"/>
        <v>5</v>
      </c>
      <c r="K43" s="61">
        <f t="shared" si="2"/>
        <v>0</v>
      </c>
      <c r="N43" s="139">
        <v>4.54</v>
      </c>
      <c r="O43" s="15"/>
      <c r="P43" s="1018">
        <f t="shared" si="9"/>
        <v>0</v>
      </c>
      <c r="Q43" s="1020"/>
      <c r="R43" s="1018">
        <f t="shared" si="11"/>
        <v>0</v>
      </c>
      <c r="S43" s="1019"/>
      <c r="T43" s="217"/>
      <c r="U43" s="214">
        <f t="shared" si="6"/>
        <v>50</v>
      </c>
      <c r="V43" s="74">
        <f t="shared" si="7"/>
        <v>5</v>
      </c>
      <c r="W43" s="61">
        <f t="shared" si="3"/>
        <v>0</v>
      </c>
    </row>
    <row r="44" spans="1:23" x14ac:dyDescent="0.25">
      <c r="B44" s="139">
        <v>4.54</v>
      </c>
      <c r="C44" s="15"/>
      <c r="D44" s="1018">
        <f t="shared" si="8"/>
        <v>0</v>
      </c>
      <c r="E44" s="1020"/>
      <c r="F44" s="1018">
        <f t="shared" si="10"/>
        <v>0</v>
      </c>
      <c r="G44" s="1019"/>
      <c r="H44" s="217"/>
      <c r="I44" s="214">
        <f t="shared" si="4"/>
        <v>50</v>
      </c>
      <c r="J44" s="74">
        <f t="shared" si="5"/>
        <v>5</v>
      </c>
      <c r="K44" s="61">
        <f t="shared" si="2"/>
        <v>0</v>
      </c>
      <c r="N44" s="139">
        <v>4.54</v>
      </c>
      <c r="O44" s="15"/>
      <c r="P44" s="1018">
        <f t="shared" si="9"/>
        <v>0</v>
      </c>
      <c r="Q44" s="1020"/>
      <c r="R44" s="1018">
        <f t="shared" si="11"/>
        <v>0</v>
      </c>
      <c r="S44" s="1019"/>
      <c r="T44" s="217"/>
      <c r="U44" s="214">
        <f t="shared" si="6"/>
        <v>50</v>
      </c>
      <c r="V44" s="74">
        <f t="shared" si="7"/>
        <v>5</v>
      </c>
      <c r="W44" s="61">
        <f t="shared" si="3"/>
        <v>0</v>
      </c>
    </row>
    <row r="45" spans="1:23" x14ac:dyDescent="0.25">
      <c r="B45" s="139">
        <v>4.54</v>
      </c>
      <c r="C45" s="15"/>
      <c r="D45" s="1018">
        <f t="shared" si="8"/>
        <v>0</v>
      </c>
      <c r="E45" s="1020"/>
      <c r="F45" s="1018">
        <f t="shared" si="10"/>
        <v>0</v>
      </c>
      <c r="G45" s="1019"/>
      <c r="H45" s="217"/>
      <c r="I45" s="214">
        <f t="shared" si="4"/>
        <v>50</v>
      </c>
      <c r="J45" s="74">
        <f t="shared" si="5"/>
        <v>5</v>
      </c>
      <c r="K45" s="61">
        <f t="shared" si="2"/>
        <v>0</v>
      </c>
      <c r="N45" s="139">
        <v>4.54</v>
      </c>
      <c r="O45" s="15"/>
      <c r="P45" s="1018">
        <f t="shared" si="9"/>
        <v>0</v>
      </c>
      <c r="Q45" s="1020"/>
      <c r="R45" s="1018">
        <f t="shared" si="11"/>
        <v>0</v>
      </c>
      <c r="S45" s="1019"/>
      <c r="T45" s="217"/>
      <c r="U45" s="214">
        <f t="shared" si="6"/>
        <v>50</v>
      </c>
      <c r="V45" s="74">
        <f t="shared" si="7"/>
        <v>5</v>
      </c>
      <c r="W45" s="61">
        <f t="shared" si="3"/>
        <v>0</v>
      </c>
    </row>
    <row r="46" spans="1:23" x14ac:dyDescent="0.25">
      <c r="B46" s="139">
        <v>4.54</v>
      </c>
      <c r="C46" s="15"/>
      <c r="D46" s="1018">
        <f t="shared" si="8"/>
        <v>0</v>
      </c>
      <c r="E46" s="1020"/>
      <c r="F46" s="1018">
        <f t="shared" si="10"/>
        <v>0</v>
      </c>
      <c r="G46" s="1019"/>
      <c r="H46" s="217"/>
      <c r="I46" s="214">
        <f t="shared" si="4"/>
        <v>50</v>
      </c>
      <c r="J46" s="74">
        <f t="shared" si="5"/>
        <v>5</v>
      </c>
      <c r="K46" s="61">
        <f t="shared" si="2"/>
        <v>0</v>
      </c>
      <c r="N46" s="139">
        <v>4.54</v>
      </c>
      <c r="O46" s="15"/>
      <c r="P46" s="1018">
        <f t="shared" si="9"/>
        <v>0</v>
      </c>
      <c r="Q46" s="1020"/>
      <c r="R46" s="1018">
        <f t="shared" si="11"/>
        <v>0</v>
      </c>
      <c r="S46" s="1019"/>
      <c r="T46" s="217"/>
      <c r="U46" s="214">
        <f t="shared" si="6"/>
        <v>50</v>
      </c>
      <c r="V46" s="74">
        <f t="shared" si="7"/>
        <v>5</v>
      </c>
      <c r="W46" s="61">
        <f t="shared" si="3"/>
        <v>0</v>
      </c>
    </row>
    <row r="47" spans="1:23" x14ac:dyDescent="0.25">
      <c r="B47" s="139">
        <v>4.54</v>
      </c>
      <c r="C47" s="15"/>
      <c r="D47" s="1018">
        <f t="shared" si="8"/>
        <v>0</v>
      </c>
      <c r="E47" s="1020"/>
      <c r="F47" s="1018">
        <f t="shared" si="10"/>
        <v>0</v>
      </c>
      <c r="G47" s="1019"/>
      <c r="H47" s="217"/>
      <c r="I47" s="214">
        <f t="shared" si="4"/>
        <v>50</v>
      </c>
      <c r="J47" s="74">
        <f t="shared" si="5"/>
        <v>5</v>
      </c>
      <c r="K47" s="61">
        <f t="shared" si="2"/>
        <v>0</v>
      </c>
      <c r="N47" s="139">
        <v>4.54</v>
      </c>
      <c r="O47" s="15"/>
      <c r="P47" s="1018">
        <f t="shared" si="9"/>
        <v>0</v>
      </c>
      <c r="Q47" s="1020"/>
      <c r="R47" s="1018">
        <f t="shared" si="11"/>
        <v>0</v>
      </c>
      <c r="S47" s="1019"/>
      <c r="T47" s="217"/>
      <c r="U47" s="214">
        <f t="shared" si="6"/>
        <v>50</v>
      </c>
      <c r="V47" s="74">
        <f t="shared" si="7"/>
        <v>5</v>
      </c>
      <c r="W47" s="61">
        <f t="shared" si="3"/>
        <v>0</v>
      </c>
    </row>
    <row r="48" spans="1:23" x14ac:dyDescent="0.25">
      <c r="B48" s="139">
        <v>4.54</v>
      </c>
      <c r="C48" s="15"/>
      <c r="D48" s="1018">
        <f t="shared" si="8"/>
        <v>0</v>
      </c>
      <c r="E48" s="1020"/>
      <c r="F48" s="1018">
        <f t="shared" si="10"/>
        <v>0</v>
      </c>
      <c r="G48" s="1019"/>
      <c r="H48" s="217"/>
      <c r="I48" s="887">
        <f t="shared" si="4"/>
        <v>50</v>
      </c>
      <c r="J48" s="74">
        <f t="shared" si="5"/>
        <v>5</v>
      </c>
      <c r="K48" s="61">
        <f t="shared" si="2"/>
        <v>0</v>
      </c>
      <c r="N48" s="139">
        <v>4.54</v>
      </c>
      <c r="O48" s="15"/>
      <c r="P48" s="1018">
        <f t="shared" si="9"/>
        <v>0</v>
      </c>
      <c r="Q48" s="1020"/>
      <c r="R48" s="1018">
        <f t="shared" si="11"/>
        <v>0</v>
      </c>
      <c r="S48" s="1019"/>
      <c r="T48" s="217"/>
      <c r="U48" s="887">
        <f t="shared" si="6"/>
        <v>50</v>
      </c>
      <c r="V48" s="74">
        <f t="shared" si="7"/>
        <v>5</v>
      </c>
      <c r="W48" s="61">
        <f t="shared" si="3"/>
        <v>0</v>
      </c>
    </row>
    <row r="49" spans="2:23" x14ac:dyDescent="0.25">
      <c r="B49" s="139">
        <v>4.54</v>
      </c>
      <c r="C49" s="15"/>
      <c r="D49" s="244">
        <f t="shared" si="8"/>
        <v>0</v>
      </c>
      <c r="E49" s="886"/>
      <c r="F49" s="244">
        <f t="shared" si="10"/>
        <v>0</v>
      </c>
      <c r="G49" s="183"/>
      <c r="H49" s="121"/>
      <c r="I49" s="887">
        <f t="shared" si="4"/>
        <v>50</v>
      </c>
      <c r="J49" s="74">
        <f t="shared" si="5"/>
        <v>5</v>
      </c>
      <c r="K49" s="61">
        <f t="shared" si="2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6"/>
        <v>50</v>
      </c>
      <c r="V49" s="74">
        <f t="shared" si="7"/>
        <v>5</v>
      </c>
      <c r="W49" s="61">
        <f t="shared" si="3"/>
        <v>0</v>
      </c>
    </row>
    <row r="50" spans="2:23" x14ac:dyDescent="0.25">
      <c r="B50" s="139">
        <v>4.54</v>
      </c>
      <c r="C50" s="15"/>
      <c r="D50" s="244">
        <f t="shared" si="8"/>
        <v>0</v>
      </c>
      <c r="E50" s="886"/>
      <c r="F50" s="244">
        <f t="shared" si="10"/>
        <v>0</v>
      </c>
      <c r="G50" s="183"/>
      <c r="H50" s="121"/>
      <c r="I50" s="887">
        <f t="shared" si="4"/>
        <v>50</v>
      </c>
      <c r="J50" s="74">
        <f t="shared" si="5"/>
        <v>5</v>
      </c>
      <c r="K50" s="61">
        <f t="shared" si="2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6"/>
        <v>50</v>
      </c>
      <c r="V50" s="74">
        <f t="shared" si="7"/>
        <v>5</v>
      </c>
      <c r="W50" s="61">
        <f t="shared" si="3"/>
        <v>0</v>
      </c>
    </row>
    <row r="51" spans="2:23" x14ac:dyDescent="0.25">
      <c r="B51" s="139">
        <v>4.54</v>
      </c>
      <c r="C51" s="15"/>
      <c r="D51" s="244">
        <f t="shared" si="8"/>
        <v>0</v>
      </c>
      <c r="E51" s="886"/>
      <c r="F51" s="244">
        <f t="shared" si="10"/>
        <v>0</v>
      </c>
      <c r="G51" s="183"/>
      <c r="H51" s="121"/>
      <c r="I51" s="887">
        <f t="shared" si="4"/>
        <v>50</v>
      </c>
      <c r="J51" s="74">
        <f t="shared" si="5"/>
        <v>5</v>
      </c>
      <c r="K51" s="61">
        <f t="shared" si="2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6"/>
        <v>50</v>
      </c>
      <c r="V51" s="74">
        <f t="shared" si="7"/>
        <v>5</v>
      </c>
      <c r="W51" s="61">
        <f t="shared" si="3"/>
        <v>0</v>
      </c>
    </row>
    <row r="52" spans="2:23" x14ac:dyDescent="0.25">
      <c r="B52" s="139">
        <v>4.54</v>
      </c>
      <c r="C52" s="15"/>
      <c r="D52" s="244">
        <f t="shared" si="8"/>
        <v>0</v>
      </c>
      <c r="E52" s="886"/>
      <c r="F52" s="244">
        <f t="shared" si="10"/>
        <v>0</v>
      </c>
      <c r="G52" s="183"/>
      <c r="H52" s="121"/>
      <c r="I52" s="887">
        <f t="shared" si="4"/>
        <v>50</v>
      </c>
      <c r="J52" s="74">
        <f t="shared" si="5"/>
        <v>5</v>
      </c>
      <c r="K52" s="61">
        <f t="shared" si="2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6"/>
        <v>50</v>
      </c>
      <c r="V52" s="74">
        <f t="shared" si="7"/>
        <v>5</v>
      </c>
      <c r="W52" s="61">
        <f t="shared" si="3"/>
        <v>0</v>
      </c>
    </row>
    <row r="53" spans="2:23" x14ac:dyDescent="0.25">
      <c r="B53" s="139">
        <v>4.54</v>
      </c>
      <c r="C53" s="15"/>
      <c r="D53" s="244">
        <f t="shared" si="8"/>
        <v>0</v>
      </c>
      <c r="E53" s="886"/>
      <c r="F53" s="244">
        <f t="shared" si="10"/>
        <v>0</v>
      </c>
      <c r="G53" s="183"/>
      <c r="H53" s="121"/>
      <c r="I53" s="887">
        <f t="shared" si="4"/>
        <v>50</v>
      </c>
      <c r="J53" s="74">
        <f t="shared" si="5"/>
        <v>5</v>
      </c>
      <c r="K53" s="61">
        <f t="shared" si="2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6"/>
        <v>50</v>
      </c>
      <c r="V53" s="74">
        <f t="shared" si="7"/>
        <v>5</v>
      </c>
      <c r="W53" s="61">
        <f t="shared" si="3"/>
        <v>0</v>
      </c>
    </row>
    <row r="54" spans="2:23" x14ac:dyDescent="0.25">
      <c r="B54" s="139">
        <v>4.54</v>
      </c>
      <c r="C54" s="15"/>
      <c r="D54" s="244">
        <f t="shared" si="8"/>
        <v>0</v>
      </c>
      <c r="E54" s="886"/>
      <c r="F54" s="244">
        <f t="shared" si="10"/>
        <v>0</v>
      </c>
      <c r="G54" s="183"/>
      <c r="H54" s="121"/>
      <c r="I54" s="887">
        <f t="shared" si="4"/>
        <v>50</v>
      </c>
      <c r="J54" s="74">
        <f t="shared" si="5"/>
        <v>5</v>
      </c>
      <c r="K54" s="61">
        <f t="shared" si="2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6"/>
        <v>50</v>
      </c>
      <c r="V54" s="74">
        <f t="shared" si="7"/>
        <v>5</v>
      </c>
      <c r="W54" s="61">
        <f t="shared" si="3"/>
        <v>0</v>
      </c>
    </row>
    <row r="55" spans="2:23" x14ac:dyDescent="0.25">
      <c r="B55" s="139">
        <v>4.54</v>
      </c>
      <c r="C55" s="15"/>
      <c r="D55" s="244">
        <f t="shared" si="8"/>
        <v>0</v>
      </c>
      <c r="E55" s="886"/>
      <c r="F55" s="244">
        <f t="shared" si="10"/>
        <v>0</v>
      </c>
      <c r="G55" s="183"/>
      <c r="H55" s="121"/>
      <c r="I55" s="214">
        <f t="shared" si="4"/>
        <v>50</v>
      </c>
      <c r="J55" s="74">
        <f t="shared" si="5"/>
        <v>5</v>
      </c>
      <c r="K55" s="61">
        <f t="shared" si="2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6"/>
        <v>50</v>
      </c>
      <c r="V55" s="74">
        <f t="shared" si="7"/>
        <v>5</v>
      </c>
      <c r="W55" s="61">
        <f t="shared" si="3"/>
        <v>0</v>
      </c>
    </row>
    <row r="56" spans="2:23" x14ac:dyDescent="0.25">
      <c r="B56" s="139">
        <v>4.54</v>
      </c>
      <c r="C56" s="15"/>
      <c r="D56" s="244">
        <f t="shared" si="8"/>
        <v>0</v>
      </c>
      <c r="E56" s="886"/>
      <c r="F56" s="244">
        <f t="shared" si="10"/>
        <v>0</v>
      </c>
      <c r="G56" s="183"/>
      <c r="H56" s="121"/>
      <c r="I56" s="214">
        <f t="shared" si="4"/>
        <v>50</v>
      </c>
      <c r="J56" s="74">
        <f t="shared" si="5"/>
        <v>5</v>
      </c>
      <c r="K56" s="61">
        <f t="shared" si="2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6"/>
        <v>50</v>
      </c>
      <c r="V56" s="74">
        <f t="shared" si="7"/>
        <v>5</v>
      </c>
      <c r="W56" s="61">
        <f t="shared" si="3"/>
        <v>0</v>
      </c>
    </row>
    <row r="57" spans="2:23" x14ac:dyDescent="0.25">
      <c r="B57" s="139">
        <v>4.54</v>
      </c>
      <c r="C57" s="15"/>
      <c r="D57" s="244">
        <f t="shared" si="8"/>
        <v>0</v>
      </c>
      <c r="E57" s="886"/>
      <c r="F57" s="244">
        <f t="shared" si="10"/>
        <v>0</v>
      </c>
      <c r="G57" s="183"/>
      <c r="H57" s="121"/>
      <c r="I57" s="214">
        <f t="shared" si="4"/>
        <v>50</v>
      </c>
      <c r="J57" s="74">
        <f t="shared" si="5"/>
        <v>5</v>
      </c>
      <c r="K57" s="61">
        <f t="shared" si="2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6"/>
        <v>50</v>
      </c>
      <c r="V57" s="74">
        <f t="shared" si="7"/>
        <v>5</v>
      </c>
      <c r="W57" s="61">
        <f t="shared" si="3"/>
        <v>0</v>
      </c>
    </row>
    <row r="58" spans="2:23" x14ac:dyDescent="0.25">
      <c r="B58" s="139">
        <v>4.54</v>
      </c>
      <c r="C58" s="15"/>
      <c r="D58" s="244">
        <f t="shared" si="8"/>
        <v>0</v>
      </c>
      <c r="E58" s="886"/>
      <c r="F58" s="244">
        <f t="shared" si="10"/>
        <v>0</v>
      </c>
      <c r="G58" s="183"/>
      <c r="H58" s="121"/>
      <c r="I58" s="214">
        <f t="shared" si="4"/>
        <v>50</v>
      </c>
      <c r="J58" s="74">
        <f t="shared" si="5"/>
        <v>5</v>
      </c>
      <c r="K58" s="61">
        <f t="shared" si="2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6"/>
        <v>50</v>
      </c>
      <c r="V58" s="74">
        <f t="shared" si="7"/>
        <v>5</v>
      </c>
      <c r="W58" s="61">
        <f t="shared" si="3"/>
        <v>0</v>
      </c>
    </row>
    <row r="59" spans="2:23" x14ac:dyDescent="0.25">
      <c r="B59" s="139">
        <v>4.54</v>
      </c>
      <c r="C59" s="15"/>
      <c r="D59" s="244">
        <f t="shared" si="8"/>
        <v>0</v>
      </c>
      <c r="E59" s="886"/>
      <c r="F59" s="244">
        <f t="shared" si="10"/>
        <v>0</v>
      </c>
      <c r="G59" s="183"/>
      <c r="H59" s="121"/>
      <c r="I59" s="214">
        <f t="shared" si="4"/>
        <v>50</v>
      </c>
      <c r="J59" s="74">
        <f t="shared" si="5"/>
        <v>5</v>
      </c>
      <c r="K59" s="61">
        <f t="shared" si="2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6"/>
        <v>50</v>
      </c>
      <c r="V59" s="74">
        <f t="shared" si="7"/>
        <v>5</v>
      </c>
      <c r="W59" s="61">
        <f t="shared" si="3"/>
        <v>0</v>
      </c>
    </row>
    <row r="60" spans="2:23" x14ac:dyDescent="0.25">
      <c r="B60" s="139">
        <v>4.54</v>
      </c>
      <c r="C60" s="15"/>
      <c r="D60" s="244">
        <f t="shared" si="8"/>
        <v>0</v>
      </c>
      <c r="E60" s="886"/>
      <c r="F60" s="244">
        <f t="shared" si="10"/>
        <v>0</v>
      </c>
      <c r="G60" s="183"/>
      <c r="H60" s="121"/>
      <c r="I60" s="214">
        <f t="shared" si="4"/>
        <v>50</v>
      </c>
      <c r="J60" s="74">
        <f t="shared" si="5"/>
        <v>5</v>
      </c>
      <c r="K60" s="61">
        <f t="shared" si="2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6"/>
        <v>50</v>
      </c>
      <c r="V60" s="74">
        <f t="shared" si="7"/>
        <v>5</v>
      </c>
      <c r="W60" s="61">
        <f t="shared" si="3"/>
        <v>0</v>
      </c>
    </row>
    <row r="61" spans="2:23" x14ac:dyDescent="0.25">
      <c r="B61" s="139">
        <v>4.54</v>
      </c>
      <c r="C61" s="15"/>
      <c r="D61" s="244">
        <f t="shared" si="8"/>
        <v>0</v>
      </c>
      <c r="E61" s="766"/>
      <c r="F61" s="244">
        <f t="shared" si="10"/>
        <v>0</v>
      </c>
      <c r="G61" s="765"/>
      <c r="H61" s="186"/>
      <c r="I61" s="214">
        <f t="shared" si="4"/>
        <v>50</v>
      </c>
      <c r="J61" s="74">
        <f t="shared" si="5"/>
        <v>5</v>
      </c>
      <c r="K61" s="61">
        <f t="shared" si="2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6"/>
        <v>50</v>
      </c>
      <c r="V61" s="74">
        <f t="shared" si="7"/>
        <v>5</v>
      </c>
      <c r="W61" s="61">
        <f t="shared" si="3"/>
        <v>0</v>
      </c>
    </row>
    <row r="62" spans="2:23" x14ac:dyDescent="0.25">
      <c r="B62" s="139">
        <v>4.54</v>
      </c>
      <c r="C62" s="15"/>
      <c r="D62" s="244">
        <f t="shared" si="8"/>
        <v>0</v>
      </c>
      <c r="E62" s="766"/>
      <c r="F62" s="244">
        <f t="shared" si="10"/>
        <v>0</v>
      </c>
      <c r="G62" s="765"/>
      <c r="H62" s="186"/>
      <c r="I62" s="214">
        <f t="shared" si="4"/>
        <v>50</v>
      </c>
      <c r="J62" s="74">
        <f t="shared" si="5"/>
        <v>5</v>
      </c>
      <c r="K62" s="61">
        <f t="shared" si="2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6"/>
        <v>50</v>
      </c>
      <c r="V62" s="74">
        <f t="shared" si="7"/>
        <v>5</v>
      </c>
      <c r="W62" s="61">
        <f t="shared" si="3"/>
        <v>0</v>
      </c>
    </row>
    <row r="63" spans="2:23" x14ac:dyDescent="0.25">
      <c r="B63" s="139">
        <v>4.54</v>
      </c>
      <c r="C63" s="15"/>
      <c r="D63" s="244">
        <f t="shared" si="8"/>
        <v>0</v>
      </c>
      <c r="E63" s="766"/>
      <c r="F63" s="244">
        <f t="shared" si="10"/>
        <v>0</v>
      </c>
      <c r="G63" s="765"/>
      <c r="H63" s="186"/>
      <c r="I63" s="214">
        <f t="shared" si="4"/>
        <v>50</v>
      </c>
      <c r="J63" s="74">
        <f t="shared" si="5"/>
        <v>5</v>
      </c>
      <c r="K63" s="61">
        <f t="shared" si="2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6"/>
        <v>50</v>
      </c>
      <c r="V63" s="74">
        <f t="shared" si="7"/>
        <v>5</v>
      </c>
      <c r="W63" s="61">
        <f t="shared" si="3"/>
        <v>0</v>
      </c>
    </row>
    <row r="64" spans="2:23" x14ac:dyDescent="0.25">
      <c r="B64" s="139">
        <v>4.54</v>
      </c>
      <c r="C64" s="15"/>
      <c r="D64" s="244">
        <f t="shared" si="8"/>
        <v>0</v>
      </c>
      <c r="E64" s="766"/>
      <c r="F64" s="244">
        <f t="shared" si="10"/>
        <v>0</v>
      </c>
      <c r="G64" s="765"/>
      <c r="H64" s="186"/>
      <c r="I64" s="214">
        <f t="shared" si="4"/>
        <v>50</v>
      </c>
      <c r="J64" s="74">
        <f t="shared" si="5"/>
        <v>5</v>
      </c>
      <c r="K64" s="61">
        <f t="shared" si="2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6"/>
        <v>50</v>
      </c>
      <c r="V64" s="74">
        <f t="shared" si="7"/>
        <v>5</v>
      </c>
      <c r="W64" s="61">
        <f t="shared" si="3"/>
        <v>0</v>
      </c>
    </row>
    <row r="65" spans="2:23" x14ac:dyDescent="0.25">
      <c r="B65" s="139">
        <v>4.54</v>
      </c>
      <c r="C65" s="15"/>
      <c r="D65" s="244">
        <f t="shared" si="8"/>
        <v>0</v>
      </c>
      <c r="E65" s="766"/>
      <c r="F65" s="244">
        <f t="shared" si="10"/>
        <v>0</v>
      </c>
      <c r="G65" s="765"/>
      <c r="H65" s="186"/>
      <c r="I65" s="214">
        <f t="shared" si="4"/>
        <v>50</v>
      </c>
      <c r="J65" s="74">
        <f t="shared" si="5"/>
        <v>5</v>
      </c>
      <c r="K65" s="61">
        <f t="shared" si="2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6"/>
        <v>50</v>
      </c>
      <c r="V65" s="74">
        <f t="shared" si="7"/>
        <v>5</v>
      </c>
      <c r="W65" s="61">
        <f t="shared" si="3"/>
        <v>0</v>
      </c>
    </row>
    <row r="66" spans="2:23" x14ac:dyDescent="0.25">
      <c r="B66" s="139">
        <v>4.54</v>
      </c>
      <c r="C66" s="15"/>
      <c r="D66" s="244">
        <f t="shared" si="8"/>
        <v>0</v>
      </c>
      <c r="E66" s="766"/>
      <c r="F66" s="244">
        <f t="shared" si="10"/>
        <v>0</v>
      </c>
      <c r="G66" s="765"/>
      <c r="H66" s="186"/>
      <c r="I66" s="214">
        <f t="shared" si="4"/>
        <v>50</v>
      </c>
      <c r="J66" s="74">
        <f t="shared" si="5"/>
        <v>5</v>
      </c>
      <c r="K66" s="61">
        <f t="shared" si="2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6"/>
        <v>50</v>
      </c>
      <c r="V66" s="74">
        <f t="shared" si="7"/>
        <v>5</v>
      </c>
      <c r="W66" s="61">
        <f t="shared" si="3"/>
        <v>0</v>
      </c>
    </row>
    <row r="67" spans="2:23" x14ac:dyDescent="0.25">
      <c r="B67" s="139">
        <v>4.54</v>
      </c>
      <c r="C67" s="15"/>
      <c r="D67" s="244">
        <f t="shared" si="8"/>
        <v>0</v>
      </c>
      <c r="E67" s="766"/>
      <c r="F67" s="244">
        <f t="shared" si="10"/>
        <v>0</v>
      </c>
      <c r="G67" s="765"/>
      <c r="H67" s="186"/>
      <c r="I67" s="214">
        <f t="shared" si="4"/>
        <v>50</v>
      </c>
      <c r="J67" s="74">
        <f t="shared" si="5"/>
        <v>5</v>
      </c>
      <c r="K67" s="61">
        <f t="shared" si="2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6"/>
        <v>50</v>
      </c>
      <c r="V67" s="74">
        <f t="shared" si="7"/>
        <v>5</v>
      </c>
      <c r="W67" s="61">
        <f t="shared" si="3"/>
        <v>0</v>
      </c>
    </row>
    <row r="68" spans="2:23" x14ac:dyDescent="0.25">
      <c r="B68" s="139">
        <v>4.54</v>
      </c>
      <c r="C68" s="15"/>
      <c r="D68" s="244">
        <f t="shared" si="8"/>
        <v>0</v>
      </c>
      <c r="E68" s="766"/>
      <c r="F68" s="764">
        <f t="shared" si="10"/>
        <v>0</v>
      </c>
      <c r="G68" s="765"/>
      <c r="H68" s="186"/>
      <c r="I68" s="214">
        <f t="shared" si="4"/>
        <v>50</v>
      </c>
      <c r="J68" s="74">
        <f t="shared" si="5"/>
        <v>5</v>
      </c>
      <c r="K68" s="61">
        <f t="shared" si="2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6"/>
        <v>50</v>
      </c>
      <c r="V68" s="74">
        <f t="shared" si="7"/>
        <v>5</v>
      </c>
      <c r="W68" s="61">
        <f t="shared" si="3"/>
        <v>0</v>
      </c>
    </row>
    <row r="69" spans="2:23" ht="15.75" thickBot="1" x14ac:dyDescent="0.3">
      <c r="B69" s="139">
        <v>4.54</v>
      </c>
      <c r="C69" s="37"/>
      <c r="D69" s="244">
        <f t="shared" si="8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0</v>
      </c>
      <c r="D70" s="6">
        <f>SUM(D9:D69)</f>
        <v>0</v>
      </c>
      <c r="E70" s="13"/>
      <c r="F70" s="6">
        <f>SUM(F9:F69)</f>
        <v>0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5</v>
      </c>
      <c r="Q72" s="40"/>
      <c r="R72" s="6"/>
      <c r="S72" s="31"/>
      <c r="T72" s="17"/>
      <c r="U72" s="136"/>
      <c r="V72" s="74"/>
    </row>
    <row r="73" spans="2:23" x14ac:dyDescent="0.25">
      <c r="C73" s="1132" t="s">
        <v>19</v>
      </c>
      <c r="D73" s="1133"/>
      <c r="E73" s="39">
        <f>E4+E5-F70+E6+E7</f>
        <v>50</v>
      </c>
      <c r="F73" s="6"/>
      <c r="G73" s="6"/>
      <c r="H73" s="17"/>
      <c r="I73" s="136"/>
      <c r="J73" s="74"/>
      <c r="O73" s="1132" t="s">
        <v>19</v>
      </c>
      <c r="P73" s="1133"/>
      <c r="Q73" s="39">
        <f>Q4+Q5-R70+Q6+Q7</f>
        <v>50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0"/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4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4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41" t="s">
        <v>50</v>
      </c>
      <c r="J8" s="114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42"/>
      <c r="J9" s="114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1"/>
      <c r="E12" s="936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1">
        <v>0</v>
      </c>
      <c r="E13" s="937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1">
        <v>0</v>
      </c>
      <c r="E14" s="937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1">
        <v>0</v>
      </c>
      <c r="E15" s="937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1">
        <v>0</v>
      </c>
      <c r="E16" s="936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1">
        <v>0</v>
      </c>
      <c r="E17" s="937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1">
        <v>0</v>
      </c>
      <c r="E18" s="937"/>
      <c r="F18" s="244">
        <f t="shared" si="0"/>
        <v>0</v>
      </c>
      <c r="G18" s="952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1">
        <v>0</v>
      </c>
      <c r="E19" s="937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1">
        <v>0</v>
      </c>
      <c r="E20" s="936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1">
        <v>0</v>
      </c>
      <c r="E21" s="936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5" t="s">
        <v>11</v>
      </c>
      <c r="D40" s="1126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9" t="s">
        <v>253</v>
      </c>
      <c r="B1" s="1099"/>
      <c r="C1" s="1099"/>
      <c r="D1" s="1099"/>
      <c r="E1" s="1099"/>
      <c r="F1" s="1099"/>
      <c r="G1" s="109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49" t="s">
        <v>67</v>
      </c>
      <c r="B5" s="1151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420.77000000000004</v>
      </c>
      <c r="H5" s="59">
        <f>E4+E5+E6-G5</f>
        <v>9675.64</v>
      </c>
    </row>
    <row r="6" spans="1:10" ht="17.25" thickTop="1" thickBot="1" x14ac:dyDescent="0.3">
      <c r="A6" s="1150"/>
      <c r="B6" s="1152"/>
      <c r="C6" s="267"/>
      <c r="D6" s="336"/>
      <c r="E6" s="340"/>
      <c r="F6" s="341"/>
      <c r="G6" s="260"/>
      <c r="I6" s="1153" t="s">
        <v>3</v>
      </c>
      <c r="J6" s="114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4"/>
      <c r="J7" s="1148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9675.6400000000012</v>
      </c>
      <c r="J15" s="289">
        <f t="shared" si="2"/>
        <v>409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9675.6400000000012</v>
      </c>
      <c r="J16" s="289">
        <f t="shared" si="2"/>
        <v>409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9675.6400000000012</v>
      </c>
      <c r="J17" s="289">
        <f t="shared" si="2"/>
        <v>409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9675.6400000000012</v>
      </c>
      <c r="J18" s="289">
        <f t="shared" si="2"/>
        <v>409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9675.6400000000012</v>
      </c>
      <c r="J19" s="289">
        <f t="shared" si="2"/>
        <v>409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9675.6400000000012</v>
      </c>
      <c r="J20" s="289">
        <f t="shared" si="2"/>
        <v>409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9675.6400000000012</v>
      </c>
      <c r="J21" s="131">
        <f t="shared" si="2"/>
        <v>409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9675.6400000000012</v>
      </c>
      <c r="J22" s="131">
        <f t="shared" si="2"/>
        <v>409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9675.6400000000012</v>
      </c>
      <c r="J23" s="131">
        <f t="shared" si="2"/>
        <v>409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9675.6400000000012</v>
      </c>
      <c r="J24" s="131">
        <f t="shared" si="2"/>
        <v>409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9675.6400000000012</v>
      </c>
      <c r="J25" s="131">
        <f t="shared" si="2"/>
        <v>409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9675.6400000000012</v>
      </c>
      <c r="J26" s="131">
        <f t="shared" si="2"/>
        <v>409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9675.6400000000012</v>
      </c>
      <c r="J27" s="131">
        <f t="shared" si="2"/>
        <v>409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9675.6400000000012</v>
      </c>
      <c r="J28" s="289">
        <f t="shared" si="2"/>
        <v>409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9675.6400000000012</v>
      </c>
      <c r="J29" s="289">
        <f t="shared" si="2"/>
        <v>409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9675.6400000000012</v>
      </c>
      <c r="J30" s="289">
        <f t="shared" si="2"/>
        <v>409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9675.6400000000012</v>
      </c>
      <c r="J31" s="289">
        <f t="shared" si="2"/>
        <v>409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9675.6400000000012</v>
      </c>
      <c r="J32" s="289">
        <f t="shared" si="2"/>
        <v>409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9675.6400000000012</v>
      </c>
      <c r="J33" s="131">
        <f t="shared" si="2"/>
        <v>409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9675.6400000000012</v>
      </c>
      <c r="J34" s="131">
        <f t="shared" si="2"/>
        <v>409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9675.6400000000012</v>
      </c>
      <c r="J35" s="131">
        <f t="shared" si="2"/>
        <v>409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9675.6400000000012</v>
      </c>
      <c r="J36" s="131">
        <f t="shared" si="2"/>
        <v>409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9675.6400000000012</v>
      </c>
      <c r="J37" s="131">
        <f t="shared" si="2"/>
        <v>409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9675.6400000000012</v>
      </c>
      <c r="J38" s="131">
        <f t="shared" si="2"/>
        <v>409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9675.6400000000012</v>
      </c>
      <c r="J39" s="131">
        <f t="shared" si="2"/>
        <v>409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9675.6400000000012</v>
      </c>
      <c r="J40" s="131">
        <f t="shared" si="2"/>
        <v>409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9675.6400000000012</v>
      </c>
      <c r="J41" s="131">
        <f t="shared" si="2"/>
        <v>409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9675.6400000000012</v>
      </c>
      <c r="J42" s="131">
        <f t="shared" si="2"/>
        <v>409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16</v>
      </c>
      <c r="D44" s="48">
        <f>SUM(D8:D43)</f>
        <v>420.77000000000004</v>
      </c>
      <c r="E44" s="38"/>
      <c r="F44" s="5">
        <f>SUM(F8:F43)</f>
        <v>420.77000000000004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409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25" t="s">
        <v>11</v>
      </c>
      <c r="D47" s="1126"/>
      <c r="E47" s="152">
        <f>E5+E4+E6+-F44</f>
        <v>9675.64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9"/>
      <c r="B1" s="1099"/>
      <c r="C1" s="1099"/>
      <c r="D1" s="1099"/>
      <c r="E1" s="1099"/>
      <c r="F1" s="1099"/>
      <c r="G1" s="109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21"/>
      <c r="B5" s="115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22"/>
      <c r="B6" s="1152"/>
      <c r="C6" s="267"/>
      <c r="D6" s="336"/>
      <c r="E6" s="340"/>
      <c r="F6" s="341"/>
      <c r="G6" s="260"/>
      <c r="I6" s="1153" t="s">
        <v>3</v>
      </c>
      <c r="J6" s="11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4"/>
      <c r="J7" s="114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5" t="s">
        <v>11</v>
      </c>
      <c r="D33" s="1126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W1" workbookViewId="0">
      <pane ySplit="8" topLeftCell="A9" activePane="bottomLeft" state="frozen"/>
      <selection pane="bottomLeft" activeCell="AD13" sqref="A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03" t="s">
        <v>273</v>
      </c>
      <c r="B1" s="1103"/>
      <c r="C1" s="1103"/>
      <c r="D1" s="1103"/>
      <c r="E1" s="1103"/>
      <c r="F1" s="1103"/>
      <c r="G1" s="1103"/>
      <c r="H1" s="100" t="s">
        <v>286</v>
      </c>
      <c r="L1" s="1103" t="str">
        <f>A1</f>
        <v>INVENTARIO    DEL MES DE   AGOSTO     2021</v>
      </c>
      <c r="M1" s="1103"/>
      <c r="N1" s="1103"/>
      <c r="O1" s="1103"/>
      <c r="P1" s="1103"/>
      <c r="Q1" s="1103"/>
      <c r="R1" s="1103"/>
      <c r="S1" s="100" t="s">
        <v>287</v>
      </c>
      <c r="W1" s="1099" t="s">
        <v>253</v>
      </c>
      <c r="X1" s="1099"/>
      <c r="Y1" s="1099"/>
      <c r="Z1" s="1099"/>
      <c r="AA1" s="1099"/>
      <c r="AB1" s="1099"/>
      <c r="AC1" s="1099"/>
      <c r="AD1" s="1036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55" t="s">
        <v>67</v>
      </c>
      <c r="B5" s="1161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55" t="s">
        <v>67</v>
      </c>
      <c r="M5" s="1161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55" t="s">
        <v>67</v>
      </c>
      <c r="X5" s="1156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3018.2</v>
      </c>
    </row>
    <row r="6" spans="1:32" ht="16.5" customHeight="1" thickBot="1" x14ac:dyDescent="0.3">
      <c r="A6" s="1155"/>
      <c r="B6" s="1161"/>
      <c r="C6" s="510"/>
      <c r="D6" s="268"/>
      <c r="E6" s="580"/>
      <c r="F6" s="150"/>
      <c r="G6" s="327"/>
      <c r="H6" s="59">
        <f>E4+E5+E6+E7-G5</f>
        <v>1031.04</v>
      </c>
      <c r="L6" s="1155"/>
      <c r="M6" s="1161"/>
      <c r="N6" s="510"/>
      <c r="O6" s="268"/>
      <c r="P6" s="580"/>
      <c r="Q6" s="150"/>
      <c r="R6" s="327"/>
      <c r="S6" s="59">
        <f>P4+P5+P6+P7-R5</f>
        <v>1004.37</v>
      </c>
      <c r="W6" s="1155"/>
      <c r="X6" s="1156"/>
      <c r="Y6" s="510"/>
      <c r="Z6" s="268"/>
      <c r="AA6" s="580"/>
      <c r="AB6" s="150"/>
      <c r="AC6" s="327"/>
      <c r="AD6" s="59">
        <f>AA4+AA5+AA6+AA7-AC5</f>
        <v>-4.0399999999999636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57" t="s">
        <v>3</v>
      </c>
      <c r="J7" s="1159" t="s">
        <v>4</v>
      </c>
      <c r="L7" s="311"/>
      <c r="M7" s="934"/>
      <c r="N7" s="510"/>
      <c r="O7" s="268"/>
      <c r="P7" s="580"/>
      <c r="Q7" s="150"/>
      <c r="R7" s="260"/>
      <c r="T7" s="1157" t="s">
        <v>3</v>
      </c>
      <c r="U7" s="1159" t="s">
        <v>4</v>
      </c>
      <c r="W7" s="311"/>
      <c r="X7" s="1032"/>
      <c r="Y7" s="510"/>
      <c r="Z7" s="268"/>
      <c r="AA7" s="580"/>
      <c r="AB7" s="150"/>
      <c r="AC7" s="260"/>
      <c r="AE7" s="1157" t="s">
        <v>3</v>
      </c>
      <c r="AF7" s="1159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8"/>
      <c r="J8" s="1160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58"/>
      <c r="U8" s="1160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58"/>
      <c r="AF8" s="1160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34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33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32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31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286"/>
      <c r="AD13" s="287"/>
      <c r="AE13" s="280">
        <f t="shared" si="7"/>
        <v>-4.0399999999999636</v>
      </c>
      <c r="AF13" s="460">
        <f t="shared" si="10"/>
        <v>31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f t="shared" si="11"/>
        <v>0</v>
      </c>
      <c r="AA14" s="231"/>
      <c r="AB14" s="70">
        <f t="shared" si="3"/>
        <v>0</v>
      </c>
      <c r="AC14" s="286"/>
      <c r="AD14" s="287"/>
      <c r="AE14" s="280">
        <f t="shared" si="7"/>
        <v>-4.0399999999999636</v>
      </c>
      <c r="AF14" s="460">
        <f t="shared" si="10"/>
        <v>31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286"/>
      <c r="AD15" s="287"/>
      <c r="AE15" s="280">
        <f t="shared" si="7"/>
        <v>-4.0399999999999636</v>
      </c>
      <c r="AF15" s="460">
        <f t="shared" si="10"/>
        <v>31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286"/>
      <c r="AD16" s="287"/>
      <c r="AE16" s="280">
        <f t="shared" si="7"/>
        <v>-4.0399999999999636</v>
      </c>
      <c r="AF16" s="460">
        <f t="shared" si="10"/>
        <v>31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286"/>
      <c r="AD17" s="287"/>
      <c r="AE17" s="280">
        <f t="shared" si="7"/>
        <v>-4.0399999999999636</v>
      </c>
      <c r="AF17" s="460">
        <f t="shared" si="10"/>
        <v>31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-4.0399999999999636</v>
      </c>
      <c r="AF18" s="460">
        <f t="shared" si="10"/>
        <v>31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-4.0399999999999636</v>
      </c>
      <c r="AF19" s="460">
        <f t="shared" si="10"/>
        <v>31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-4.0399999999999636</v>
      </c>
      <c r="AF20" s="460">
        <f t="shared" si="10"/>
        <v>31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-4.0399999999999636</v>
      </c>
      <c r="AF21" s="460">
        <f t="shared" si="10"/>
        <v>31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-4.0399999999999636</v>
      </c>
      <c r="AF22" s="460">
        <f t="shared" si="10"/>
        <v>31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-4.0399999999999636</v>
      </c>
      <c r="AF23" s="460">
        <f t="shared" si="10"/>
        <v>31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-4.0399999999999636</v>
      </c>
      <c r="AF24" s="460">
        <f t="shared" si="10"/>
        <v>31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-4.0399999999999636</v>
      </c>
      <c r="AF25" s="460">
        <f t="shared" si="10"/>
        <v>31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-4.0399999999999636</v>
      </c>
      <c r="AF26" s="460">
        <f t="shared" si="10"/>
        <v>31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-4.0399999999999636</v>
      </c>
      <c r="AF27" s="460">
        <f t="shared" si="10"/>
        <v>31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-4.0399999999999636</v>
      </c>
      <c r="AF28" s="460">
        <f t="shared" si="10"/>
        <v>31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-4.0399999999999636</v>
      </c>
      <c r="AF29" s="460">
        <f t="shared" si="10"/>
        <v>31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-4.0399999999999636</v>
      </c>
      <c r="AF30" s="460">
        <f t="shared" si="10"/>
        <v>31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-4.0399999999999636</v>
      </c>
      <c r="AF31" s="460">
        <f t="shared" si="10"/>
        <v>31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-4.0399999999999636</v>
      </c>
      <c r="AF32" s="460">
        <f t="shared" si="10"/>
        <v>31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-4.0399999999999636</v>
      </c>
      <c r="AF33" s="460">
        <f t="shared" si="10"/>
        <v>31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-4.0399999999999636</v>
      </c>
      <c r="AF34" s="460">
        <f t="shared" si="10"/>
        <v>31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-4.0399999999999636</v>
      </c>
      <c r="AF35" s="460">
        <f t="shared" si="10"/>
        <v>31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-4.0399999999999636</v>
      </c>
      <c r="AF36" s="460">
        <f t="shared" si="10"/>
        <v>31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-4.0399999999999636</v>
      </c>
      <c r="AF37" s="460">
        <f t="shared" si="10"/>
        <v>31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-4.0399999999999636</v>
      </c>
      <c r="AF38" s="460">
        <f t="shared" si="10"/>
        <v>31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-4.0399999999999636</v>
      </c>
      <c r="AF39" s="460">
        <f t="shared" si="10"/>
        <v>31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-4.0399999999999636</v>
      </c>
      <c r="AF40" s="460">
        <f t="shared" si="10"/>
        <v>31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-4.0399999999999636</v>
      </c>
      <c r="AF41" s="460">
        <f t="shared" si="10"/>
        <v>31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-4.0399999999999636</v>
      </c>
      <c r="AF42" s="460">
        <f t="shared" si="10"/>
        <v>31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-4.0399999999999636</v>
      </c>
      <c r="AF43" s="460">
        <f t="shared" si="10"/>
        <v>31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31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3018.2</v>
      </c>
      <c r="AA45" s="38"/>
      <c r="AB45" s="5">
        <f>SUM(AB9:AB44)</f>
        <v>3018.2</v>
      </c>
      <c r="AF45" s="460">
        <f t="shared" si="10"/>
        <v>27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27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25" t="s">
        <v>11</v>
      </c>
      <c r="D48" s="1126"/>
      <c r="E48" s="152">
        <f>E6+E5-F45</f>
        <v>1031.04</v>
      </c>
      <c r="L48" s="47"/>
      <c r="N48" s="1125" t="s">
        <v>11</v>
      </c>
      <c r="O48" s="1126"/>
      <c r="P48" s="152" t="e">
        <f>P6+P5+#REF!+-Q45</f>
        <v>#REF!</v>
      </c>
      <c r="W48" s="47"/>
      <c r="Y48" s="1125" t="s">
        <v>11</v>
      </c>
      <c r="Z48" s="1126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6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6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T1" workbookViewId="0">
      <pane ySplit="8" topLeftCell="A9" activePane="bottomLeft" state="frozen"/>
      <selection pane="bottomLeft" activeCell="W18" sqref="W17:W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03" t="s">
        <v>267</v>
      </c>
      <c r="B1" s="1103"/>
      <c r="C1" s="1103"/>
      <c r="D1" s="1103"/>
      <c r="E1" s="1103"/>
      <c r="F1" s="1103"/>
      <c r="G1" s="1103"/>
      <c r="H1" s="11">
        <v>1</v>
      </c>
      <c r="K1" s="1103" t="str">
        <f>A1</f>
        <v>INVENTARIO   DEL MES DE AGOSTO 2021</v>
      </c>
      <c r="L1" s="1103"/>
      <c r="M1" s="1103"/>
      <c r="N1" s="1103"/>
      <c r="O1" s="1103"/>
      <c r="P1" s="1103"/>
      <c r="Q1" s="1103"/>
      <c r="R1" s="11">
        <v>2</v>
      </c>
      <c r="U1" s="1099" t="s">
        <v>253</v>
      </c>
      <c r="V1" s="1099"/>
      <c r="W1" s="1099"/>
      <c r="X1" s="1099"/>
      <c r="Y1" s="1099"/>
      <c r="Z1" s="1099"/>
      <c r="AA1" s="1099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00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04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00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4"/>
      <c r="B6" s="1100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04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996.39</v>
      </c>
      <c r="R6" s="7">
        <f>O6-Q6+O7+O5-Q5</f>
        <v>176.01</v>
      </c>
      <c r="U6" s="704"/>
      <c r="V6" s="1100"/>
      <c r="W6" s="666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13">
        <v>44447</v>
      </c>
      <c r="F12" s="366">
        <f t="shared" si="3"/>
        <v>258</v>
      </c>
      <c r="G12" s="1014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13">
        <v>44447</v>
      </c>
      <c r="P12" s="366">
        <f t="shared" si="1"/>
        <v>252.16</v>
      </c>
      <c r="Q12" s="1014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13"/>
      <c r="Z12" s="366">
        <f t="shared" si="2"/>
        <v>0</v>
      </c>
      <c r="AA12" s="1014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13">
        <v>44456</v>
      </c>
      <c r="F13" s="366">
        <f t="shared" si="3"/>
        <v>128.37</v>
      </c>
      <c r="G13" s="1014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14</v>
      </c>
      <c r="M13" s="74"/>
      <c r="N13" s="366"/>
      <c r="O13" s="1013"/>
      <c r="P13" s="366">
        <f t="shared" si="1"/>
        <v>0</v>
      </c>
      <c r="Q13" s="1014"/>
      <c r="R13" s="326"/>
      <c r="S13" s="297">
        <f t="shared" si="7"/>
        <v>176.01000000000002</v>
      </c>
      <c r="U13" s="83" t="s">
        <v>33</v>
      </c>
      <c r="V13" s="84">
        <f t="shared" si="8"/>
        <v>10</v>
      </c>
      <c r="W13" s="15"/>
      <c r="X13" s="366"/>
      <c r="Y13" s="1013"/>
      <c r="Z13" s="366">
        <f t="shared" si="2"/>
        <v>0</v>
      </c>
      <c r="AA13" s="1014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13"/>
      <c r="F14" s="1176">
        <f t="shared" si="3"/>
        <v>0</v>
      </c>
      <c r="G14" s="1177"/>
      <c r="H14" s="1061"/>
      <c r="I14" s="1178">
        <f t="shared" si="5"/>
        <v>1.999999999998181E-2</v>
      </c>
      <c r="J14" s="163"/>
      <c r="K14" s="74"/>
      <c r="L14" s="84">
        <f t="shared" si="6"/>
        <v>14</v>
      </c>
      <c r="M14" s="74"/>
      <c r="N14" s="366"/>
      <c r="O14" s="1013"/>
      <c r="P14" s="366">
        <f t="shared" si="1"/>
        <v>0</v>
      </c>
      <c r="Q14" s="1014"/>
      <c r="R14" s="326"/>
      <c r="S14" s="297">
        <f t="shared" si="7"/>
        <v>176.01000000000002</v>
      </c>
      <c r="U14" s="74"/>
      <c r="V14" s="84">
        <f t="shared" si="8"/>
        <v>10</v>
      </c>
      <c r="W14" s="15"/>
      <c r="X14" s="366"/>
      <c r="Y14" s="1013"/>
      <c r="Z14" s="366">
        <f t="shared" si="2"/>
        <v>0</v>
      </c>
      <c r="AA14" s="1014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13"/>
      <c r="F15" s="1176">
        <f t="shared" si="3"/>
        <v>0</v>
      </c>
      <c r="G15" s="1177"/>
      <c r="H15" s="1061"/>
      <c r="I15" s="1178">
        <f t="shared" si="5"/>
        <v>1.999999999998181E-2</v>
      </c>
      <c r="J15" s="163"/>
      <c r="K15" s="74"/>
      <c r="L15" s="84">
        <f t="shared" si="6"/>
        <v>14</v>
      </c>
      <c r="M15" s="74"/>
      <c r="N15" s="366"/>
      <c r="O15" s="1013"/>
      <c r="P15" s="366">
        <f t="shared" si="1"/>
        <v>0</v>
      </c>
      <c r="Q15" s="1014"/>
      <c r="R15" s="326"/>
      <c r="S15" s="297">
        <f t="shared" si="7"/>
        <v>176.01000000000002</v>
      </c>
      <c r="U15" s="74"/>
      <c r="V15" s="84">
        <f t="shared" si="8"/>
        <v>10</v>
      </c>
      <c r="W15" s="15"/>
      <c r="X15" s="366"/>
      <c r="Y15" s="1013"/>
      <c r="Z15" s="366">
        <f t="shared" si="2"/>
        <v>0</v>
      </c>
      <c r="AA15" s="1014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13"/>
      <c r="F16" s="1176">
        <f t="shared" si="3"/>
        <v>0</v>
      </c>
      <c r="G16" s="1177"/>
      <c r="H16" s="1061"/>
      <c r="I16" s="1178">
        <f t="shared" si="5"/>
        <v>1.999999999998181E-2</v>
      </c>
      <c r="J16" s="163"/>
      <c r="L16" s="84">
        <f t="shared" si="6"/>
        <v>14</v>
      </c>
      <c r="M16" s="74"/>
      <c r="N16" s="366"/>
      <c r="O16" s="1013"/>
      <c r="P16" s="366">
        <f t="shared" si="1"/>
        <v>0</v>
      </c>
      <c r="Q16" s="1014"/>
      <c r="R16" s="326"/>
      <c r="S16" s="297">
        <f t="shared" si="7"/>
        <v>176.01000000000002</v>
      </c>
      <c r="V16" s="84">
        <f t="shared" si="8"/>
        <v>10</v>
      </c>
      <c r="W16" s="15"/>
      <c r="X16" s="366"/>
      <c r="Y16" s="1013"/>
      <c r="Z16" s="366">
        <f t="shared" si="2"/>
        <v>0</v>
      </c>
      <c r="AA16" s="1014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13"/>
      <c r="F17" s="366">
        <f t="shared" si="3"/>
        <v>0</v>
      </c>
      <c r="G17" s="1014"/>
      <c r="H17" s="326"/>
      <c r="I17" s="297">
        <f t="shared" si="5"/>
        <v>1.999999999998181E-2</v>
      </c>
      <c r="J17" s="163"/>
      <c r="L17" s="84">
        <f t="shared" si="6"/>
        <v>14</v>
      </c>
      <c r="M17" s="74"/>
      <c r="N17" s="366"/>
      <c r="O17" s="1013"/>
      <c r="P17" s="366">
        <f t="shared" si="1"/>
        <v>0</v>
      </c>
      <c r="Q17" s="1014"/>
      <c r="R17" s="326"/>
      <c r="S17" s="297">
        <f t="shared" si="7"/>
        <v>176.01000000000002</v>
      </c>
      <c r="V17" s="84">
        <f t="shared" si="8"/>
        <v>10</v>
      </c>
      <c r="W17" s="15"/>
      <c r="X17" s="366"/>
      <c r="Y17" s="1013"/>
      <c r="Z17" s="366">
        <f t="shared" si="2"/>
        <v>0</v>
      </c>
      <c r="AA17" s="1014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13"/>
      <c r="F18" s="366">
        <f t="shared" si="3"/>
        <v>0</v>
      </c>
      <c r="G18" s="1014"/>
      <c r="H18" s="326"/>
      <c r="I18" s="297">
        <f t="shared" si="5"/>
        <v>1.999999999998181E-2</v>
      </c>
      <c r="J18" s="163"/>
      <c r="K18" s="126"/>
      <c r="L18" s="84">
        <f t="shared" si="6"/>
        <v>14</v>
      </c>
      <c r="M18" s="74"/>
      <c r="N18" s="366"/>
      <c r="O18" s="1013"/>
      <c r="P18" s="366">
        <f t="shared" si="1"/>
        <v>0</v>
      </c>
      <c r="Q18" s="1014"/>
      <c r="R18" s="326"/>
      <c r="S18" s="297">
        <f t="shared" si="7"/>
        <v>176.01000000000002</v>
      </c>
      <c r="U18" s="126"/>
      <c r="V18" s="84">
        <f t="shared" si="8"/>
        <v>10</v>
      </c>
      <c r="W18" s="15"/>
      <c r="X18" s="366"/>
      <c r="Y18" s="1013"/>
      <c r="Z18" s="366">
        <f t="shared" si="2"/>
        <v>0</v>
      </c>
      <c r="AA18" s="1014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13"/>
      <c r="F19" s="366">
        <f t="shared" si="3"/>
        <v>0</v>
      </c>
      <c r="G19" s="1014"/>
      <c r="H19" s="326"/>
      <c r="I19" s="297">
        <f t="shared" si="5"/>
        <v>1.999999999998181E-2</v>
      </c>
      <c r="K19" s="126"/>
      <c r="L19" s="84">
        <f t="shared" si="6"/>
        <v>14</v>
      </c>
      <c r="M19" s="15"/>
      <c r="N19" s="366"/>
      <c r="O19" s="1013"/>
      <c r="P19" s="366">
        <f t="shared" si="1"/>
        <v>0</v>
      </c>
      <c r="Q19" s="1014"/>
      <c r="R19" s="326"/>
      <c r="S19" s="297">
        <f t="shared" si="7"/>
        <v>176.01000000000002</v>
      </c>
      <c r="U19" s="126"/>
      <c r="V19" s="84">
        <f t="shared" si="8"/>
        <v>10</v>
      </c>
      <c r="W19" s="15"/>
      <c r="X19" s="366"/>
      <c r="Y19" s="1013"/>
      <c r="Z19" s="366">
        <f t="shared" si="2"/>
        <v>0</v>
      </c>
      <c r="AA19" s="1014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13"/>
      <c r="F20" s="366">
        <f t="shared" si="3"/>
        <v>0</v>
      </c>
      <c r="G20" s="1014"/>
      <c r="H20" s="326"/>
      <c r="I20" s="297">
        <f t="shared" si="5"/>
        <v>1.999999999998181E-2</v>
      </c>
      <c r="K20" s="126"/>
      <c r="L20" s="84">
        <f t="shared" si="6"/>
        <v>14</v>
      </c>
      <c r="M20" s="15"/>
      <c r="N20" s="366"/>
      <c r="O20" s="1013"/>
      <c r="P20" s="366">
        <f t="shared" si="1"/>
        <v>0</v>
      </c>
      <c r="Q20" s="1014"/>
      <c r="R20" s="326"/>
      <c r="S20" s="297">
        <f t="shared" si="7"/>
        <v>176.01000000000002</v>
      </c>
      <c r="U20" s="126"/>
      <c r="V20" s="84">
        <f t="shared" si="8"/>
        <v>10</v>
      </c>
      <c r="W20" s="15"/>
      <c r="X20" s="366"/>
      <c r="Y20" s="1013"/>
      <c r="Z20" s="366">
        <f t="shared" si="2"/>
        <v>0</v>
      </c>
      <c r="AA20" s="1014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13"/>
      <c r="F21" s="366">
        <f t="shared" si="3"/>
        <v>0</v>
      </c>
      <c r="G21" s="1014"/>
      <c r="H21" s="326"/>
      <c r="I21" s="297">
        <f t="shared" si="5"/>
        <v>1.999999999998181E-2</v>
      </c>
      <c r="K21" s="126"/>
      <c r="L21" s="84">
        <f t="shared" si="6"/>
        <v>14</v>
      </c>
      <c r="M21" s="15"/>
      <c r="N21" s="366"/>
      <c r="O21" s="1013"/>
      <c r="P21" s="366">
        <f t="shared" si="1"/>
        <v>0</v>
      </c>
      <c r="Q21" s="1014"/>
      <c r="R21" s="326"/>
      <c r="S21" s="297">
        <f t="shared" si="7"/>
        <v>176.01000000000002</v>
      </c>
      <c r="U21" s="126"/>
      <c r="V21" s="84">
        <f t="shared" si="8"/>
        <v>10</v>
      </c>
      <c r="W21" s="15"/>
      <c r="X21" s="366"/>
      <c r="Y21" s="1013"/>
      <c r="Z21" s="366">
        <f t="shared" si="2"/>
        <v>0</v>
      </c>
      <c r="AA21" s="1014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13"/>
      <c r="F22" s="366">
        <f t="shared" si="3"/>
        <v>0</v>
      </c>
      <c r="G22" s="1014"/>
      <c r="H22" s="326"/>
      <c r="I22" s="297">
        <f t="shared" si="5"/>
        <v>1.999999999998181E-2</v>
      </c>
      <c r="K22" s="126"/>
      <c r="L22" s="303">
        <f t="shared" si="6"/>
        <v>14</v>
      </c>
      <c r="M22" s="15"/>
      <c r="N22" s="366"/>
      <c r="O22" s="1013"/>
      <c r="P22" s="366">
        <f t="shared" si="1"/>
        <v>0</v>
      </c>
      <c r="Q22" s="1014"/>
      <c r="R22" s="326"/>
      <c r="S22" s="297">
        <f t="shared" si="7"/>
        <v>176.01000000000002</v>
      </c>
      <c r="U22" s="126"/>
      <c r="V22" s="303">
        <f t="shared" si="8"/>
        <v>10</v>
      </c>
      <c r="W22" s="15"/>
      <c r="X22" s="366"/>
      <c r="Y22" s="1013"/>
      <c r="Z22" s="366">
        <f t="shared" si="2"/>
        <v>0</v>
      </c>
      <c r="AA22" s="1014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13"/>
      <c r="F23" s="366">
        <f t="shared" si="3"/>
        <v>0</v>
      </c>
      <c r="G23" s="1014"/>
      <c r="H23" s="326"/>
      <c r="I23" s="297">
        <f t="shared" si="5"/>
        <v>1.999999999998181E-2</v>
      </c>
      <c r="K23" s="127"/>
      <c r="L23" s="303">
        <f t="shared" si="6"/>
        <v>14</v>
      </c>
      <c r="M23" s="15"/>
      <c r="N23" s="366"/>
      <c r="O23" s="1013"/>
      <c r="P23" s="366">
        <f t="shared" si="1"/>
        <v>0</v>
      </c>
      <c r="Q23" s="1014"/>
      <c r="R23" s="326"/>
      <c r="S23" s="297">
        <f t="shared" si="7"/>
        <v>176.01000000000002</v>
      </c>
      <c r="U23" s="127"/>
      <c r="V23" s="303">
        <f t="shared" si="8"/>
        <v>10</v>
      </c>
      <c r="W23" s="15"/>
      <c r="X23" s="366"/>
      <c r="Y23" s="1013"/>
      <c r="Z23" s="366">
        <f t="shared" si="2"/>
        <v>0</v>
      </c>
      <c r="AA23" s="1014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13"/>
      <c r="F24" s="366">
        <f t="shared" si="3"/>
        <v>0</v>
      </c>
      <c r="G24" s="1014"/>
      <c r="H24" s="326"/>
      <c r="I24" s="297">
        <f t="shared" si="5"/>
        <v>1.999999999998181E-2</v>
      </c>
      <c r="K24" s="126"/>
      <c r="L24" s="303">
        <f t="shared" si="6"/>
        <v>14</v>
      </c>
      <c r="M24" s="15"/>
      <c r="N24" s="366"/>
      <c r="O24" s="1013"/>
      <c r="P24" s="366">
        <f t="shared" si="1"/>
        <v>0</v>
      </c>
      <c r="Q24" s="1014"/>
      <c r="R24" s="326"/>
      <c r="S24" s="297">
        <f t="shared" si="7"/>
        <v>176.01000000000002</v>
      </c>
      <c r="U24" s="126"/>
      <c r="V24" s="303">
        <f t="shared" si="8"/>
        <v>10</v>
      </c>
      <c r="W24" s="15"/>
      <c r="X24" s="366"/>
      <c r="Y24" s="1013"/>
      <c r="Z24" s="366">
        <f t="shared" si="2"/>
        <v>0</v>
      </c>
      <c r="AA24" s="1014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13"/>
      <c r="F25" s="366">
        <f t="shared" si="3"/>
        <v>0</v>
      </c>
      <c r="G25" s="1014"/>
      <c r="H25" s="326"/>
      <c r="I25" s="297">
        <f t="shared" si="5"/>
        <v>1.999999999998181E-2</v>
      </c>
      <c r="K25" s="126"/>
      <c r="L25" s="303">
        <f t="shared" si="6"/>
        <v>14</v>
      </c>
      <c r="M25" s="15"/>
      <c r="N25" s="366"/>
      <c r="O25" s="1013"/>
      <c r="P25" s="366">
        <f t="shared" si="1"/>
        <v>0</v>
      </c>
      <c r="Q25" s="1014"/>
      <c r="R25" s="326"/>
      <c r="S25" s="297">
        <f t="shared" si="7"/>
        <v>176.01000000000002</v>
      </c>
      <c r="U25" s="126"/>
      <c r="V25" s="303">
        <f t="shared" si="8"/>
        <v>10</v>
      </c>
      <c r="W25" s="15"/>
      <c r="X25" s="366"/>
      <c r="Y25" s="1013"/>
      <c r="Z25" s="366">
        <f t="shared" si="2"/>
        <v>0</v>
      </c>
      <c r="AA25" s="1014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14</v>
      </c>
      <c r="M26" s="15"/>
      <c r="N26" s="366"/>
      <c r="O26" s="1013"/>
      <c r="P26" s="366">
        <f t="shared" si="1"/>
        <v>0</v>
      </c>
      <c r="Q26" s="1014"/>
      <c r="R26" s="326"/>
      <c r="S26" s="297">
        <f t="shared" si="7"/>
        <v>176.01000000000002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176.01000000000002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176.01000000000002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176.01000000000002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176.01000000000002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176.01000000000002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176.01000000000002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176.01000000000002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176.01000000000002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176.01000000000002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176.01000000000002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176.01000000000002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176.01000000000002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176.01000000000002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176.01000000000002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176.01000000000002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176.01000000000002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176.01000000000002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176.01000000000002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176.01000000000002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176.01000000000002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176.01000000000002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176.01000000000002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176.01000000000002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176.01000000000002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176.01000000000002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176.01000000000002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176.01000000000002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176.01000000000002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176.01000000000002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176.01000000000002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176.01000000000002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176.01000000000002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176.01000000000002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176.01000000000002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176.01000000000002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176.01000000000002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176.01000000000002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176.01000000000002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176.01000000000002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176.01000000000002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176.01000000000002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176.01000000000002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176.01000000000002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176.01000000000002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176.01000000000002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176.01000000000002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176.01000000000002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176.01000000000002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176.01000000000002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176.01000000000002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80</v>
      </c>
      <c r="N78" s="6">
        <f>SUM(N9:N77)</f>
        <v>996.39</v>
      </c>
      <c r="P78" s="6">
        <f>SUM(P9:P77)</f>
        <v>996.39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14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01" t="s">
        <v>11</v>
      </c>
      <c r="D83" s="1102"/>
      <c r="E83" s="58">
        <f>E5+E6-F78+E7</f>
        <v>1.999999999998181E-2</v>
      </c>
      <c r="F83" s="74"/>
      <c r="M83" s="1101" t="s">
        <v>11</v>
      </c>
      <c r="N83" s="1102"/>
      <c r="O83" s="58">
        <f>O5+O6-P78+O7</f>
        <v>176.0100000000001</v>
      </c>
      <c r="P83" s="74"/>
      <c r="W83" s="1101" t="s">
        <v>11</v>
      </c>
      <c r="X83" s="1102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4" t="s">
        <v>75</v>
      </c>
      <c r="C4" s="104"/>
      <c r="D4" s="141"/>
      <c r="E4" s="87"/>
      <c r="F4" s="74"/>
      <c r="G4" s="607"/>
    </row>
    <row r="5" spans="1:9" x14ac:dyDescent="0.25">
      <c r="A5" s="76"/>
      <c r="B5" s="1165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6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3" t="s">
        <v>274</v>
      </c>
      <c r="B1" s="1103"/>
      <c r="C1" s="1103"/>
      <c r="D1" s="1103"/>
      <c r="E1" s="1103"/>
      <c r="F1" s="1103"/>
      <c r="G1" s="110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92" t="s">
        <v>53</v>
      </c>
      <c r="B5" s="116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92"/>
      <c r="B6" s="116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1" t="s">
        <v>11</v>
      </c>
      <c r="D60" s="110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3" t="s">
        <v>275</v>
      </c>
      <c r="B1" s="1103"/>
      <c r="C1" s="1103"/>
      <c r="D1" s="1103"/>
      <c r="E1" s="1103"/>
      <c r="F1" s="1103"/>
      <c r="G1" s="1103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70" t="s">
        <v>141</v>
      </c>
      <c r="B5" s="1123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71"/>
      <c r="B6" s="1124"/>
      <c r="C6" s="510"/>
      <c r="D6" s="268"/>
      <c r="E6" s="523"/>
      <c r="F6" s="341"/>
      <c r="I6" s="1153" t="s">
        <v>3</v>
      </c>
      <c r="J6" s="114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72"/>
      <c r="J7" s="1169"/>
    </row>
    <row r="8" spans="1:11" ht="16.5" thickBot="1" x14ac:dyDescent="0.3">
      <c r="A8" s="583"/>
      <c r="B8" s="577"/>
      <c r="C8" s="510"/>
      <c r="D8" s="268"/>
      <c r="E8" s="584"/>
      <c r="F8" s="341"/>
      <c r="I8" s="1172"/>
      <c r="J8" s="116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54"/>
      <c r="J9" s="116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7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7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20">
        <v>234.53</v>
      </c>
      <c r="E14" s="1023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20"/>
      <c r="E15" s="1024"/>
      <c r="F15" s="540">
        <f t="shared" si="0"/>
        <v>0</v>
      </c>
      <c r="G15" s="1052"/>
      <c r="H15" s="1053"/>
      <c r="I15" s="1050">
        <f t="shared" si="1"/>
        <v>0</v>
      </c>
      <c r="J15" s="1051">
        <f t="shared" si="2"/>
        <v>0</v>
      </c>
      <c r="K15" s="260"/>
    </row>
    <row r="16" spans="1:11" x14ac:dyDescent="0.25">
      <c r="B16" s="84"/>
      <c r="C16" s="15"/>
      <c r="D16" s="920"/>
      <c r="E16" s="1024"/>
      <c r="F16" s="540">
        <f t="shared" si="0"/>
        <v>0</v>
      </c>
      <c r="G16" s="1052"/>
      <c r="H16" s="1053"/>
      <c r="I16" s="1050">
        <f t="shared" si="1"/>
        <v>0</v>
      </c>
      <c r="J16" s="1051">
        <f t="shared" si="2"/>
        <v>0</v>
      </c>
    </row>
    <row r="17" spans="1:11" x14ac:dyDescent="0.25">
      <c r="B17" s="84"/>
      <c r="C17" s="15"/>
      <c r="D17" s="920"/>
      <c r="E17" s="1024"/>
      <c r="F17" s="540">
        <f t="shared" si="0"/>
        <v>0</v>
      </c>
      <c r="G17" s="1052"/>
      <c r="H17" s="1053"/>
      <c r="I17" s="1050">
        <f t="shared" si="1"/>
        <v>0</v>
      </c>
      <c r="J17" s="1051">
        <f t="shared" si="2"/>
        <v>0</v>
      </c>
    </row>
    <row r="18" spans="1:11" x14ac:dyDescent="0.25">
      <c r="A18" s="82"/>
      <c r="B18" s="84"/>
      <c r="C18" s="15"/>
      <c r="D18" s="920"/>
      <c r="E18" s="1025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20"/>
      <c r="E19" s="1025"/>
      <c r="F19" s="540">
        <f t="shared" si="0"/>
        <v>0</v>
      </c>
      <c r="G19" s="1026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20"/>
      <c r="E20" s="1025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20"/>
      <c r="E21" s="1025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20"/>
      <c r="E22" s="1024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25" t="s">
        <v>11</v>
      </c>
      <c r="D49" s="1126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132</v>
      </c>
      <c r="C4" s="104"/>
      <c r="D4" s="141"/>
      <c r="E4" s="87"/>
      <c r="F4" s="74"/>
      <c r="G4" s="871"/>
    </row>
    <row r="5" spans="1:9" x14ac:dyDescent="0.25">
      <c r="A5" s="76"/>
      <c r="B5" s="116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81</v>
      </c>
      <c r="C4" s="104"/>
      <c r="D4" s="141"/>
      <c r="E4" s="87"/>
      <c r="F4" s="74"/>
      <c r="G4" s="628"/>
    </row>
    <row r="5" spans="1:9" x14ac:dyDescent="0.25">
      <c r="A5" s="76"/>
      <c r="B5" s="116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3" t="s">
        <v>188</v>
      </c>
      <c r="B1" s="1103"/>
      <c r="C1" s="1103"/>
      <c r="D1" s="1103"/>
      <c r="E1" s="1103"/>
      <c r="F1" s="1103"/>
      <c r="G1" s="110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73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7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175"/>
      <c r="C6" s="267"/>
      <c r="D6" s="265"/>
      <c r="E6" s="502"/>
      <c r="F6" s="289"/>
      <c r="G6" s="260"/>
      <c r="H6" s="260"/>
      <c r="I6" s="1153" t="s">
        <v>3</v>
      </c>
      <c r="J6" s="114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4"/>
      <c r="J7" s="1169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5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5">
        <v>44393</v>
      </c>
      <c r="F17" s="540">
        <f t="shared" si="0"/>
        <v>666.89</v>
      </c>
      <c r="G17" s="956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5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5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8">
        <v>571.62</v>
      </c>
      <c r="E22" s="990">
        <v>44417</v>
      </c>
      <c r="F22" s="944">
        <f t="shared" si="0"/>
        <v>571.62</v>
      </c>
      <c r="G22" s="946" t="s">
        <v>194</v>
      </c>
      <c r="H22" s="947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8">
        <v>571.62</v>
      </c>
      <c r="E23" s="990">
        <v>44424</v>
      </c>
      <c r="F23" s="944">
        <f t="shared" si="0"/>
        <v>571.62</v>
      </c>
      <c r="G23" s="946" t="s">
        <v>207</v>
      </c>
      <c r="H23" s="947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8">
        <v>666.89</v>
      </c>
      <c r="E24" s="991">
        <v>44431</v>
      </c>
      <c r="F24" s="944">
        <f t="shared" si="0"/>
        <v>666.89</v>
      </c>
      <c r="G24" s="967" t="s">
        <v>220</v>
      </c>
      <c r="H24" s="968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8">
        <v>272.60000000000002</v>
      </c>
      <c r="E25" s="991">
        <v>44440</v>
      </c>
      <c r="F25" s="944">
        <f t="shared" si="0"/>
        <v>272.60000000000002</v>
      </c>
      <c r="G25" s="967" t="s">
        <v>251</v>
      </c>
      <c r="H25" s="968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0</v>
      </c>
      <c r="C26" s="15">
        <v>35</v>
      </c>
      <c r="D26" s="972">
        <v>476.35</v>
      </c>
      <c r="E26" s="1027">
        <v>44445</v>
      </c>
      <c r="F26" s="974">
        <f t="shared" si="0"/>
        <v>476.35</v>
      </c>
      <c r="G26" s="1028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9">
        <f t="shared" si="1"/>
        <v>0</v>
      </c>
      <c r="C27" s="15"/>
      <c r="D27" s="972">
        <v>0</v>
      </c>
      <c r="E27" s="1027"/>
      <c r="F27" s="974">
        <f t="shared" si="0"/>
        <v>0</v>
      </c>
      <c r="G27" s="1048"/>
      <c r="H27" s="1049"/>
      <c r="I27" s="1050">
        <f t="shared" si="2"/>
        <v>-0.39999999999997726</v>
      </c>
      <c r="J27" s="1051">
        <f t="shared" si="3"/>
        <v>0</v>
      </c>
      <c r="K27" s="260"/>
    </row>
    <row r="28" spans="1:11" x14ac:dyDescent="0.25">
      <c r="A28" s="198"/>
      <c r="B28" s="749">
        <f t="shared" si="1"/>
        <v>0</v>
      </c>
      <c r="C28" s="15"/>
      <c r="D28" s="972">
        <v>0</v>
      </c>
      <c r="E28" s="1029"/>
      <c r="F28" s="974">
        <f t="shared" si="0"/>
        <v>0</v>
      </c>
      <c r="G28" s="1048"/>
      <c r="H28" s="1049"/>
      <c r="I28" s="1050">
        <f t="shared" si="2"/>
        <v>-0.39999999999997726</v>
      </c>
      <c r="J28" s="1051">
        <f t="shared" si="3"/>
        <v>0</v>
      </c>
      <c r="K28" s="260"/>
    </row>
    <row r="29" spans="1:11" x14ac:dyDescent="0.25">
      <c r="A29" s="198"/>
      <c r="B29" s="749">
        <f t="shared" si="1"/>
        <v>0</v>
      </c>
      <c r="C29" s="284"/>
      <c r="D29" s="972">
        <v>0</v>
      </c>
      <c r="E29" s="1030"/>
      <c r="F29" s="1031">
        <f t="shared" si="0"/>
        <v>0</v>
      </c>
      <c r="G29" s="1048"/>
      <c r="H29" s="1049"/>
      <c r="I29" s="1050">
        <f t="shared" si="2"/>
        <v>-0.39999999999997726</v>
      </c>
      <c r="J29" s="1051">
        <f t="shared" si="3"/>
        <v>0</v>
      </c>
      <c r="K29" s="260"/>
    </row>
    <row r="30" spans="1:11" x14ac:dyDescent="0.25">
      <c r="A30" s="198"/>
      <c r="B30" s="749">
        <f t="shared" si="1"/>
        <v>0</v>
      </c>
      <c r="C30" s="15"/>
      <c r="D30" s="972">
        <v>0</v>
      </c>
      <c r="E30" s="1029"/>
      <c r="F30" s="974">
        <f t="shared" si="0"/>
        <v>0</v>
      </c>
      <c r="G30" s="1028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9">
        <f t="shared" si="1"/>
        <v>0</v>
      </c>
      <c r="C31" s="15"/>
      <c r="D31" s="972">
        <v>0</v>
      </c>
      <c r="E31" s="1029"/>
      <c r="F31" s="974">
        <f t="shared" si="0"/>
        <v>0</v>
      </c>
      <c r="G31" s="1028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9">
        <f t="shared" si="1"/>
        <v>0</v>
      </c>
      <c r="C32" s="15"/>
      <c r="D32" s="972">
        <v>0</v>
      </c>
      <c r="E32" s="1029"/>
      <c r="F32" s="974">
        <f t="shared" si="0"/>
        <v>0</v>
      </c>
      <c r="G32" s="1028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9">
        <f t="shared" si="1"/>
        <v>0</v>
      </c>
      <c r="C33" s="15"/>
      <c r="D33" s="972">
        <v>0</v>
      </c>
      <c r="E33" s="1029"/>
      <c r="F33" s="974">
        <f t="shared" si="0"/>
        <v>0</v>
      </c>
      <c r="G33" s="1028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9">
        <f t="shared" si="1"/>
        <v>0</v>
      </c>
      <c r="C34" s="15"/>
      <c r="D34" s="972">
        <v>0</v>
      </c>
      <c r="E34" s="1029"/>
      <c r="F34" s="974">
        <f t="shared" si="0"/>
        <v>0</v>
      </c>
      <c r="G34" s="1028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9">
        <f t="shared" si="1"/>
        <v>0</v>
      </c>
      <c r="C35" s="15"/>
      <c r="D35" s="972">
        <v>0</v>
      </c>
      <c r="E35" s="973"/>
      <c r="F35" s="974">
        <f t="shared" si="0"/>
        <v>0</v>
      </c>
      <c r="G35" s="1028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9">
        <f t="shared" si="1"/>
        <v>0</v>
      </c>
      <c r="C36" s="15"/>
      <c r="D36" s="972">
        <v>0</v>
      </c>
      <c r="E36" s="973"/>
      <c r="F36" s="974">
        <f t="shared" si="0"/>
        <v>0</v>
      </c>
      <c r="G36" s="975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9">
        <f t="shared" si="1"/>
        <v>0</v>
      </c>
      <c r="C37" s="15"/>
      <c r="D37" s="972">
        <f t="shared" ref="D37:D42" si="4">C37*B37</f>
        <v>0</v>
      </c>
      <c r="E37" s="973"/>
      <c r="F37" s="974">
        <f t="shared" si="0"/>
        <v>0</v>
      </c>
      <c r="G37" s="975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9">
        <f t="shared" si="1"/>
        <v>0</v>
      </c>
      <c r="C38" s="15"/>
      <c r="D38" s="972">
        <f t="shared" si="4"/>
        <v>0</v>
      </c>
      <c r="E38" s="973"/>
      <c r="F38" s="974">
        <f t="shared" si="0"/>
        <v>0</v>
      </c>
      <c r="G38" s="975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9">
        <f t="shared" si="1"/>
        <v>0</v>
      </c>
      <c r="C39" s="15"/>
      <c r="D39" s="972">
        <f t="shared" si="4"/>
        <v>0</v>
      </c>
      <c r="E39" s="973"/>
      <c r="F39" s="974">
        <f t="shared" si="0"/>
        <v>0</v>
      </c>
      <c r="G39" s="975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9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9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9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9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9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25" t="s">
        <v>11</v>
      </c>
      <c r="D47" s="1126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92"/>
      <c r="C5" s="747"/>
      <c r="D5" s="268"/>
      <c r="E5" s="280"/>
      <c r="F5" s="274"/>
      <c r="G5" s="281"/>
    </row>
    <row r="6" spans="1:9" x14ac:dyDescent="0.25">
      <c r="A6" s="270"/>
      <c r="B6" s="1092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1" t="s">
        <v>11</v>
      </c>
      <c r="D83" s="1102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H24" sqref="H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9" t="s">
        <v>253</v>
      </c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105" t="s">
        <v>191</v>
      </c>
      <c r="C4" s="349"/>
      <c r="D4" s="268"/>
      <c r="E4" s="938"/>
      <c r="F4" s="263"/>
      <c r="G4" s="166"/>
      <c r="H4" s="166"/>
    </row>
    <row r="5" spans="1:9" ht="15" customHeight="1" x14ac:dyDescent="0.25">
      <c r="A5" s="1107" t="s">
        <v>68</v>
      </c>
      <c r="B5" s="1106"/>
      <c r="C5" s="666">
        <v>135</v>
      </c>
      <c r="D5" s="268">
        <v>44449</v>
      </c>
      <c r="E5" s="938">
        <v>2719.84</v>
      </c>
      <c r="F5" s="263">
        <v>90</v>
      </c>
      <c r="G5" s="281"/>
    </row>
    <row r="6" spans="1:9" x14ac:dyDescent="0.25">
      <c r="A6" s="1107"/>
      <c r="B6" s="1106"/>
      <c r="C6" s="688">
        <v>135</v>
      </c>
      <c r="D6" s="268">
        <v>44457</v>
      </c>
      <c r="E6" s="939">
        <v>3120.47</v>
      </c>
      <c r="F6" s="74">
        <v>100</v>
      </c>
      <c r="G6" s="283">
        <f>F79</f>
        <v>5054.7</v>
      </c>
      <c r="H6" s="7">
        <f>E6-G6+E7+E5-G5+E4</f>
        <v>991.42000000000007</v>
      </c>
    </row>
    <row r="7" spans="1:9" x14ac:dyDescent="0.25">
      <c r="A7" s="816"/>
      <c r="B7" s="294"/>
      <c r="C7" s="305">
        <v>138</v>
      </c>
      <c r="D7" s="296">
        <v>44468</v>
      </c>
      <c r="E7" s="938">
        <v>205.81</v>
      </c>
      <c r="F7" s="263">
        <v>7</v>
      </c>
      <c r="G7" s="260"/>
    </row>
    <row r="8" spans="1:9" ht="15.75" thickBot="1" x14ac:dyDescent="0.3">
      <c r="A8" s="816"/>
      <c r="B8" s="294"/>
      <c r="C8" s="305"/>
      <c r="D8" s="296"/>
      <c r="E8" s="938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33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991.41999999999859</v>
      </c>
    </row>
    <row r="25" spans="1:9" x14ac:dyDescent="0.25">
      <c r="A25" s="126"/>
      <c r="B25" s="303">
        <f t="shared" si="3"/>
        <v>33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991.41999999999859</v>
      </c>
    </row>
    <row r="26" spans="1:9" x14ac:dyDescent="0.25">
      <c r="A26" s="126"/>
      <c r="B26" s="303">
        <f t="shared" si="3"/>
        <v>33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991.41999999999859</v>
      </c>
    </row>
    <row r="27" spans="1:9" x14ac:dyDescent="0.25">
      <c r="A27" s="126"/>
      <c r="B27" s="206">
        <f t="shared" si="3"/>
        <v>33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991.41999999999859</v>
      </c>
    </row>
    <row r="28" spans="1:9" x14ac:dyDescent="0.25">
      <c r="A28" s="126"/>
      <c r="B28" s="303">
        <f t="shared" si="3"/>
        <v>33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991.41999999999859</v>
      </c>
    </row>
    <row r="29" spans="1:9" x14ac:dyDescent="0.25">
      <c r="A29" s="126"/>
      <c r="B29" s="206">
        <f t="shared" si="3"/>
        <v>33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991.41999999999859</v>
      </c>
    </row>
    <row r="30" spans="1:9" x14ac:dyDescent="0.25">
      <c r="A30" s="126"/>
      <c r="B30" s="303">
        <f t="shared" si="3"/>
        <v>33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991.41999999999859</v>
      </c>
    </row>
    <row r="31" spans="1:9" x14ac:dyDescent="0.25">
      <c r="A31" s="126"/>
      <c r="B31" s="303">
        <f t="shared" si="3"/>
        <v>33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991.41999999999859</v>
      </c>
    </row>
    <row r="32" spans="1:9" x14ac:dyDescent="0.25">
      <c r="A32" s="126"/>
      <c r="B32" s="303">
        <f t="shared" si="3"/>
        <v>33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991.41999999999859</v>
      </c>
    </row>
    <row r="33" spans="1:9" x14ac:dyDescent="0.25">
      <c r="A33" s="126"/>
      <c r="B33" s="303">
        <f t="shared" si="3"/>
        <v>33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991.41999999999859</v>
      </c>
    </row>
    <row r="34" spans="1:9" x14ac:dyDescent="0.25">
      <c r="A34" s="126"/>
      <c r="B34" s="303">
        <f t="shared" si="3"/>
        <v>33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991.41999999999859</v>
      </c>
    </row>
    <row r="35" spans="1:9" x14ac:dyDescent="0.25">
      <c r="A35" s="126"/>
      <c r="B35" s="303">
        <f t="shared" si="3"/>
        <v>33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991.41999999999859</v>
      </c>
    </row>
    <row r="36" spans="1:9" x14ac:dyDescent="0.25">
      <c r="A36" s="126"/>
      <c r="B36" s="303">
        <f t="shared" si="3"/>
        <v>33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991.41999999999859</v>
      </c>
    </row>
    <row r="37" spans="1:9" x14ac:dyDescent="0.25">
      <c r="A37" s="126" t="s">
        <v>22</v>
      </c>
      <c r="B37" s="303">
        <f t="shared" si="3"/>
        <v>33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991.41999999999859</v>
      </c>
    </row>
    <row r="38" spans="1:9" x14ac:dyDescent="0.25">
      <c r="A38" s="127"/>
      <c r="B38" s="303">
        <f t="shared" si="3"/>
        <v>33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991.41999999999859</v>
      </c>
    </row>
    <row r="39" spans="1:9" x14ac:dyDescent="0.25">
      <c r="A39" s="126"/>
      <c r="B39" s="303">
        <f t="shared" si="3"/>
        <v>33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991.41999999999859</v>
      </c>
    </row>
    <row r="40" spans="1:9" x14ac:dyDescent="0.25">
      <c r="A40" s="126"/>
      <c r="B40" s="84">
        <f t="shared" si="3"/>
        <v>33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991.41999999999859</v>
      </c>
    </row>
    <row r="41" spans="1:9" x14ac:dyDescent="0.25">
      <c r="A41" s="126"/>
      <c r="B41" s="84">
        <f t="shared" si="3"/>
        <v>33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991.41999999999859</v>
      </c>
    </row>
    <row r="42" spans="1:9" x14ac:dyDescent="0.25">
      <c r="A42" s="126"/>
      <c r="B42" s="84">
        <f t="shared" si="3"/>
        <v>33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991.41999999999859</v>
      </c>
    </row>
    <row r="43" spans="1:9" x14ac:dyDescent="0.25">
      <c r="A43" s="126"/>
      <c r="B43" s="84">
        <f t="shared" si="3"/>
        <v>33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991.41999999999859</v>
      </c>
    </row>
    <row r="44" spans="1:9" x14ac:dyDescent="0.25">
      <c r="A44" s="126"/>
      <c r="B44" s="84">
        <f t="shared" si="3"/>
        <v>33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991.41999999999859</v>
      </c>
    </row>
    <row r="45" spans="1:9" x14ac:dyDescent="0.25">
      <c r="A45" s="126"/>
      <c r="B45" s="84">
        <f t="shared" si="3"/>
        <v>33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991.41999999999859</v>
      </c>
    </row>
    <row r="46" spans="1:9" x14ac:dyDescent="0.25">
      <c r="A46" s="126"/>
      <c r="B46" s="84">
        <f t="shared" si="3"/>
        <v>33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991.41999999999859</v>
      </c>
    </row>
    <row r="47" spans="1:9" x14ac:dyDescent="0.25">
      <c r="A47" s="126"/>
      <c r="B47" s="84">
        <f t="shared" si="3"/>
        <v>33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991.41999999999859</v>
      </c>
    </row>
    <row r="48" spans="1:9" x14ac:dyDescent="0.25">
      <c r="A48" s="126"/>
      <c r="B48" s="84">
        <f t="shared" si="3"/>
        <v>33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991.41999999999859</v>
      </c>
    </row>
    <row r="49" spans="1:9" x14ac:dyDescent="0.25">
      <c r="A49" s="126"/>
      <c r="B49" s="84">
        <f t="shared" si="3"/>
        <v>33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991.41999999999859</v>
      </c>
    </row>
    <row r="50" spans="1:9" x14ac:dyDescent="0.25">
      <c r="A50" s="126"/>
      <c r="B50" s="84">
        <f t="shared" si="3"/>
        <v>33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991.41999999999859</v>
      </c>
    </row>
    <row r="51" spans="1:9" x14ac:dyDescent="0.25">
      <c r="A51" s="126"/>
      <c r="B51" s="84">
        <f t="shared" si="3"/>
        <v>33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991.41999999999859</v>
      </c>
    </row>
    <row r="52" spans="1:9" x14ac:dyDescent="0.25">
      <c r="A52" s="126"/>
      <c r="B52" s="84">
        <f t="shared" si="3"/>
        <v>33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991.41999999999859</v>
      </c>
    </row>
    <row r="53" spans="1:9" x14ac:dyDescent="0.25">
      <c r="A53" s="126"/>
      <c r="B53" s="84">
        <f t="shared" si="3"/>
        <v>33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991.41999999999859</v>
      </c>
    </row>
    <row r="54" spans="1:9" x14ac:dyDescent="0.25">
      <c r="A54" s="126"/>
      <c r="B54" s="84">
        <f t="shared" si="3"/>
        <v>33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991.41999999999859</v>
      </c>
    </row>
    <row r="55" spans="1:9" x14ac:dyDescent="0.25">
      <c r="A55" s="126"/>
      <c r="B55" s="84">
        <f t="shared" si="3"/>
        <v>33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991.41999999999859</v>
      </c>
    </row>
    <row r="56" spans="1:9" x14ac:dyDescent="0.25">
      <c r="A56" s="126"/>
      <c r="B56" s="12">
        <f>B55-C56</f>
        <v>33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991.41999999999859</v>
      </c>
    </row>
    <row r="57" spans="1:9" x14ac:dyDescent="0.25">
      <c r="A57" s="126"/>
      <c r="B57" s="12">
        <f t="shared" ref="B57:B76" si="4">B56-C57</f>
        <v>33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991.41999999999859</v>
      </c>
    </row>
    <row r="58" spans="1:9" x14ac:dyDescent="0.25">
      <c r="A58" s="126"/>
      <c r="B58" s="12">
        <f t="shared" si="4"/>
        <v>33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991.41999999999859</v>
      </c>
    </row>
    <row r="59" spans="1:9" x14ac:dyDescent="0.25">
      <c r="A59" s="126"/>
      <c r="B59" s="12">
        <f t="shared" si="4"/>
        <v>33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991.41999999999859</v>
      </c>
    </row>
    <row r="60" spans="1:9" x14ac:dyDescent="0.25">
      <c r="A60" s="126"/>
      <c r="B60" s="12">
        <f t="shared" si="4"/>
        <v>33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991.41999999999859</v>
      </c>
    </row>
    <row r="61" spans="1:9" x14ac:dyDescent="0.25">
      <c r="A61" s="126"/>
      <c r="B61" s="12">
        <f t="shared" si="4"/>
        <v>33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991.41999999999859</v>
      </c>
    </row>
    <row r="62" spans="1:9" x14ac:dyDescent="0.25">
      <c r="A62" s="126"/>
      <c r="B62" s="12">
        <f t="shared" si="4"/>
        <v>33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991.41999999999859</v>
      </c>
    </row>
    <row r="63" spans="1:9" x14ac:dyDescent="0.25">
      <c r="A63" s="126"/>
      <c r="B63" s="12">
        <f t="shared" si="4"/>
        <v>33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991.41999999999859</v>
      </c>
    </row>
    <row r="64" spans="1:9" x14ac:dyDescent="0.25">
      <c r="A64" s="126"/>
      <c r="B64" s="12">
        <f t="shared" si="4"/>
        <v>33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991.41999999999859</v>
      </c>
    </row>
    <row r="65" spans="1:9" x14ac:dyDescent="0.25">
      <c r="A65" s="126"/>
      <c r="B65" s="12">
        <f t="shared" si="4"/>
        <v>33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991.41999999999859</v>
      </c>
    </row>
    <row r="66" spans="1:9" x14ac:dyDescent="0.25">
      <c r="A66" s="126"/>
      <c r="B66" s="12">
        <f t="shared" si="4"/>
        <v>33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991.41999999999859</v>
      </c>
    </row>
    <row r="67" spans="1:9" x14ac:dyDescent="0.25">
      <c r="A67" s="126"/>
      <c r="B67" s="12">
        <f t="shared" si="4"/>
        <v>33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991.41999999999859</v>
      </c>
    </row>
    <row r="68" spans="1:9" x14ac:dyDescent="0.25">
      <c r="A68" s="126"/>
      <c r="B68" s="12">
        <f t="shared" si="4"/>
        <v>33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991.41999999999859</v>
      </c>
    </row>
    <row r="69" spans="1:9" x14ac:dyDescent="0.25">
      <c r="A69" s="126"/>
      <c r="B69" s="12">
        <f t="shared" si="4"/>
        <v>33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991.41999999999859</v>
      </c>
    </row>
    <row r="70" spans="1:9" x14ac:dyDescent="0.25">
      <c r="A70" s="126"/>
      <c r="B70" s="12">
        <f t="shared" si="4"/>
        <v>33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991.41999999999859</v>
      </c>
    </row>
    <row r="71" spans="1:9" x14ac:dyDescent="0.25">
      <c r="A71" s="126"/>
      <c r="B71" s="12">
        <f t="shared" si="4"/>
        <v>33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991.41999999999859</v>
      </c>
    </row>
    <row r="72" spans="1:9" x14ac:dyDescent="0.25">
      <c r="A72" s="126"/>
      <c r="B72" s="12">
        <f t="shared" si="4"/>
        <v>33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991.41999999999859</v>
      </c>
    </row>
    <row r="73" spans="1:9" x14ac:dyDescent="0.25">
      <c r="A73" s="126"/>
      <c r="B73" s="12">
        <f t="shared" si="4"/>
        <v>33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991.41999999999859</v>
      </c>
    </row>
    <row r="74" spans="1:9" x14ac:dyDescent="0.25">
      <c r="A74" s="126"/>
      <c r="B74" s="12">
        <f t="shared" si="4"/>
        <v>33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991.41999999999859</v>
      </c>
    </row>
    <row r="75" spans="1:9" x14ac:dyDescent="0.25">
      <c r="A75" s="126"/>
      <c r="B75" s="12">
        <f t="shared" si="4"/>
        <v>33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991.41999999999859</v>
      </c>
    </row>
    <row r="76" spans="1:9" x14ac:dyDescent="0.25">
      <c r="A76" s="126"/>
      <c r="B76" s="12">
        <f t="shared" si="4"/>
        <v>33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991.41999999999859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991.41999999999859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164</v>
      </c>
      <c r="D79" s="6">
        <f>SUM(D10:D78)</f>
        <v>5054.7</v>
      </c>
      <c r="F79" s="6">
        <f>SUM(F10:F78)</f>
        <v>5054.7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33</v>
      </c>
    </row>
    <row r="83" spans="3:6" ht="15.75" thickBot="1" x14ac:dyDescent="0.3"/>
    <row r="84" spans="3:6" ht="15.75" thickBot="1" x14ac:dyDescent="0.3">
      <c r="C84" s="1101" t="s">
        <v>11</v>
      </c>
      <c r="D84" s="1102"/>
      <c r="E84" s="58">
        <f>E5+E6-F79+E7</f>
        <v>991.41999999999962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1"/>
      <c r="B5" s="1092"/>
      <c r="C5" s="292"/>
      <c r="D5" s="268"/>
      <c r="E5" s="280"/>
      <c r="F5" s="274"/>
      <c r="G5" s="281"/>
    </row>
    <row r="6" spans="1:9" x14ac:dyDescent="0.25">
      <c r="A6" s="1091"/>
      <c r="B6" s="109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9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1" t="s">
        <v>11</v>
      </c>
      <c r="D83" s="110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92"/>
      <c r="B5" s="1108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92"/>
      <c r="B6" s="1108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1" t="s">
        <v>11</v>
      </c>
      <c r="D40" s="110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9" t="s">
        <v>253</v>
      </c>
      <c r="B1" s="1099"/>
      <c r="C1" s="1099"/>
      <c r="D1" s="1099"/>
      <c r="E1" s="1099"/>
      <c r="F1" s="1099"/>
      <c r="G1" s="109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1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2"/>
      <c r="B8" s="100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94" t="s">
        <v>21</v>
      </c>
      <c r="E38" s="1095"/>
      <c r="F38" s="147">
        <f>E4+E5-F36+E6</f>
        <v>0</v>
      </c>
    </row>
    <row r="39" spans="1:9" ht="15.75" thickBot="1" x14ac:dyDescent="0.3">
      <c r="A39" s="129"/>
      <c r="D39" s="999" t="s">
        <v>4</v>
      </c>
      <c r="E39" s="100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9"/>
      <c r="B1" s="1099"/>
      <c r="C1" s="1099"/>
      <c r="D1" s="1099"/>
      <c r="E1" s="1099"/>
      <c r="F1" s="1099"/>
      <c r="G1" s="109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92"/>
      <c r="B5" s="110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92"/>
      <c r="B6" s="111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4" t="s">
        <v>21</v>
      </c>
      <c r="E42" s="109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2021-10-05T15:00:05Z</dcterms:modified>
</cp:coreProperties>
</file>