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61" l="1"/>
  <c r="B48" i="161" s="1"/>
  <c r="B58" i="161" s="1"/>
  <c r="B68" i="161" s="1"/>
  <c r="B39" i="161"/>
  <c r="B49" i="161" s="1"/>
  <c r="B59" i="161" s="1"/>
  <c r="B69" i="161" s="1"/>
  <c r="B40" i="161"/>
  <c r="B41" i="161"/>
  <c r="B51" i="161" s="1"/>
  <c r="B61" i="161" s="1"/>
  <c r="B71" i="161" s="1"/>
  <c r="B42" i="161"/>
  <c r="B52" i="161" s="1"/>
  <c r="B62" i="161" s="1"/>
  <c r="B43" i="161"/>
  <c r="B44" i="161"/>
  <c r="B45" i="161"/>
  <c r="B55" i="161" s="1"/>
  <c r="B65" i="161" s="1"/>
  <c r="B46" i="161"/>
  <c r="B56" i="161" s="1"/>
  <c r="B66" i="161" s="1"/>
  <c r="B47" i="161"/>
  <c r="B50" i="161"/>
  <c r="B60" i="161" s="1"/>
  <c r="B70" i="161" s="1"/>
  <c r="B53" i="161"/>
  <c r="B63" i="161" s="1"/>
  <c r="B54" i="161"/>
  <c r="B64" i="161" s="1"/>
  <c r="B57" i="161"/>
  <c r="B67" i="161" s="1"/>
  <c r="F38" i="161"/>
  <c r="I38" i="161" s="1"/>
  <c r="F39" i="161"/>
  <c r="J39" i="161" s="1"/>
  <c r="F40" i="161"/>
  <c r="J40" i="161" s="1"/>
  <c r="F41" i="161"/>
  <c r="F42" i="161"/>
  <c r="F43" i="161"/>
  <c r="F44" i="161"/>
  <c r="F45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3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I39" i="161" l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0" i="38" l="1"/>
  <c r="I109" i="38"/>
  <c r="I111" i="38"/>
  <c r="I112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F17" i="40"/>
  <c r="AK17" i="40" s="1"/>
  <c r="AD17" i="40"/>
  <c r="AF16" i="40"/>
  <c r="AK16" i="40" s="1"/>
  <c r="AD16" i="40"/>
  <c r="AD15" i="40"/>
  <c r="AF15" i="40" s="1"/>
  <c r="AK15" i="40" s="1"/>
  <c r="AD14" i="40"/>
  <c r="AF14" i="40" s="1"/>
  <c r="AK14" i="40" s="1"/>
  <c r="AF13" i="40"/>
  <c r="AK13" i="40" s="1"/>
  <c r="AD13" i="40"/>
  <c r="AF12" i="40"/>
  <c r="AK12" i="40" s="1"/>
  <c r="AD12" i="40"/>
  <c r="AD11" i="40"/>
  <c r="AF11" i="40" s="1"/>
  <c r="AK11" i="40" s="1"/>
  <c r="AJ10" i="40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0" i="40"/>
  <c r="AD115" i="40" s="1"/>
  <c r="AJ9" i="40"/>
  <c r="AF9" i="40"/>
  <c r="AF115" i="40" l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F10" i="40"/>
  <c r="AK10" i="40" s="1"/>
  <c r="AK9" i="40"/>
  <c r="Q25" i="38"/>
  <c r="Q24" i="38"/>
  <c r="AE120" i="40" l="1"/>
  <c r="AG5" i="40"/>
  <c r="AH5" i="40" s="1"/>
  <c r="Q29" i="38"/>
  <c r="Q30" i="38"/>
  <c r="Q27" i="38"/>
  <c r="Q26" i="38"/>
  <c r="Q111" i="38" l="1"/>
  <c r="H111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Z42" i="196" l="1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6" i="38"/>
  <c r="S100" i="38" l="1"/>
  <c r="T100" i="38" s="1"/>
  <c r="I100" i="38"/>
  <c r="O73" i="16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Q11" i="161"/>
  <c r="Q73" i="161" s="1"/>
  <c r="R5" i="161" s="1"/>
  <c r="Q10" i="161"/>
  <c r="U10" i="161" s="1"/>
  <c r="U9" i="16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T11" i="161" l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Q75" i="161"/>
  <c r="S5" i="161"/>
  <c r="U72" i="16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<sst xmlns="http://schemas.openxmlformats.org/spreadsheetml/2006/main" count="3535" uniqueCount="512">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</sst>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wrapText="1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FFCC"/>
      <color rgb="FF0000FF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49.935050136894773</c:v>
                </c:pt>
                <c:pt idx="23">
                  <c:v>5.1365051983975576</c:v>
                </c:pt>
                <c:pt idx="24">
                  <c:v>51.927158005590556</c:v>
                </c:pt>
                <c:pt idx="25">
                  <c:v>50.897419823885265</c:v>
                </c:pt>
                <c:pt idx="26">
                  <c:v>51.240893352281702</c:v>
                </c:pt>
                <c:pt idx="27">
                  <c:v>46.674097468394471</c:v>
                </c:pt>
                <c:pt idx="28">
                  <c:v>46.558909349841919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zoomScaleNormal="100" workbookViewId="0">
      <pane xSplit="1" ySplit="2" topLeftCell="E24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8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187" t="s">
        <v>26</v>
      </c>
      <c r="L1" s="1098"/>
      <c r="M1" s="1189" t="s">
        <v>27</v>
      </c>
      <c r="N1" s="412"/>
      <c r="P1" s="97" t="s">
        <v>38</v>
      </c>
      <c r="Q1" s="1185" t="s">
        <v>28</v>
      </c>
      <c r="R1" s="1140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188"/>
      <c r="L2" s="1099" t="s">
        <v>29</v>
      </c>
      <c r="M2" s="1190"/>
      <c r="N2" s="413" t="s">
        <v>29</v>
      </c>
      <c r="O2" s="491" t="s">
        <v>30</v>
      </c>
      <c r="P2" s="98" t="s">
        <v>39</v>
      </c>
      <c r="Q2" s="1186"/>
      <c r="R2" s="1160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100"/>
      <c r="M3" s="434"/>
      <c r="N3" s="435"/>
      <c r="O3" s="253"/>
      <c r="P3" s="271"/>
      <c r="Q3" s="300"/>
      <c r="R3" s="1141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2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2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3">
        <f>56788.67*20.47</f>
        <v>1162464.0748999999</v>
      </c>
      <c r="R6" s="1143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4">
        <f>56961.29*20.43</f>
        <v>1163719.1547000001</v>
      </c>
      <c r="R8" s="1144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7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2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9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7" t="s">
        <v>339</v>
      </c>
      <c r="K16" s="483">
        <v>11151</v>
      </c>
      <c r="L16" s="935" t="s">
        <v>333</v>
      </c>
      <c r="M16" s="483">
        <v>33640</v>
      </c>
      <c r="N16" s="1109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9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9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7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/>
      <c r="L26" s="933"/>
      <c r="M26" s="483"/>
      <c r="N26" s="931"/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947135.06187174004</v>
      </c>
      <c r="T26" s="65">
        <f t="shared" si="1"/>
        <v>49.935050136894773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/>
      <c r="L27" s="933"/>
      <c r="M27" s="483"/>
      <c r="N27" s="931"/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95044.896900000007</v>
      </c>
      <c r="T27" s="65">
        <f t="shared" si="1"/>
        <v>5.1365051983975576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/>
      <c r="L28" s="933"/>
      <c r="M28" s="483"/>
      <c r="N28" s="931"/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982299.82</v>
      </c>
      <c r="T28" s="65">
        <f t="shared" si="1"/>
        <v>51.927158005590556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7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7" t="s">
        <v>379</v>
      </c>
      <c r="K29" s="487"/>
      <c r="L29" s="933"/>
      <c r="M29" s="483"/>
      <c r="N29" s="931"/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960195.68835000007</v>
      </c>
      <c r="T29" s="65">
        <f t="shared" si="1"/>
        <v>50.897419823885265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/>
      <c r="L30" s="933"/>
      <c r="M30" s="483"/>
      <c r="N30" s="931"/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971625.83279999997</v>
      </c>
      <c r="T30" s="65">
        <f t="shared" si="1"/>
        <v>51.240893352281702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/>
      <c r="L31" s="933"/>
      <c r="M31" s="483"/>
      <c r="N31" s="931"/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883426.79560000007</v>
      </c>
      <c r="T31" s="65">
        <f t="shared" si="1"/>
        <v>46.674097468394471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/>
      <c r="L32" s="933"/>
      <c r="M32" s="483"/>
      <c r="N32" s="931"/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874286.98560000013</v>
      </c>
      <c r="T32" s="65">
        <f t="shared" ref="T32:T41" si="8">S32/H32+0.1</f>
        <v>46.558909349841919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101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101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2"/>
      <c r="M60" s="882"/>
      <c r="N60" s="936"/>
      <c r="O60" s="486"/>
      <c r="P60" s="485"/>
      <c r="Q60" s="487"/>
      <c r="R60" s="11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6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6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7"/>
      <c r="S98" s="65"/>
      <c r="T98" s="170"/>
    </row>
    <row r="99" spans="1:20" s="152" customFormat="1" ht="30" x14ac:dyDescent="0.3">
      <c r="A99" s="100">
        <v>61</v>
      </c>
      <c r="B99" s="1092" t="s">
        <v>311</v>
      </c>
      <c r="C99" s="1118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2" si="18">H99-F99</f>
        <v>0</v>
      </c>
      <c r="J99" s="567"/>
      <c r="K99" s="481"/>
      <c r="L99" s="1102"/>
      <c r="M99" s="481"/>
      <c r="N99" s="912"/>
      <c r="O99" s="1120" t="s">
        <v>346</v>
      </c>
      <c r="P99" s="1121" t="s">
        <v>348</v>
      </c>
      <c r="Q99" s="717">
        <f>420983.7-235</f>
        <v>420748.7</v>
      </c>
      <c r="R99" s="1119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30.75" thickBot="1" x14ac:dyDescent="0.35">
      <c r="A100" s="100">
        <v>62</v>
      </c>
      <c r="B100" s="1092" t="s">
        <v>165</v>
      </c>
      <c r="C100" s="1008" t="s">
        <v>164</v>
      </c>
      <c r="D100" s="896"/>
      <c r="E100" s="891">
        <v>44778</v>
      </c>
      <c r="F100" s="892">
        <v>500</v>
      </c>
      <c r="G100" s="893">
        <v>50</v>
      </c>
      <c r="H100" s="795">
        <v>500</v>
      </c>
      <c r="I100" s="609">
        <f t="shared" si="18"/>
        <v>0</v>
      </c>
      <c r="J100" s="567"/>
      <c r="K100" s="481"/>
      <c r="L100" s="1102"/>
      <c r="M100" s="481"/>
      <c r="N100" s="912"/>
      <c r="O100" s="1094" t="s">
        <v>298</v>
      </c>
      <c r="P100" s="1093"/>
      <c r="Q100" s="717">
        <v>43500</v>
      </c>
      <c r="R100" s="1119" t="s">
        <v>350</v>
      </c>
      <c r="S100" s="65">
        <f t="shared" ref="S100" si="19">Q100+M100+K100</f>
        <v>43500</v>
      </c>
      <c r="T100" s="170">
        <f t="shared" ref="T100" si="20">S100/H100</f>
        <v>87</v>
      </c>
    </row>
    <row r="101" spans="1:20" s="152" customFormat="1" ht="30" customHeight="1" x14ac:dyDescent="0.3">
      <c r="A101" s="100">
        <v>63</v>
      </c>
      <c r="B101" s="1191" t="s">
        <v>299</v>
      </c>
      <c r="C101" s="1090" t="s">
        <v>43</v>
      </c>
      <c r="D101" s="1004"/>
      <c r="E101" s="891">
        <v>44781</v>
      </c>
      <c r="F101" s="892">
        <v>2043</v>
      </c>
      <c r="G101" s="893">
        <v>450</v>
      </c>
      <c r="H101" s="795">
        <v>2043</v>
      </c>
      <c r="I101" s="609">
        <f t="shared" si="18"/>
        <v>0</v>
      </c>
      <c r="J101" s="673"/>
      <c r="K101" s="481"/>
      <c r="L101" s="1102"/>
      <c r="M101" s="481"/>
      <c r="N101" s="913"/>
      <c r="O101" s="1193" t="s">
        <v>301</v>
      </c>
      <c r="P101" s="1093"/>
      <c r="Q101" s="717">
        <v>106236</v>
      </c>
      <c r="R101" s="1201" t="s">
        <v>324</v>
      </c>
      <c r="S101" s="65">
        <f t="shared" si="15"/>
        <v>106236</v>
      </c>
      <c r="T101" s="170">
        <f>S101/H101</f>
        <v>52</v>
      </c>
    </row>
    <row r="102" spans="1:20" s="152" customFormat="1" ht="22.5" customHeight="1" thickBot="1" x14ac:dyDescent="0.3">
      <c r="A102" s="100">
        <v>64</v>
      </c>
      <c r="B102" s="1192"/>
      <c r="C102" s="1091" t="s">
        <v>300</v>
      </c>
      <c r="D102" s="717"/>
      <c r="E102" s="807">
        <v>44781</v>
      </c>
      <c r="F102" s="894">
        <v>150</v>
      </c>
      <c r="G102" s="893">
        <v>15</v>
      </c>
      <c r="H102" s="795">
        <v>150</v>
      </c>
      <c r="I102" s="609">
        <f t="shared" si="18"/>
        <v>0</v>
      </c>
      <c r="J102" s="567"/>
      <c r="K102" s="481"/>
      <c r="L102" s="1102"/>
      <c r="M102" s="481"/>
      <c r="N102" s="912"/>
      <c r="O102" s="1194"/>
      <c r="P102" s="1096"/>
      <c r="Q102" s="717">
        <v>15000</v>
      </c>
      <c r="R102" s="1202"/>
      <c r="S102" s="65">
        <f t="shared" si="15"/>
        <v>15000</v>
      </c>
      <c r="T102" s="170">
        <f t="shared" si="17"/>
        <v>100</v>
      </c>
    </row>
    <row r="103" spans="1:20" s="152" customFormat="1" ht="28.5" x14ac:dyDescent="0.25">
      <c r="A103" s="100">
        <v>65</v>
      </c>
      <c r="B103" s="461" t="s">
        <v>63</v>
      </c>
      <c r="C103" s="890" t="s">
        <v>340</v>
      </c>
      <c r="D103" s="461"/>
      <c r="E103" s="807">
        <v>44782</v>
      </c>
      <c r="F103" s="795">
        <v>864</v>
      </c>
      <c r="G103" s="851">
        <v>1</v>
      </c>
      <c r="H103" s="795">
        <v>864</v>
      </c>
      <c r="I103" s="609">
        <f>H103-F103</f>
        <v>0</v>
      </c>
      <c r="J103" s="681"/>
      <c r="K103" s="481"/>
      <c r="L103" s="1102"/>
      <c r="M103" s="481"/>
      <c r="N103" s="912"/>
      <c r="O103" s="1095" t="s">
        <v>314</v>
      </c>
      <c r="P103" s="481"/>
      <c r="Q103" s="717">
        <v>27667.200000000001</v>
      </c>
      <c r="R103" s="480" t="s">
        <v>360</v>
      </c>
      <c r="S103" s="65">
        <f t="shared" si="15"/>
        <v>27667.200000000001</v>
      </c>
      <c r="T103" s="170">
        <f t="shared" si="17"/>
        <v>32.022222222222226</v>
      </c>
    </row>
    <row r="104" spans="1:20" s="152" customFormat="1" ht="28.5" x14ac:dyDescent="0.25">
      <c r="A104" s="100">
        <v>66</v>
      </c>
      <c r="B104" s="461" t="s">
        <v>63</v>
      </c>
      <c r="C104" s="895" t="s">
        <v>340</v>
      </c>
      <c r="D104" s="461"/>
      <c r="E104" s="807">
        <v>44782</v>
      </c>
      <c r="F104" s="795">
        <v>1652.2</v>
      </c>
      <c r="G104" s="851">
        <v>2</v>
      </c>
      <c r="H104" s="795">
        <v>1652.2</v>
      </c>
      <c r="I104" s="609">
        <f t="shared" si="18"/>
        <v>0</v>
      </c>
      <c r="J104" s="567"/>
      <c r="K104" s="481"/>
      <c r="L104" s="1102"/>
      <c r="M104" s="481"/>
      <c r="N104" s="912"/>
      <c r="O104" s="1015" t="s">
        <v>315</v>
      </c>
      <c r="P104" s="481"/>
      <c r="Q104" s="717">
        <v>52870.400000000001</v>
      </c>
      <c r="R104" s="480" t="s">
        <v>360</v>
      </c>
      <c r="S104" s="65">
        <f t="shared" si="15"/>
        <v>52870.400000000001</v>
      </c>
      <c r="T104" s="170">
        <f t="shared" si="17"/>
        <v>32</v>
      </c>
    </row>
    <row r="105" spans="1:20" s="152" customFormat="1" ht="31.5" customHeight="1" x14ac:dyDescent="0.25">
      <c r="A105" s="100">
        <v>67</v>
      </c>
      <c r="B105" s="461" t="s">
        <v>63</v>
      </c>
      <c r="C105" s="461" t="s">
        <v>340</v>
      </c>
      <c r="D105" s="461"/>
      <c r="E105" s="807">
        <v>44784</v>
      </c>
      <c r="F105" s="795">
        <v>1550.3</v>
      </c>
      <c r="G105" s="851">
        <v>2</v>
      </c>
      <c r="H105" s="795">
        <v>1550.3</v>
      </c>
      <c r="I105" s="609">
        <f t="shared" si="18"/>
        <v>0</v>
      </c>
      <c r="J105" s="567"/>
      <c r="K105" s="481"/>
      <c r="L105" s="1103"/>
      <c r="M105" s="481"/>
      <c r="N105" s="913"/>
      <c r="O105" s="1015" t="s">
        <v>341</v>
      </c>
      <c r="P105" s="1016"/>
      <c r="Q105" s="717">
        <v>49609.599999999999</v>
      </c>
      <c r="R105" s="480" t="s">
        <v>389</v>
      </c>
      <c r="S105" s="65">
        <f t="shared" si="15"/>
        <v>49609.599999999999</v>
      </c>
      <c r="T105" s="170">
        <f t="shared" ref="T105:T115" si="21">S105/H105</f>
        <v>32</v>
      </c>
    </row>
    <row r="106" spans="1:20" s="152" customFormat="1" ht="34.5" customHeight="1" thickBot="1" x14ac:dyDescent="0.3">
      <c r="A106" s="100">
        <v>68</v>
      </c>
      <c r="B106" s="1131" t="s">
        <v>112</v>
      </c>
      <c r="C106" s="461" t="s">
        <v>342</v>
      </c>
      <c r="D106" s="461"/>
      <c r="E106" s="807">
        <v>44786</v>
      </c>
      <c r="F106" s="795">
        <v>1019.43</v>
      </c>
      <c r="G106" s="851">
        <v>33</v>
      </c>
      <c r="H106" s="795">
        <v>1019.43</v>
      </c>
      <c r="I106" s="609">
        <f t="shared" si="18"/>
        <v>0</v>
      </c>
      <c r="J106" s="567"/>
      <c r="K106" s="481"/>
      <c r="L106" s="1103"/>
      <c r="M106" s="481"/>
      <c r="N106" s="913"/>
      <c r="O106" s="1129" t="s">
        <v>387</v>
      </c>
      <c r="P106" s="1132" t="s">
        <v>348</v>
      </c>
      <c r="Q106" s="717">
        <v>60146.37</v>
      </c>
      <c r="R106" s="1138" t="s">
        <v>388</v>
      </c>
      <c r="S106" s="65">
        <f t="shared" si="15"/>
        <v>60146.37</v>
      </c>
      <c r="T106" s="170">
        <f t="shared" si="21"/>
        <v>59.000000000000007</v>
      </c>
    </row>
    <row r="107" spans="1:20" s="152" customFormat="1" ht="34.5" customHeight="1" x14ac:dyDescent="0.25">
      <c r="A107" s="100">
        <v>69</v>
      </c>
      <c r="B107" s="1199" t="s">
        <v>380</v>
      </c>
      <c r="C107" s="1130" t="s">
        <v>381</v>
      </c>
      <c r="D107" s="461"/>
      <c r="E107" s="807">
        <v>44786</v>
      </c>
      <c r="F107" s="795">
        <v>1005.97</v>
      </c>
      <c r="G107" s="851">
        <v>87</v>
      </c>
      <c r="H107" s="795">
        <v>1005.97</v>
      </c>
      <c r="I107" s="656">
        <f t="shared" si="18"/>
        <v>0</v>
      </c>
      <c r="J107" s="567"/>
      <c r="K107" s="481"/>
      <c r="L107" s="1102"/>
      <c r="M107" s="481"/>
      <c r="N107" s="912"/>
      <c r="O107" s="1193" t="s">
        <v>383</v>
      </c>
      <c r="P107" s="1093"/>
      <c r="Q107" s="1136">
        <v>94561.18</v>
      </c>
      <c r="R107" s="1203" t="s">
        <v>393</v>
      </c>
      <c r="S107" s="65">
        <f t="shared" si="15"/>
        <v>94561.18</v>
      </c>
      <c r="T107" s="170">
        <f t="shared" si="21"/>
        <v>93.999999999999986</v>
      </c>
    </row>
    <row r="108" spans="1:20" s="152" customFormat="1" ht="28.5" customHeight="1" thickBot="1" x14ac:dyDescent="0.3">
      <c r="A108" s="100">
        <v>70</v>
      </c>
      <c r="B108" s="1200"/>
      <c r="C108" s="1130" t="s">
        <v>382</v>
      </c>
      <c r="D108" s="461"/>
      <c r="E108" s="807">
        <v>44786</v>
      </c>
      <c r="F108" s="795">
        <v>203.41</v>
      </c>
      <c r="G108" s="851">
        <v>18</v>
      </c>
      <c r="H108" s="795">
        <v>203.41</v>
      </c>
      <c r="I108" s="626">
        <f t="shared" si="18"/>
        <v>0</v>
      </c>
      <c r="J108" s="567"/>
      <c r="K108" s="481"/>
      <c r="L108" s="1102"/>
      <c r="M108" s="481"/>
      <c r="N108" s="912"/>
      <c r="O108" s="1194"/>
      <c r="P108" s="1128"/>
      <c r="Q108" s="1137">
        <v>17289.849999999999</v>
      </c>
      <c r="R108" s="1204"/>
      <c r="S108" s="65">
        <f t="shared" si="15"/>
        <v>17289.849999999999</v>
      </c>
      <c r="T108" s="170">
        <f t="shared" si="21"/>
        <v>85</v>
      </c>
    </row>
    <row r="109" spans="1:20" s="152" customFormat="1" ht="38.25" customHeight="1" x14ac:dyDescent="0.25">
      <c r="A109" s="100">
        <v>71</v>
      </c>
      <c r="B109" s="1195" t="s">
        <v>112</v>
      </c>
      <c r="C109" s="1130" t="s">
        <v>401</v>
      </c>
      <c r="D109" s="461"/>
      <c r="E109" s="807">
        <v>44793</v>
      </c>
      <c r="F109" s="795">
        <v>2014.28</v>
      </c>
      <c r="G109" s="851">
        <v>74</v>
      </c>
      <c r="H109" s="1163">
        <v>2014.28</v>
      </c>
      <c r="I109" s="626">
        <f t="shared" si="18"/>
        <v>0</v>
      </c>
      <c r="J109" s="567"/>
      <c r="K109" s="481"/>
      <c r="L109" s="1102"/>
      <c r="M109" s="481"/>
      <c r="N109" s="912"/>
      <c r="O109" s="1197"/>
      <c r="P109" s="1128"/>
      <c r="Q109" s="1137"/>
      <c r="R109" s="1162"/>
      <c r="S109" s="65"/>
      <c r="T109" s="170"/>
    </row>
    <row r="110" spans="1:20" s="152" customFormat="1" ht="38.25" customHeight="1" thickBot="1" x14ac:dyDescent="0.3">
      <c r="A110" s="100"/>
      <c r="B110" s="1196"/>
      <c r="C110" s="1130" t="s">
        <v>402</v>
      </c>
      <c r="D110" s="461"/>
      <c r="E110" s="807">
        <v>44793</v>
      </c>
      <c r="F110" s="795">
        <v>22.02</v>
      </c>
      <c r="G110" s="851">
        <v>1</v>
      </c>
      <c r="H110" s="1163">
        <v>22.02</v>
      </c>
      <c r="I110" s="626">
        <f t="shared" si="18"/>
        <v>0</v>
      </c>
      <c r="J110" s="567"/>
      <c r="K110" s="481"/>
      <c r="L110" s="1102"/>
      <c r="M110" s="481"/>
      <c r="N110" s="912"/>
      <c r="O110" s="1198"/>
      <c r="P110" s="1128"/>
      <c r="Q110" s="1137"/>
      <c r="R110" s="1162"/>
      <c r="S110" s="65"/>
      <c r="T110" s="170"/>
    </row>
    <row r="111" spans="1:20" s="152" customFormat="1" ht="42.75" x14ac:dyDescent="0.25">
      <c r="A111" s="100">
        <v>72</v>
      </c>
      <c r="B111" s="1133" t="s">
        <v>384</v>
      </c>
      <c r="C111" s="461" t="s">
        <v>385</v>
      </c>
      <c r="D111" s="461"/>
      <c r="E111" s="807">
        <v>44796</v>
      </c>
      <c r="F111" s="795">
        <v>4042.1</v>
      </c>
      <c r="G111" s="851">
        <v>10</v>
      </c>
      <c r="H111" s="795">
        <f>2083.334+1958.767</f>
        <v>4042.1009999999997</v>
      </c>
      <c r="I111" s="626">
        <f t="shared" si="18"/>
        <v>9.9999999974897946E-4</v>
      </c>
      <c r="J111" s="567"/>
      <c r="K111" s="481"/>
      <c r="L111" s="1102"/>
      <c r="M111" s="481"/>
      <c r="N111" s="912"/>
      <c r="O111" s="1134" t="s">
        <v>391</v>
      </c>
      <c r="P111" s="602" t="s">
        <v>390</v>
      </c>
      <c r="Q111" s="1135">
        <f>200000+188041.6</f>
        <v>388041.6</v>
      </c>
      <c r="R111" s="1139" t="s">
        <v>392</v>
      </c>
      <c r="S111" s="65">
        <f t="shared" si="15"/>
        <v>388041.6</v>
      </c>
      <c r="T111" s="170">
        <f t="shared" si="21"/>
        <v>95.999976249974949</v>
      </c>
    </row>
    <row r="112" spans="1:20" s="152" customFormat="1" ht="23.25" customHeight="1" x14ac:dyDescent="0.25">
      <c r="A112" s="100">
        <v>73</v>
      </c>
      <c r="B112" s="895"/>
      <c r="C112" s="461"/>
      <c r="D112" s="461"/>
      <c r="E112" s="807"/>
      <c r="F112" s="795"/>
      <c r="G112" s="851"/>
      <c r="H112" s="795"/>
      <c r="I112" s="626">
        <f t="shared" si="18"/>
        <v>0</v>
      </c>
      <c r="J112" s="567"/>
      <c r="K112" s="481"/>
      <c r="L112" s="1102"/>
      <c r="M112" s="481"/>
      <c r="N112" s="912"/>
      <c r="O112" s="808"/>
      <c r="P112" s="602"/>
      <c r="Q112" s="714"/>
      <c r="R112" s="480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461"/>
      <c r="C113" s="461"/>
      <c r="D113" s="461"/>
      <c r="E113" s="807"/>
      <c r="F113" s="795"/>
      <c r="G113" s="851"/>
      <c r="H113" s="795"/>
      <c r="I113" s="260">
        <f t="shared" ref="I113:I117" si="22">H113-F113</f>
        <v>0</v>
      </c>
      <c r="J113" s="567"/>
      <c r="K113" s="481"/>
      <c r="L113" s="1102"/>
      <c r="M113" s="481"/>
      <c r="N113" s="912"/>
      <c r="O113" s="1011"/>
      <c r="P113" s="730"/>
      <c r="Q113" s="714"/>
      <c r="R113" s="1147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61"/>
      <c r="C114" s="471"/>
      <c r="D114" s="717"/>
      <c r="E114" s="807"/>
      <c r="F114" s="894"/>
      <c r="G114" s="893"/>
      <c r="H114" s="795"/>
      <c r="I114" s="609">
        <f t="shared" si="22"/>
        <v>0</v>
      </c>
      <c r="J114" s="673"/>
      <c r="K114" s="481"/>
      <c r="L114" s="1102"/>
      <c r="M114" s="481"/>
      <c r="N114" s="913"/>
      <c r="O114" s="1015"/>
      <c r="P114" s="482"/>
      <c r="Q114" s="717"/>
      <c r="R114" s="480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61"/>
      <c r="C115" s="461"/>
      <c r="D115" s="461"/>
      <c r="E115" s="807"/>
      <c r="F115" s="795"/>
      <c r="G115" s="851"/>
      <c r="H115" s="795"/>
      <c r="I115" s="407">
        <f t="shared" si="22"/>
        <v>0</v>
      </c>
      <c r="J115" s="568"/>
      <c r="K115" s="481"/>
      <c r="L115" s="1102"/>
      <c r="M115" s="481"/>
      <c r="N115" s="912"/>
      <c r="O115" s="1015"/>
      <c r="P115" s="602"/>
      <c r="Q115" s="714"/>
      <c r="R115" s="1147"/>
      <c r="S115" s="629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51"/>
      <c r="C116" s="895"/>
      <c r="D116" s="1005"/>
      <c r="E116" s="1009"/>
      <c r="F116" s="795"/>
      <c r="G116" s="851"/>
      <c r="H116" s="795"/>
      <c r="I116" s="407">
        <f t="shared" si="22"/>
        <v>0</v>
      </c>
      <c r="J116" s="568"/>
      <c r="K116" s="481"/>
      <c r="L116" s="1102"/>
      <c r="M116" s="481"/>
      <c r="N116" s="912"/>
      <c r="O116" s="911"/>
      <c r="P116" s="602"/>
      <c r="Q116" s="714"/>
      <c r="R116" s="1147"/>
      <c r="S116" s="629"/>
      <c r="T116" s="170"/>
    </row>
    <row r="117" spans="1:20" s="152" customFormat="1" ht="27" customHeight="1" x14ac:dyDescent="0.3">
      <c r="A117" s="100">
        <v>78</v>
      </c>
      <c r="B117" s="461"/>
      <c r="C117" s="471"/>
      <c r="D117" s="717"/>
      <c r="E117" s="807"/>
      <c r="F117" s="894"/>
      <c r="G117" s="893"/>
      <c r="H117" s="795"/>
      <c r="I117" s="407">
        <f t="shared" si="22"/>
        <v>0</v>
      </c>
      <c r="J117" s="568"/>
      <c r="K117" s="481"/>
      <c r="L117" s="1102"/>
      <c r="M117" s="481"/>
      <c r="N117" s="912"/>
      <c r="O117" s="886"/>
      <c r="P117" s="602"/>
      <c r="Q117" s="714"/>
      <c r="R117" s="1147"/>
      <c r="S117" s="629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61"/>
      <c r="C118" s="461"/>
      <c r="D118" s="461"/>
      <c r="E118" s="807"/>
      <c r="F118" s="795"/>
      <c r="G118" s="851"/>
      <c r="H118" s="795"/>
      <c r="I118" s="105">
        <f t="shared" ref="I118:I176" si="26">H118-F118</f>
        <v>0</v>
      </c>
      <c r="J118" s="567"/>
      <c r="K118" s="481"/>
      <c r="L118" s="1102"/>
      <c r="M118" s="481"/>
      <c r="N118" s="912"/>
      <c r="O118" s="886"/>
      <c r="P118" s="730"/>
      <c r="Q118" s="714"/>
      <c r="R118" s="1147"/>
      <c r="S118" s="629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61"/>
      <c r="C119" s="461"/>
      <c r="D119" s="461"/>
      <c r="E119" s="807"/>
      <c r="F119" s="795"/>
      <c r="G119" s="851"/>
      <c r="H119" s="795"/>
      <c r="I119" s="105">
        <f t="shared" si="26"/>
        <v>0</v>
      </c>
      <c r="J119" s="567"/>
      <c r="K119" s="481"/>
      <c r="L119" s="1102"/>
      <c r="M119" s="481"/>
      <c r="N119" s="912"/>
      <c r="O119" s="886"/>
      <c r="P119" s="602"/>
      <c r="Q119" s="714"/>
      <c r="R119" s="1147"/>
      <c r="S119" s="629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61"/>
      <c r="C120" s="461"/>
      <c r="D120" s="461"/>
      <c r="E120" s="807"/>
      <c r="F120" s="795"/>
      <c r="G120" s="851"/>
      <c r="H120" s="795"/>
      <c r="I120" s="105">
        <f t="shared" si="26"/>
        <v>0</v>
      </c>
      <c r="J120" s="567"/>
      <c r="K120" s="481"/>
      <c r="L120" s="1102"/>
      <c r="M120" s="481"/>
      <c r="N120" s="912"/>
      <c r="O120" s="886"/>
      <c r="P120" s="730"/>
      <c r="Q120" s="714"/>
      <c r="R120" s="1147"/>
      <c r="S120" s="629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61"/>
      <c r="C121" s="461"/>
      <c r="D121" s="461"/>
      <c r="E121" s="807"/>
      <c r="F121" s="795"/>
      <c r="G121" s="851"/>
      <c r="H121" s="795"/>
      <c r="I121" s="105">
        <f t="shared" si="26"/>
        <v>0</v>
      </c>
      <c r="J121" s="569"/>
      <c r="K121" s="481"/>
      <c r="L121" s="1102"/>
      <c r="M121" s="481"/>
      <c r="N121" s="922"/>
      <c r="O121" s="808"/>
      <c r="P121" s="602"/>
      <c r="Q121" s="714"/>
      <c r="R121" s="1147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858"/>
      <c r="K122" s="481"/>
      <c r="L122" s="1102"/>
      <c r="M122" s="481"/>
      <c r="N122" s="922"/>
      <c r="O122" s="808"/>
      <c r="P122" s="602"/>
      <c r="Q122" s="714"/>
      <c r="R122" s="1147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9"/>
      <c r="K123" s="481"/>
      <c r="L123" s="1102"/>
      <c r="M123" s="481"/>
      <c r="N123" s="498"/>
      <c r="O123" s="930"/>
      <c r="P123" s="1012"/>
      <c r="Q123" s="1013"/>
      <c r="R123" s="1014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1010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2"/>
      <c r="M124" s="481"/>
      <c r="N124" s="922"/>
      <c r="O124" s="886"/>
      <c r="P124" s="602"/>
      <c r="Q124" s="714"/>
      <c r="R124" s="887"/>
      <c r="S124" s="65"/>
      <c r="T124" s="65"/>
    </row>
    <row r="125" spans="1:20" s="152" customFormat="1" ht="29.25" customHeight="1" x14ac:dyDescent="0.25">
      <c r="A125" s="100">
        <v>86</v>
      </c>
      <c r="B125" s="1006"/>
      <c r="C125" s="461"/>
      <c r="D125" s="461"/>
      <c r="E125" s="807"/>
      <c r="F125" s="795"/>
      <c r="G125" s="851"/>
      <c r="H125" s="795"/>
      <c r="I125" s="528">
        <f t="shared" si="26"/>
        <v>0</v>
      </c>
      <c r="J125" s="569"/>
      <c r="K125" s="481"/>
      <c r="L125" s="1102"/>
      <c r="M125" s="481"/>
      <c r="N125" s="922"/>
      <c r="O125" s="888"/>
      <c r="P125" s="602"/>
      <c r="Q125" s="714"/>
      <c r="R125" s="887"/>
      <c r="S125" s="65"/>
      <c r="T125" s="65"/>
    </row>
    <row r="126" spans="1:20" s="152" customFormat="1" ht="25.5" customHeight="1" x14ac:dyDescent="0.25">
      <c r="A126" s="100">
        <v>87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2"/>
      <c r="M126" s="481"/>
      <c r="N126" s="922"/>
      <c r="O126" s="886"/>
      <c r="P126" s="602"/>
      <c r="Q126" s="714"/>
      <c r="R126" s="887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2"/>
      <c r="M127" s="481"/>
      <c r="N127" s="922"/>
      <c r="O127" s="886"/>
      <c r="P127" s="602"/>
      <c r="Q127" s="714"/>
      <c r="R127" s="887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61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2"/>
      <c r="M128" s="481"/>
      <c r="N128" s="922"/>
      <c r="O128" s="886"/>
      <c r="P128" s="482"/>
      <c r="Q128" s="717"/>
      <c r="R128" s="887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2"/>
      <c r="M129" s="481"/>
      <c r="N129" s="922"/>
      <c r="O129" s="886"/>
      <c r="P129" s="482"/>
      <c r="Q129" s="717"/>
      <c r="R129" s="480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2"/>
      <c r="M130" s="481"/>
      <c r="N130" s="922"/>
      <c r="O130" s="886"/>
      <c r="P130" s="809"/>
      <c r="Q130" s="717"/>
      <c r="R130" s="480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5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2"/>
      <c r="M131" s="481"/>
      <c r="N131" s="922"/>
      <c r="O131" s="888"/>
      <c r="P131" s="809"/>
      <c r="Q131" s="717"/>
      <c r="R131" s="1023"/>
      <c r="S131" s="65"/>
      <c r="T131" s="65"/>
    </row>
    <row r="132" spans="1:20" s="152" customFormat="1" ht="29.25" customHeight="1" x14ac:dyDescent="0.25">
      <c r="A132" s="100">
        <v>93</v>
      </c>
      <c r="B132" s="895"/>
      <c r="C132" s="859"/>
      <c r="D132" s="461"/>
      <c r="E132" s="800"/>
      <c r="F132" s="795"/>
      <c r="G132" s="851"/>
      <c r="H132" s="795"/>
      <c r="I132" s="105">
        <f t="shared" si="26"/>
        <v>0</v>
      </c>
      <c r="J132" s="569"/>
      <c r="K132" s="481"/>
      <c r="L132" s="1102"/>
      <c r="M132" s="481"/>
      <c r="N132" s="922"/>
      <c r="O132" s="1024"/>
      <c r="P132" s="809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61"/>
      <c r="C133" s="461"/>
      <c r="D133" s="461"/>
      <c r="E133" s="800"/>
      <c r="F133" s="795"/>
      <c r="G133" s="851"/>
      <c r="H133" s="795"/>
      <c r="I133" s="105">
        <f t="shared" si="26"/>
        <v>0</v>
      </c>
      <c r="J133" s="569"/>
      <c r="K133" s="481"/>
      <c r="L133" s="1102"/>
      <c r="M133" s="481"/>
      <c r="N133" s="922"/>
      <c r="O133" s="888"/>
      <c r="P133" s="482"/>
      <c r="Q133" s="717"/>
      <c r="R133" s="480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61"/>
      <c r="C134" s="461"/>
      <c r="D134" s="461"/>
      <c r="E134" s="800"/>
      <c r="F134" s="795"/>
      <c r="G134" s="851"/>
      <c r="H134" s="795"/>
      <c r="I134" s="105">
        <f t="shared" si="26"/>
        <v>0</v>
      </c>
      <c r="J134" s="569"/>
      <c r="K134" s="481"/>
      <c r="L134" s="1102"/>
      <c r="M134" s="481"/>
      <c r="N134" s="922"/>
      <c r="O134" s="808"/>
      <c r="P134" s="482"/>
      <c r="Q134" s="717"/>
      <c r="R134" s="480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64"/>
      <c r="C135" s="461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2"/>
      <c r="M135" s="481"/>
      <c r="N135" s="1017"/>
      <c r="O135" s="808"/>
      <c r="P135" s="482"/>
      <c r="Q135" s="717"/>
      <c r="R135" s="480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5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80"/>
      <c r="K136" s="481"/>
      <c r="L136" s="1102"/>
      <c r="M136" s="481"/>
      <c r="N136" s="1018"/>
      <c r="O136" s="808"/>
      <c r="P136" s="482"/>
      <c r="Q136" s="717"/>
      <c r="R136" s="965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80"/>
      <c r="K137" s="481"/>
      <c r="L137" s="1102"/>
      <c r="M137" s="481"/>
      <c r="N137" s="1019"/>
      <c r="O137" s="808"/>
      <c r="P137" s="809"/>
      <c r="Q137" s="717"/>
      <c r="R137" s="965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61"/>
      <c r="C138" s="461"/>
      <c r="D138" s="461"/>
      <c r="E138" s="800"/>
      <c r="F138" s="795"/>
      <c r="G138" s="851"/>
      <c r="H138" s="795"/>
      <c r="I138" s="260">
        <f t="shared" si="26"/>
        <v>0</v>
      </c>
      <c r="J138" s="450"/>
      <c r="K138" s="481"/>
      <c r="L138" s="1102"/>
      <c r="M138" s="481"/>
      <c r="N138" s="913"/>
      <c r="O138" s="808"/>
      <c r="P138" s="482"/>
      <c r="Q138" s="717"/>
      <c r="R138" s="965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61"/>
      <c r="C139" s="461"/>
      <c r="D139" s="461"/>
      <c r="E139" s="800"/>
      <c r="F139" s="795"/>
      <c r="G139" s="851"/>
      <c r="H139" s="795"/>
      <c r="I139" s="260">
        <f t="shared" si="26"/>
        <v>0</v>
      </c>
      <c r="J139" s="450"/>
      <c r="K139" s="481"/>
      <c r="L139" s="1102"/>
      <c r="M139" s="481"/>
      <c r="N139" s="913"/>
      <c r="O139" s="808"/>
      <c r="P139" s="482"/>
      <c r="Q139" s="717"/>
      <c r="R139" s="965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61"/>
      <c r="C140" s="461"/>
      <c r="D140" s="461"/>
      <c r="E140" s="800"/>
      <c r="F140" s="795"/>
      <c r="G140" s="851"/>
      <c r="H140" s="795"/>
      <c r="I140" s="260">
        <f t="shared" si="26"/>
        <v>0</v>
      </c>
      <c r="J140" s="450"/>
      <c r="K140" s="481"/>
      <c r="L140" s="1102"/>
      <c r="M140" s="481"/>
      <c r="N140" s="913"/>
      <c r="O140" s="808"/>
      <c r="P140" s="482"/>
      <c r="Q140" s="717"/>
      <c r="R140" s="965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2"/>
      <c r="M141" s="481"/>
      <c r="N141" s="913"/>
      <c r="O141" s="808"/>
      <c r="P141" s="482"/>
      <c r="Q141" s="717"/>
      <c r="R141" s="965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66"/>
      <c r="C142" s="967"/>
      <c r="D142" s="966"/>
      <c r="E142" s="1007"/>
      <c r="F142" s="937"/>
      <c r="G142" s="1003"/>
      <c r="H142" s="937"/>
      <c r="I142" s="260">
        <f t="shared" si="26"/>
        <v>0</v>
      </c>
      <c r="J142" s="450"/>
      <c r="K142" s="481"/>
      <c r="L142" s="1102"/>
      <c r="M142" s="481"/>
      <c r="N142" s="913"/>
      <c r="O142" s="808"/>
      <c r="P142" s="482"/>
      <c r="Q142" s="717"/>
      <c r="R142" s="480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61"/>
      <c r="C143" s="890"/>
      <c r="D143" s="461"/>
      <c r="E143" s="800"/>
      <c r="F143" s="795"/>
      <c r="G143" s="851"/>
      <c r="H143" s="794"/>
      <c r="I143" s="260">
        <f t="shared" si="26"/>
        <v>0</v>
      </c>
      <c r="J143" s="567"/>
      <c r="K143" s="481"/>
      <c r="L143" s="1102"/>
      <c r="M143" s="481"/>
      <c r="N143" s="912"/>
      <c r="O143" s="808"/>
      <c r="P143" s="481"/>
      <c r="Q143" s="717"/>
      <c r="R143" s="480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61"/>
      <c r="C144" s="450"/>
      <c r="D144" s="467"/>
      <c r="E144" s="650"/>
      <c r="F144" s="468"/>
      <c r="G144" s="469"/>
      <c r="H144" s="660"/>
      <c r="I144" s="260">
        <f t="shared" si="26"/>
        <v>0</v>
      </c>
      <c r="J144" s="570"/>
      <c r="K144" s="571"/>
      <c r="L144" s="933"/>
      <c r="M144" s="571"/>
      <c r="N144" s="1020"/>
      <c r="O144" s="889"/>
      <c r="P144" s="603"/>
      <c r="Q144" s="718"/>
      <c r="R144" s="1148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71"/>
      <c r="C145" s="450"/>
      <c r="D145" s="467"/>
      <c r="E145" s="587"/>
      <c r="F145" s="468"/>
      <c r="G145" s="469"/>
      <c r="H145" s="470"/>
      <c r="I145" s="260">
        <f t="shared" si="26"/>
        <v>0</v>
      </c>
      <c r="J145" s="242"/>
      <c r="K145" s="226"/>
      <c r="L145" s="1104"/>
      <c r="M145" s="225"/>
      <c r="N145" s="462"/>
      <c r="O145" s="1025"/>
      <c r="P145" s="603"/>
      <c r="Q145" s="718"/>
      <c r="R145" s="1148"/>
      <c r="S145" s="65"/>
      <c r="T145" s="65"/>
    </row>
    <row r="146" spans="1:20" s="152" customFormat="1" x14ac:dyDescent="0.25">
      <c r="A146" s="100"/>
      <c r="B146" s="471"/>
      <c r="C146" s="450"/>
      <c r="D146" s="467"/>
      <c r="E146" s="587"/>
      <c r="F146" s="468"/>
      <c r="G146" s="469"/>
      <c r="H146" s="470"/>
      <c r="I146" s="260">
        <f t="shared" si="26"/>
        <v>0</v>
      </c>
      <c r="J146" s="242"/>
      <c r="K146" s="226"/>
      <c r="L146" s="1104"/>
      <c r="M146" s="225"/>
      <c r="N146" s="462"/>
      <c r="O146" s="1025"/>
      <c r="P146" s="603"/>
      <c r="Q146" s="718"/>
      <c r="R146" s="1148"/>
      <c r="S146" s="65"/>
      <c r="T146" s="65"/>
    </row>
    <row r="147" spans="1:20" s="152" customFormat="1" x14ac:dyDescent="0.25">
      <c r="A147" s="100"/>
      <c r="B147" s="471"/>
      <c r="C147" s="450"/>
      <c r="D147" s="467"/>
      <c r="E147" s="587"/>
      <c r="F147" s="468"/>
      <c r="G147" s="469"/>
      <c r="H147" s="470"/>
      <c r="I147" s="260">
        <f t="shared" si="26"/>
        <v>0</v>
      </c>
      <c r="J147" s="242"/>
      <c r="K147" s="226"/>
      <c r="L147" s="1104"/>
      <c r="M147" s="225"/>
      <c r="N147" s="462"/>
      <c r="O147" s="1025"/>
      <c r="P147" s="603"/>
      <c r="Q147" s="718"/>
      <c r="R147" s="1148"/>
      <c r="S147" s="65"/>
      <c r="T147" s="65"/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4"/>
      <c r="M148" s="225"/>
      <c r="N148" s="462"/>
      <c r="O148" s="1025"/>
      <c r="P148" s="603"/>
      <c r="Q148" s="718"/>
      <c r="R148" s="1148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4"/>
      <c r="M149" s="225"/>
      <c r="N149" s="462"/>
      <c r="O149" s="1025"/>
      <c r="P149" s="603"/>
      <c r="Q149" s="718"/>
      <c r="R149" s="1148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4"/>
      <c r="M150" s="225"/>
      <c r="N150" s="462"/>
      <c r="O150" s="1025"/>
      <c r="P150" s="603"/>
      <c r="Q150" s="718"/>
      <c r="R150" s="1148"/>
      <c r="S150" s="65"/>
      <c r="T150" s="65"/>
    </row>
    <row r="151" spans="1:20" s="152" customFormat="1" x14ac:dyDescent="0.25">
      <c r="A151" s="100"/>
      <c r="B151" s="335"/>
      <c r="C151" s="339"/>
      <c r="D151" s="418"/>
      <c r="E151" s="585"/>
      <c r="F151" s="528"/>
      <c r="G151" s="529"/>
      <c r="H151" s="530"/>
      <c r="I151" s="260">
        <f t="shared" si="26"/>
        <v>0</v>
      </c>
      <c r="J151" s="242"/>
      <c r="K151" s="226"/>
      <c r="L151" s="1104"/>
      <c r="M151" s="225"/>
      <c r="N151" s="462"/>
      <c r="O151" s="495"/>
      <c r="P151" s="1021"/>
      <c r="Q151" s="1022"/>
      <c r="R151" s="1149"/>
      <c r="S151" s="65"/>
      <c r="T151" s="65"/>
    </row>
    <row r="152" spans="1:20" s="152" customFormat="1" x14ac:dyDescent="0.25">
      <c r="A152" s="100"/>
      <c r="B152" s="335"/>
      <c r="C152" s="339"/>
      <c r="D152" s="418"/>
      <c r="E152" s="585"/>
      <c r="F152" s="528"/>
      <c r="G152" s="529"/>
      <c r="H152" s="530"/>
      <c r="I152" s="260">
        <f t="shared" si="26"/>
        <v>0</v>
      </c>
      <c r="J152" s="242"/>
      <c r="K152" s="226"/>
      <c r="L152" s="1104"/>
      <c r="M152" s="225"/>
      <c r="N152" s="462"/>
      <c r="O152" s="495"/>
      <c r="P152" s="603"/>
      <c r="Q152" s="718"/>
      <c r="R152" s="1148"/>
      <c r="S152" s="65"/>
      <c r="T152" s="65"/>
    </row>
    <row r="153" spans="1:20" s="152" customFormat="1" x14ac:dyDescent="0.25">
      <c r="A153" s="100"/>
      <c r="B153" s="335"/>
      <c r="C153" s="339"/>
      <c r="D153" s="418"/>
      <c r="E153" s="585"/>
      <c r="F153" s="528"/>
      <c r="G153" s="529"/>
      <c r="H153" s="530"/>
      <c r="I153" s="260">
        <f t="shared" si="26"/>
        <v>0</v>
      </c>
      <c r="J153" s="242"/>
      <c r="K153" s="226"/>
      <c r="L153" s="1104"/>
      <c r="M153" s="225"/>
      <c r="N153" s="462"/>
      <c r="O153" s="495"/>
      <c r="P153" s="603"/>
      <c r="Q153" s="718"/>
      <c r="R153" s="1148"/>
      <c r="S153" s="65"/>
      <c r="T153" s="65"/>
    </row>
    <row r="154" spans="1:20" s="152" customFormat="1" x14ac:dyDescent="0.25">
      <c r="A154" s="100"/>
      <c r="B154" s="527"/>
      <c r="C154" s="73"/>
      <c r="D154" s="156"/>
      <c r="E154" s="149"/>
      <c r="F154" s="105"/>
      <c r="G154" s="100"/>
      <c r="H154" s="455"/>
      <c r="I154" s="260">
        <f t="shared" si="26"/>
        <v>0</v>
      </c>
      <c r="J154" s="242"/>
      <c r="K154" s="226"/>
      <c r="L154" s="1104"/>
      <c r="M154" s="225"/>
      <c r="N154" s="462"/>
      <c r="O154" s="495"/>
      <c r="P154" s="466"/>
      <c r="Q154" s="719"/>
      <c r="R154" s="1150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5"/>
      <c r="I155" s="260">
        <f t="shared" si="26"/>
        <v>0</v>
      </c>
      <c r="J155" s="242"/>
      <c r="K155" s="226"/>
      <c r="L155" s="1104"/>
      <c r="M155" s="225"/>
      <c r="N155" s="462"/>
      <c r="O155" s="495"/>
      <c r="P155" s="466"/>
      <c r="Q155" s="719"/>
      <c r="R155" s="1150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5"/>
      <c r="I156" s="260">
        <f t="shared" si="26"/>
        <v>0</v>
      </c>
      <c r="J156" s="242"/>
      <c r="K156" s="226"/>
      <c r="L156" s="1104"/>
      <c r="M156" s="225"/>
      <c r="N156" s="462"/>
      <c r="O156" s="495"/>
      <c r="P156" s="466"/>
      <c r="Q156" s="719"/>
      <c r="R156" s="1150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4"/>
      <c r="M157" s="225"/>
      <c r="N157" s="462"/>
      <c r="O157" s="495"/>
      <c r="P157" s="466"/>
      <c r="Q157" s="719"/>
      <c r="R157" s="1150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4"/>
      <c r="M158" s="225"/>
      <c r="N158" s="462"/>
      <c r="O158" s="495"/>
      <c r="P158" s="466"/>
      <c r="Q158" s="719"/>
      <c r="R158" s="1150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4"/>
      <c r="M159" s="225"/>
      <c r="N159" s="462"/>
      <c r="O159" s="495"/>
      <c r="P159" s="466"/>
      <c r="Q159" s="719"/>
      <c r="R159" s="1150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4"/>
      <c r="M160" s="225"/>
      <c r="N160" s="462"/>
      <c r="O160" s="495"/>
      <c r="P160" s="466"/>
      <c r="Q160" s="719"/>
      <c r="R160" s="1150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4"/>
      <c r="M161" s="225"/>
      <c r="N161" s="414"/>
      <c r="O161" s="496"/>
      <c r="P161" s="224"/>
      <c r="Q161" s="720"/>
      <c r="R161" s="1151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4"/>
      <c r="M162" s="225"/>
      <c r="N162" s="414"/>
      <c r="O162" s="496"/>
      <c r="P162" s="224"/>
      <c r="Q162" s="720"/>
      <c r="R162" s="1151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4"/>
      <c r="M163" s="225"/>
      <c r="N163" s="414"/>
      <c r="O163" s="496"/>
      <c r="P163" s="224"/>
      <c r="Q163" s="720"/>
      <c r="R163" s="1151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9"/>
      <c r="G164" s="100"/>
      <c r="H164" s="455"/>
      <c r="I164" s="260">
        <f t="shared" si="26"/>
        <v>0</v>
      </c>
      <c r="J164" s="242"/>
      <c r="K164" s="273"/>
      <c r="L164" s="1104"/>
      <c r="M164" s="251"/>
      <c r="N164" s="414"/>
      <c r="O164" s="253"/>
      <c r="P164" s="271"/>
      <c r="Q164" s="721"/>
      <c r="R164" s="1152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9"/>
      <c r="G165" s="100"/>
      <c r="H165" s="455"/>
      <c r="I165" s="105">
        <f t="shared" si="26"/>
        <v>0</v>
      </c>
      <c r="J165" s="178"/>
      <c r="K165" s="108"/>
      <c r="L165" s="1105"/>
      <c r="M165" s="71"/>
      <c r="N165" s="415"/>
      <c r="O165" s="127"/>
      <c r="P165" s="116"/>
      <c r="Q165" s="722"/>
      <c r="R165" s="1153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9"/>
      <c r="G166" s="100"/>
      <c r="H166" s="455"/>
      <c r="I166" s="105">
        <f t="shared" si="26"/>
        <v>0</v>
      </c>
      <c r="J166" s="178"/>
      <c r="K166" s="108"/>
      <c r="L166" s="1105"/>
      <c r="M166" s="71"/>
      <c r="N166" s="415"/>
      <c r="O166" s="127"/>
      <c r="P166" s="116"/>
      <c r="Q166" s="722"/>
      <c r="R166" s="1153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9"/>
      <c r="G167" s="100"/>
      <c r="H167" s="455"/>
      <c r="I167" s="105">
        <f t="shared" si="26"/>
        <v>0</v>
      </c>
      <c r="J167" s="178"/>
      <c r="K167" s="108"/>
      <c r="L167" s="1105"/>
      <c r="M167" s="71"/>
      <c r="N167" s="415"/>
      <c r="O167" s="127"/>
      <c r="P167" s="116"/>
      <c r="Q167" s="722"/>
      <c r="R167" s="1154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5"/>
      <c r="M168" s="71"/>
      <c r="N168" s="415"/>
      <c r="O168" s="127"/>
      <c r="P168" s="116"/>
      <c r="Q168" s="722"/>
      <c r="R168" s="1154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5"/>
      <c r="M169" s="71"/>
      <c r="N169" s="415"/>
      <c r="O169" s="127"/>
      <c r="P169" s="116"/>
      <c r="Q169" s="502"/>
      <c r="R169" s="1155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5"/>
      <c r="M170" s="71"/>
      <c r="N170" s="415"/>
      <c r="O170" s="127"/>
      <c r="P170" s="116"/>
      <c r="Q170" s="502"/>
      <c r="R170" s="1155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5"/>
      <c r="M171" s="71"/>
      <c r="N171" s="415"/>
      <c r="O171" s="127"/>
      <c r="P171" s="116"/>
      <c r="Q171" s="502"/>
      <c r="R171" s="1155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5"/>
      <c r="M172" s="71"/>
      <c r="N172" s="415"/>
      <c r="O172" s="127"/>
      <c r="P172" s="116"/>
      <c r="Q172" s="502"/>
      <c r="R172" s="1155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5"/>
      <c r="M173" s="71"/>
      <c r="N173" s="415"/>
      <c r="O173" s="127"/>
      <c r="P173" s="116"/>
      <c r="Q173" s="502"/>
      <c r="R173" s="1155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5"/>
      <c r="M174" s="71"/>
      <c r="N174" s="415"/>
      <c r="O174" s="127"/>
      <c r="P174" s="116"/>
      <c r="Q174" s="723"/>
      <c r="R174" s="1156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5"/>
      <c r="M175" s="71"/>
      <c r="N175" s="415"/>
      <c r="O175" s="127"/>
      <c r="P175" s="116"/>
      <c r="Q175" s="723"/>
      <c r="R175" s="1157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8"/>
      <c r="F176" s="579"/>
      <c r="G176" s="100"/>
      <c r="H176" s="455"/>
      <c r="I176" s="105">
        <f t="shared" si="26"/>
        <v>0</v>
      </c>
      <c r="J176" s="129"/>
      <c r="K176" s="162"/>
      <c r="L176" s="1106"/>
      <c r="M176" s="71"/>
      <c r="N176" s="416"/>
      <c r="O176" s="127"/>
      <c r="P176" s="95"/>
      <c r="Q176" s="502"/>
      <c r="R176" s="1158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4" t="s">
        <v>31</v>
      </c>
      <c r="G177" s="72">
        <f>SUM(G5:G176)</f>
        <v>1818</v>
      </c>
      <c r="H177" s="457">
        <f>SUM(H3:H176)</f>
        <v>568469.10100000014</v>
      </c>
      <c r="I177" s="610">
        <f>PIERNA!I37</f>
        <v>0</v>
      </c>
      <c r="J177" s="46"/>
      <c r="K177" s="164">
        <f>SUM(K5:K176)</f>
        <v>240571</v>
      </c>
      <c r="L177" s="1107"/>
      <c r="M177" s="164">
        <f>SUM(M5:M176)</f>
        <v>706440</v>
      </c>
      <c r="N177" s="417"/>
      <c r="O177" s="497"/>
      <c r="P177" s="117"/>
      <c r="Q177" s="724">
        <f>SUM(Q5:Q176)</f>
        <v>29505712.424481738</v>
      </c>
      <c r="R177" s="1159"/>
      <c r="S177" s="167">
        <f>Q177+M177+K177</f>
        <v>30452723.424481738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108"/>
      <c r="N178" s="172"/>
      <c r="O178" s="161"/>
      <c r="P178" s="95"/>
      <c r="Q178" s="502"/>
      <c r="R178" s="637" t="s">
        <v>42</v>
      </c>
    </row>
  </sheetData>
  <sortState ref="B98:O105">
    <sortCondition ref="E98:E105"/>
  </sortState>
  <mergeCells count="11">
    <mergeCell ref="B109:B110"/>
    <mergeCell ref="O109:O110"/>
    <mergeCell ref="B107:B108"/>
    <mergeCell ref="O107:O108"/>
    <mergeCell ref="R101:R102"/>
    <mergeCell ref="R107:R108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6"/>
      <c r="B5" s="1226" t="s">
        <v>79</v>
      </c>
      <c r="C5" s="256"/>
      <c r="D5" s="235"/>
      <c r="E5" s="244"/>
      <c r="F5" s="240"/>
      <c r="G5" s="245"/>
    </row>
    <row r="6" spans="1:9" x14ac:dyDescent="0.25">
      <c r="A6" s="1206"/>
      <c r="B6" s="1226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06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06"/>
      <c r="B5" s="1227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06"/>
      <c r="B6" s="1227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16" t="s">
        <v>267</v>
      </c>
      <c r="B1" s="1216"/>
      <c r="C1" s="1216"/>
      <c r="D1" s="1216"/>
      <c r="E1" s="1216"/>
      <c r="F1" s="1216"/>
      <c r="G1" s="1216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98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14" t="s">
        <v>117</v>
      </c>
      <c r="B5" s="1228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14"/>
      <c r="B6" s="1228"/>
      <c r="C6" s="611"/>
      <c r="D6" s="246"/>
      <c r="E6" s="244"/>
      <c r="F6" s="240"/>
      <c r="G6" s="247">
        <f>F35</f>
        <v>50.19</v>
      </c>
      <c r="H6" s="7">
        <f>E6-G6+E7+E5-G5+E4+E8</f>
        <v>465.01000000000005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19</v>
      </c>
      <c r="C11" s="15"/>
      <c r="D11" s="69"/>
      <c r="E11" s="274"/>
      <c r="F11" s="249">
        <f t="shared" si="0"/>
        <v>0</v>
      </c>
      <c r="G11" s="250"/>
      <c r="H11" s="251"/>
      <c r="I11" s="282">
        <f>I10-F11</f>
        <v>465.01000000000005</v>
      </c>
    </row>
    <row r="12" spans="1:9" x14ac:dyDescent="0.25">
      <c r="A12" s="183"/>
      <c r="B12" s="269">
        <f t="shared" ref="B12:B28" si="1">B11-C12</f>
        <v>19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465.01000000000005</v>
      </c>
    </row>
    <row r="13" spans="1:9" x14ac:dyDescent="0.25">
      <c r="A13" s="82" t="s">
        <v>33</v>
      </c>
      <c r="B13" s="269">
        <f t="shared" si="1"/>
        <v>19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465.01000000000005</v>
      </c>
    </row>
    <row r="14" spans="1:9" x14ac:dyDescent="0.25">
      <c r="A14" s="73"/>
      <c r="B14" s="269">
        <f t="shared" si="1"/>
        <v>19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465.01000000000005</v>
      </c>
    </row>
    <row r="15" spans="1:9" x14ac:dyDescent="0.25">
      <c r="A15" s="73"/>
      <c r="B15" s="269">
        <f t="shared" si="1"/>
        <v>19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465.01000000000005</v>
      </c>
    </row>
    <row r="16" spans="1:9" x14ac:dyDescent="0.25">
      <c r="B16" s="269">
        <f t="shared" si="1"/>
        <v>19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465.01000000000005</v>
      </c>
    </row>
    <row r="17" spans="1:9" x14ac:dyDescent="0.25">
      <c r="B17" s="269">
        <f t="shared" si="1"/>
        <v>19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465.01000000000005</v>
      </c>
    </row>
    <row r="18" spans="1:9" x14ac:dyDescent="0.25">
      <c r="A18" s="122"/>
      <c r="B18" s="269">
        <f t="shared" si="1"/>
        <v>19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465.01000000000005</v>
      </c>
    </row>
    <row r="19" spans="1:9" x14ac:dyDescent="0.25">
      <c r="A19" s="122"/>
      <c r="B19" s="269">
        <f t="shared" si="1"/>
        <v>19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465.01000000000005</v>
      </c>
    </row>
    <row r="20" spans="1:9" x14ac:dyDescent="0.25">
      <c r="A20" s="122"/>
      <c r="B20" s="269">
        <f t="shared" si="1"/>
        <v>19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465.01000000000005</v>
      </c>
    </row>
    <row r="21" spans="1:9" x14ac:dyDescent="0.25">
      <c r="A21" s="122"/>
      <c r="B21" s="269">
        <f t="shared" si="1"/>
        <v>19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465.01000000000005</v>
      </c>
    </row>
    <row r="22" spans="1:9" x14ac:dyDescent="0.25">
      <c r="A22" s="122"/>
      <c r="B22" s="269">
        <f t="shared" si="1"/>
        <v>19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465.01000000000005</v>
      </c>
    </row>
    <row r="23" spans="1:9" x14ac:dyDescent="0.25">
      <c r="A23" s="123"/>
      <c r="B23" s="269">
        <f t="shared" si="1"/>
        <v>19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465.01000000000005</v>
      </c>
    </row>
    <row r="24" spans="1:9" x14ac:dyDescent="0.25">
      <c r="A24" s="122"/>
      <c r="B24" s="269">
        <f t="shared" si="1"/>
        <v>19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465.01000000000005</v>
      </c>
    </row>
    <row r="25" spans="1:9" x14ac:dyDescent="0.25">
      <c r="A25" s="122"/>
      <c r="B25" s="269">
        <f t="shared" si="1"/>
        <v>19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465.01000000000005</v>
      </c>
    </row>
    <row r="26" spans="1:9" x14ac:dyDescent="0.25">
      <c r="A26" s="122"/>
      <c r="B26" s="269">
        <f t="shared" si="1"/>
        <v>19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465.01000000000005</v>
      </c>
    </row>
    <row r="27" spans="1:9" x14ac:dyDescent="0.25">
      <c r="A27" s="122"/>
      <c r="B27" s="269">
        <f t="shared" si="1"/>
        <v>19</v>
      </c>
      <c r="C27" s="15"/>
      <c r="D27" s="69"/>
      <c r="E27" s="203"/>
      <c r="F27" s="69">
        <v>0</v>
      </c>
      <c r="G27" s="250"/>
      <c r="H27" s="251"/>
      <c r="I27" s="282">
        <f t="shared" si="2"/>
        <v>465.01000000000005</v>
      </c>
    </row>
    <row r="28" spans="1:9" x14ac:dyDescent="0.25">
      <c r="A28" s="122"/>
      <c r="B28" s="269">
        <f t="shared" si="1"/>
        <v>19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465.01000000000005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465.01000000000005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465.01000000000005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</v>
      </c>
      <c r="D35" s="6">
        <f>SUM(D10:D34)</f>
        <v>50.19</v>
      </c>
      <c r="F35" s="6">
        <f>SUM(F10:F34)</f>
        <v>50.19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19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465.01000000000005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 t="s">
        <v>268</v>
      </c>
      <c r="B1" s="1216"/>
      <c r="C1" s="1216"/>
      <c r="D1" s="1216"/>
      <c r="E1" s="1216"/>
      <c r="F1" s="1216"/>
      <c r="G1" s="1216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14" t="s">
        <v>103</v>
      </c>
      <c r="B5" s="1229" t="s">
        <v>104</v>
      </c>
      <c r="C5" s="268"/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14"/>
      <c r="B6" s="1229"/>
      <c r="C6" s="611"/>
      <c r="D6" s="246"/>
      <c r="E6" s="244"/>
      <c r="F6" s="240"/>
      <c r="G6" s="247">
        <f>F35</f>
        <v>1005.4300000000001</v>
      </c>
      <c r="H6" s="7">
        <f>E6-G6+E7+E5-G5+E4+E8</f>
        <v>41.099999999999909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1</v>
      </c>
      <c r="C15" s="15"/>
      <c r="D15" s="1029"/>
      <c r="E15" s="1030"/>
      <c r="F15" s="1029">
        <f t="shared" si="0"/>
        <v>0</v>
      </c>
      <c r="G15" s="1031"/>
      <c r="H15" s="479"/>
      <c r="I15" s="296">
        <f t="shared" si="2"/>
        <v>41.09999999999998</v>
      </c>
      <c r="J15" s="227"/>
      <c r="K15" s="227"/>
      <c r="L15" s="227"/>
      <c r="M15" s="227"/>
    </row>
    <row r="16" spans="1:13" x14ac:dyDescent="0.25">
      <c r="B16" s="269">
        <f t="shared" si="1"/>
        <v>1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41.09999999999998</v>
      </c>
      <c r="J16" s="227"/>
      <c r="K16" s="227"/>
      <c r="L16" s="227"/>
      <c r="M16" s="227"/>
    </row>
    <row r="17" spans="1:13" x14ac:dyDescent="0.25">
      <c r="B17" s="269">
        <f t="shared" si="1"/>
        <v>1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41.09999999999998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1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41.09999999999998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1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41.09999999999998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1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41.09999999999998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1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41.09999999999998</v>
      </c>
      <c r="J21" s="227"/>
    </row>
    <row r="22" spans="1:13" x14ac:dyDescent="0.25">
      <c r="A22" s="122"/>
      <c r="B22" s="269">
        <f t="shared" si="1"/>
        <v>1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41.09999999999998</v>
      </c>
      <c r="J22" s="227"/>
    </row>
    <row r="23" spans="1:13" x14ac:dyDescent="0.25">
      <c r="A23" s="123"/>
      <c r="B23" s="269">
        <f t="shared" si="1"/>
        <v>1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41.09999999999998</v>
      </c>
      <c r="J23" s="227"/>
    </row>
    <row r="24" spans="1:13" x14ac:dyDescent="0.25">
      <c r="A24" s="122"/>
      <c r="B24" s="269">
        <f t="shared" si="1"/>
        <v>1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41.09999999999998</v>
      </c>
      <c r="J24" s="227"/>
    </row>
    <row r="25" spans="1:13" x14ac:dyDescent="0.25">
      <c r="A25" s="122"/>
      <c r="B25" s="269">
        <f t="shared" si="1"/>
        <v>1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41.09999999999998</v>
      </c>
      <c r="J25" s="227"/>
    </row>
    <row r="26" spans="1:13" x14ac:dyDescent="0.25">
      <c r="A26" s="122"/>
      <c r="B26" s="269">
        <f t="shared" si="1"/>
        <v>1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41.09999999999998</v>
      </c>
      <c r="J26" s="227"/>
    </row>
    <row r="27" spans="1:13" x14ac:dyDescent="0.25">
      <c r="A27" s="122"/>
      <c r="B27" s="269">
        <f t="shared" si="1"/>
        <v>1</v>
      </c>
      <c r="C27" s="15"/>
      <c r="D27" s="69"/>
      <c r="E27" s="203"/>
      <c r="F27" s="69">
        <v>0</v>
      </c>
      <c r="G27" s="250"/>
      <c r="H27" s="251"/>
      <c r="I27" s="296">
        <f t="shared" si="2"/>
        <v>41.09999999999998</v>
      </c>
      <c r="J27" s="227"/>
    </row>
    <row r="28" spans="1:13" x14ac:dyDescent="0.25">
      <c r="A28" s="122"/>
      <c r="B28" s="269">
        <f t="shared" si="1"/>
        <v>1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41.09999999999998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41.09999999999998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41.09999999999998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18" t="s">
        <v>11</v>
      </c>
      <c r="D40" s="1219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12" sqref="C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16" t="s">
        <v>266</v>
      </c>
      <c r="B1" s="1216"/>
      <c r="C1" s="1216"/>
      <c r="D1" s="1216"/>
      <c r="E1" s="1216"/>
      <c r="F1" s="1216"/>
      <c r="G1" s="121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06" t="s">
        <v>83</v>
      </c>
      <c r="B5" s="1229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373.61</v>
      </c>
      <c r="H5" s="7">
        <f>E5-G5+E4+E6</f>
        <v>276.92999999999995</v>
      </c>
    </row>
    <row r="6" spans="1:9" ht="15.75" customHeight="1" thickBot="1" x14ac:dyDescent="0.3">
      <c r="A6" s="1206"/>
      <c r="B6" s="1230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15</v>
      </c>
      <c r="C12" s="53"/>
      <c r="D12" s="69">
        <v>0</v>
      </c>
      <c r="E12" s="301"/>
      <c r="F12" s="260">
        <f t="shared" si="0"/>
        <v>0</v>
      </c>
      <c r="G12" s="250"/>
      <c r="H12" s="251"/>
      <c r="I12" s="254">
        <f t="shared" si="2"/>
        <v>276.92999999999995</v>
      </c>
    </row>
    <row r="13" spans="1:9" ht="15" customHeight="1" x14ac:dyDescent="0.25">
      <c r="B13" s="728">
        <f t="shared" si="1"/>
        <v>15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276.92999999999995</v>
      </c>
    </row>
    <row r="14" spans="1:9" ht="15" customHeight="1" x14ac:dyDescent="0.25">
      <c r="B14" s="728">
        <f t="shared" si="1"/>
        <v>15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276.92999999999995</v>
      </c>
    </row>
    <row r="15" spans="1:9" ht="15" customHeight="1" x14ac:dyDescent="0.25">
      <c r="B15" s="728">
        <f t="shared" si="1"/>
        <v>15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276.92999999999995</v>
      </c>
    </row>
    <row r="16" spans="1:9" ht="15" customHeight="1" x14ac:dyDescent="0.25">
      <c r="B16" s="728">
        <f t="shared" si="1"/>
        <v>15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276.92999999999995</v>
      </c>
    </row>
    <row r="17" spans="1:9" ht="15" customHeight="1" x14ac:dyDescent="0.25">
      <c r="B17" s="728">
        <f t="shared" si="1"/>
        <v>15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276.92999999999995</v>
      </c>
    </row>
    <row r="18" spans="1:9" ht="15" customHeight="1" x14ac:dyDescent="0.25">
      <c r="B18" s="728">
        <f t="shared" si="1"/>
        <v>15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276.92999999999995</v>
      </c>
    </row>
    <row r="19" spans="1:9" ht="15" customHeight="1" x14ac:dyDescent="0.25">
      <c r="B19" s="728">
        <f t="shared" si="1"/>
        <v>15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276.92999999999995</v>
      </c>
    </row>
    <row r="20" spans="1:9" ht="15" customHeight="1" x14ac:dyDescent="0.25">
      <c r="B20" s="728">
        <f t="shared" si="1"/>
        <v>15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276.92999999999995</v>
      </c>
    </row>
    <row r="21" spans="1:9" ht="15" customHeight="1" x14ac:dyDescent="0.25">
      <c r="B21" s="728">
        <f t="shared" si="1"/>
        <v>15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276.92999999999995</v>
      </c>
    </row>
    <row r="22" spans="1:9" ht="15" customHeight="1" x14ac:dyDescent="0.25">
      <c r="B22" s="728">
        <f t="shared" si="1"/>
        <v>15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276.92999999999995</v>
      </c>
    </row>
    <row r="23" spans="1:9" ht="15" customHeight="1" x14ac:dyDescent="0.25">
      <c r="B23" s="728">
        <f t="shared" si="1"/>
        <v>15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276.92999999999995</v>
      </c>
    </row>
    <row r="24" spans="1:9" ht="15" customHeight="1" x14ac:dyDescent="0.25">
      <c r="B24" s="728">
        <f t="shared" si="1"/>
        <v>15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276.92999999999995</v>
      </c>
    </row>
    <row r="25" spans="1:9" ht="15" customHeight="1" x14ac:dyDescent="0.25">
      <c r="B25" s="728">
        <f t="shared" si="1"/>
        <v>15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276.92999999999995</v>
      </c>
    </row>
    <row r="26" spans="1:9" ht="15" customHeight="1" x14ac:dyDescent="0.25">
      <c r="B26" s="728">
        <f t="shared" si="1"/>
        <v>15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276.92999999999995</v>
      </c>
    </row>
    <row r="27" spans="1:9" ht="15" customHeight="1" x14ac:dyDescent="0.25">
      <c r="B27" s="728">
        <f t="shared" si="1"/>
        <v>15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276.92999999999995</v>
      </c>
    </row>
    <row r="28" spans="1:9" ht="15" customHeight="1" x14ac:dyDescent="0.25">
      <c r="A28" s="47"/>
      <c r="B28" s="728">
        <f t="shared" si="1"/>
        <v>15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276.92999999999995</v>
      </c>
    </row>
    <row r="29" spans="1:9" ht="15" customHeight="1" x14ac:dyDescent="0.25">
      <c r="A29" s="47"/>
      <c r="B29" s="728">
        <f t="shared" si="1"/>
        <v>15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276.92999999999995</v>
      </c>
    </row>
    <row r="30" spans="1:9" ht="15" customHeight="1" x14ac:dyDescent="0.25">
      <c r="A30" s="47"/>
      <c r="B30" s="728">
        <f t="shared" si="1"/>
        <v>15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276.92999999999995</v>
      </c>
    </row>
    <row r="31" spans="1:9" ht="15" customHeight="1" x14ac:dyDescent="0.25">
      <c r="A31" s="47"/>
      <c r="B31" s="728">
        <f t="shared" si="1"/>
        <v>15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276.92999999999995</v>
      </c>
    </row>
    <row r="32" spans="1:9" ht="15" customHeight="1" x14ac:dyDescent="0.25">
      <c r="A32" s="47"/>
      <c r="B32" s="728">
        <f t="shared" si="1"/>
        <v>15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276.92999999999995</v>
      </c>
    </row>
    <row r="33" spans="1:9" ht="15" customHeight="1" x14ac:dyDescent="0.25">
      <c r="A33" s="47"/>
      <c r="B33" s="728">
        <f t="shared" si="1"/>
        <v>15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276.92999999999995</v>
      </c>
    </row>
    <row r="34" spans="1:9" ht="15" customHeight="1" x14ac:dyDescent="0.25">
      <c r="A34" s="47"/>
      <c r="B34" s="728">
        <f t="shared" si="1"/>
        <v>15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276.92999999999995</v>
      </c>
    </row>
    <row r="35" spans="1:9" ht="15.75" thickBot="1" x14ac:dyDescent="0.3">
      <c r="A35" s="121"/>
      <c r="B35" s="728">
        <f t="shared" si="1"/>
        <v>15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20</v>
      </c>
      <c r="D36" s="105">
        <f>SUM(D8:D35)</f>
        <v>373.61</v>
      </c>
      <c r="E36" s="75"/>
      <c r="F36" s="105">
        <f>SUM(F8:F35)</f>
        <v>373.61</v>
      </c>
    </row>
    <row r="37" spans="1:9" ht="15.75" thickBot="1" x14ac:dyDescent="0.3">
      <c r="A37" s="47"/>
    </row>
    <row r="38" spans="1:9" x14ac:dyDescent="0.25">
      <c r="B38" s="726"/>
      <c r="D38" s="1210" t="s">
        <v>21</v>
      </c>
      <c r="E38" s="1211"/>
      <c r="F38" s="141">
        <f>E4+E5-F36+E6</f>
        <v>276.92999999999995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15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14"/>
      <c r="B5" s="1231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14"/>
      <c r="B6" s="1232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0" t="s">
        <v>21</v>
      </c>
      <c r="E42" s="1211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33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3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0" t="s">
        <v>21</v>
      </c>
      <c r="E31" s="1211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0" t="s">
        <v>286</v>
      </c>
      <c r="B1" s="1220"/>
      <c r="C1" s="1220"/>
      <c r="D1" s="1220"/>
      <c r="E1" s="1220"/>
      <c r="F1" s="1220"/>
      <c r="G1" s="1220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4" t="s">
        <v>91</v>
      </c>
      <c r="C4" s="128"/>
      <c r="D4" s="134"/>
      <c r="E4" s="181"/>
      <c r="F4" s="137"/>
      <c r="G4" s="38"/>
    </row>
    <row r="5" spans="1:15" ht="15.75" x14ac:dyDescent="0.25">
      <c r="A5" s="1233" t="s">
        <v>112</v>
      </c>
      <c r="B5" s="1235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0</v>
      </c>
      <c r="H5" s="7">
        <f>E5-G5+E4+E6</f>
        <v>22.02</v>
      </c>
    </row>
    <row r="6" spans="1:15" ht="15.75" thickBot="1" x14ac:dyDescent="0.3">
      <c r="A6" s="123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22.02</v>
      </c>
      <c r="J8" s="604">
        <f>H8*F8</f>
        <v>0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22.02</v>
      </c>
      <c r="J9" s="604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2">I9-F10</f>
        <v>22.02</v>
      </c>
      <c r="J10" s="604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2"/>
        <v>22.02</v>
      </c>
      <c r="J11" s="604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2"/>
        <v>22.02</v>
      </c>
      <c r="J12" s="604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22.02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22.02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22.02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22.02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22.02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22.02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22.02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22.02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22.02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22.02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22.02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22.02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22.02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22.02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22.02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0" t="s">
        <v>21</v>
      </c>
      <c r="E31" s="1211"/>
      <c r="F31" s="141">
        <f>E4+E5-F29+E6</f>
        <v>22.02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1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10" t="s">
        <v>21</v>
      </c>
      <c r="E31" s="1211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/>
      <c r="B1" s="1205"/>
      <c r="C1" s="1205"/>
      <c r="D1" s="1205"/>
      <c r="E1" s="1205"/>
      <c r="F1" s="1205"/>
      <c r="G1" s="120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06" t="s">
        <v>110</v>
      </c>
      <c r="B5" s="123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06"/>
      <c r="B6" s="123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0" t="s">
        <v>21</v>
      </c>
      <c r="E32" s="1211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FD1" zoomScaleNormal="100" workbookViewId="0">
      <selection activeCell="FK5" sqref="FK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07" t="s">
        <v>262</v>
      </c>
      <c r="L1" s="1207"/>
      <c r="M1" s="1207"/>
      <c r="N1" s="1207"/>
      <c r="O1" s="1207"/>
      <c r="P1" s="1207"/>
      <c r="Q1" s="1207"/>
      <c r="R1" s="333">
        <f>I1+1</f>
        <v>1</v>
      </c>
      <c r="S1" s="333"/>
      <c r="U1" s="1205" t="s">
        <v>263</v>
      </c>
      <c r="V1" s="1205"/>
      <c r="W1" s="1205"/>
      <c r="X1" s="1205"/>
      <c r="Y1" s="1205"/>
      <c r="Z1" s="1205"/>
      <c r="AA1" s="1205"/>
      <c r="AB1" s="333">
        <f>R1+1</f>
        <v>2</v>
      </c>
      <c r="AC1" s="504"/>
      <c r="AE1" s="1205" t="str">
        <f>U1</f>
        <v>ENTRADAS DEL MES DE AGOSTO 2022</v>
      </c>
      <c r="AF1" s="1205"/>
      <c r="AG1" s="1205"/>
      <c r="AH1" s="1205"/>
      <c r="AI1" s="1205"/>
      <c r="AJ1" s="1205"/>
      <c r="AK1" s="1205"/>
      <c r="AL1" s="333">
        <f>AB1+1</f>
        <v>3</v>
      </c>
      <c r="AM1" s="333"/>
      <c r="AO1" s="1205" t="str">
        <f>AE1</f>
        <v>ENTRADAS DEL MES DE AGOSTO 2022</v>
      </c>
      <c r="AP1" s="1205"/>
      <c r="AQ1" s="1205"/>
      <c r="AR1" s="1205"/>
      <c r="AS1" s="1205"/>
      <c r="AT1" s="1205"/>
      <c r="AU1" s="1205"/>
      <c r="AV1" s="333">
        <f>AL1+1</f>
        <v>4</v>
      </c>
      <c r="AW1" s="504"/>
      <c r="AY1" s="1205" t="str">
        <f>AO1</f>
        <v>ENTRADAS DEL MES DE AGOSTO 2022</v>
      </c>
      <c r="AZ1" s="1205"/>
      <c r="BA1" s="1205"/>
      <c r="BB1" s="1205"/>
      <c r="BC1" s="1205"/>
      <c r="BD1" s="1205"/>
      <c r="BE1" s="1205"/>
      <c r="BF1" s="333">
        <f>AV1+1</f>
        <v>5</v>
      </c>
      <c r="BG1" s="531"/>
      <c r="BI1" s="1205" t="str">
        <f>AY1</f>
        <v>ENTRADAS DEL MES DE AGOSTO 2022</v>
      </c>
      <c r="BJ1" s="1205"/>
      <c r="BK1" s="1205"/>
      <c r="BL1" s="1205"/>
      <c r="BM1" s="1205"/>
      <c r="BN1" s="1205"/>
      <c r="BO1" s="1205"/>
      <c r="BP1" s="333">
        <f>BF1+1</f>
        <v>6</v>
      </c>
      <c r="BQ1" s="504"/>
      <c r="BS1" s="1205" t="str">
        <f>BI1</f>
        <v>ENTRADAS DEL MES DE AGOSTO 2022</v>
      </c>
      <c r="BT1" s="1205"/>
      <c r="BU1" s="1205"/>
      <c r="BV1" s="1205"/>
      <c r="BW1" s="1205"/>
      <c r="BX1" s="1205"/>
      <c r="BY1" s="1205"/>
      <c r="BZ1" s="333">
        <f>BP1+1</f>
        <v>7</v>
      </c>
      <c r="CC1" s="1205" t="str">
        <f>BS1</f>
        <v>ENTRADAS DEL MES DE AGOSTO 2022</v>
      </c>
      <c r="CD1" s="1205"/>
      <c r="CE1" s="1205"/>
      <c r="CF1" s="1205"/>
      <c r="CG1" s="1205"/>
      <c r="CH1" s="1205"/>
      <c r="CI1" s="1205"/>
      <c r="CJ1" s="333">
        <f>BZ1+1</f>
        <v>8</v>
      </c>
      <c r="CM1" s="1205" t="str">
        <f>CC1</f>
        <v>ENTRADAS DEL MES DE AGOSTO 2022</v>
      </c>
      <c r="CN1" s="1205"/>
      <c r="CO1" s="1205"/>
      <c r="CP1" s="1205"/>
      <c r="CQ1" s="1205"/>
      <c r="CR1" s="1205"/>
      <c r="CS1" s="1205"/>
      <c r="CT1" s="333">
        <f>CJ1+1</f>
        <v>9</v>
      </c>
      <c r="CU1" s="504"/>
      <c r="CW1" s="1205" t="str">
        <f>CM1</f>
        <v>ENTRADAS DEL MES DE AGOSTO 2022</v>
      </c>
      <c r="CX1" s="1205"/>
      <c r="CY1" s="1205"/>
      <c r="CZ1" s="1205"/>
      <c r="DA1" s="1205"/>
      <c r="DB1" s="1205"/>
      <c r="DC1" s="1205"/>
      <c r="DD1" s="333">
        <f>CT1+1</f>
        <v>10</v>
      </c>
      <c r="DE1" s="504"/>
      <c r="DG1" s="1205" t="str">
        <f>CW1</f>
        <v>ENTRADAS DEL MES DE AGOSTO 2022</v>
      </c>
      <c r="DH1" s="1205"/>
      <c r="DI1" s="1205"/>
      <c r="DJ1" s="1205"/>
      <c r="DK1" s="1205"/>
      <c r="DL1" s="1205"/>
      <c r="DM1" s="1205"/>
      <c r="DN1" s="333">
        <f>DD1+1</f>
        <v>11</v>
      </c>
      <c r="DO1" s="504"/>
      <c r="DQ1" s="1205" t="str">
        <f>DG1</f>
        <v>ENTRADAS DEL MES DE AGOSTO 2022</v>
      </c>
      <c r="DR1" s="1205"/>
      <c r="DS1" s="1205"/>
      <c r="DT1" s="1205"/>
      <c r="DU1" s="1205"/>
      <c r="DV1" s="1205"/>
      <c r="DW1" s="1205"/>
      <c r="DX1" s="333">
        <f>DN1+1</f>
        <v>12</v>
      </c>
      <c r="EA1" s="1205" t="str">
        <f>DQ1</f>
        <v>ENTRADAS DEL MES DE AGOSTO 2022</v>
      </c>
      <c r="EB1" s="1205"/>
      <c r="EC1" s="1205"/>
      <c r="ED1" s="1205"/>
      <c r="EE1" s="1205"/>
      <c r="EF1" s="1205"/>
      <c r="EG1" s="1205"/>
      <c r="EH1" s="333">
        <f>DX1+1</f>
        <v>13</v>
      </c>
      <c r="EI1" s="504"/>
      <c r="EK1" s="1205" t="str">
        <f>EA1</f>
        <v>ENTRADAS DEL MES DE AGOSTO 2022</v>
      </c>
      <c r="EL1" s="1205"/>
      <c r="EM1" s="1205"/>
      <c r="EN1" s="1205"/>
      <c r="EO1" s="1205"/>
      <c r="EP1" s="1205"/>
      <c r="EQ1" s="1205"/>
      <c r="ER1" s="333">
        <f>EH1+1</f>
        <v>14</v>
      </c>
      <c r="ES1" s="504"/>
      <c r="EU1" s="1205" t="str">
        <f>EK1</f>
        <v>ENTRADAS DEL MES DE AGOSTO 2022</v>
      </c>
      <c r="EV1" s="1205"/>
      <c r="EW1" s="1205"/>
      <c r="EX1" s="1205"/>
      <c r="EY1" s="1205"/>
      <c r="EZ1" s="1205"/>
      <c r="FA1" s="1205"/>
      <c r="FB1" s="333">
        <f>ER1+1</f>
        <v>15</v>
      </c>
      <c r="FC1" s="504"/>
      <c r="FE1" s="1205" t="str">
        <f>EU1</f>
        <v>ENTRADAS DEL MES DE AGOSTO 2022</v>
      </c>
      <c r="FF1" s="1205"/>
      <c r="FG1" s="1205"/>
      <c r="FH1" s="1205"/>
      <c r="FI1" s="1205"/>
      <c r="FJ1" s="1205"/>
      <c r="FK1" s="1205"/>
      <c r="FL1" s="333">
        <f>FB1+1</f>
        <v>16</v>
      </c>
      <c r="FM1" s="504"/>
      <c r="FO1" s="1205" t="str">
        <f>FE1</f>
        <v>ENTRADAS DEL MES DE AGOSTO 2022</v>
      </c>
      <c r="FP1" s="1205"/>
      <c r="FQ1" s="1205"/>
      <c r="FR1" s="1205"/>
      <c r="FS1" s="1205"/>
      <c r="FT1" s="1205"/>
      <c r="FU1" s="1205"/>
      <c r="FV1" s="333">
        <f>FL1+1</f>
        <v>17</v>
      </c>
      <c r="FW1" s="504"/>
      <c r="FY1" s="1205" t="str">
        <f>FO1</f>
        <v>ENTRADAS DEL MES DE AGOSTO 2022</v>
      </c>
      <c r="FZ1" s="1205"/>
      <c r="GA1" s="1205"/>
      <c r="GB1" s="1205"/>
      <c r="GC1" s="1205"/>
      <c r="GD1" s="1205"/>
      <c r="GE1" s="1205"/>
      <c r="GF1" s="333">
        <f>FV1+1</f>
        <v>18</v>
      </c>
      <c r="GG1" s="504"/>
      <c r="GH1" s="75" t="s">
        <v>37</v>
      </c>
      <c r="GI1" s="1205" t="str">
        <f>FY1</f>
        <v>ENTRADAS DEL MES DE AGOSTO 2022</v>
      </c>
      <c r="GJ1" s="1205"/>
      <c r="GK1" s="1205"/>
      <c r="GL1" s="1205"/>
      <c r="GM1" s="1205"/>
      <c r="GN1" s="1205"/>
      <c r="GO1" s="1205"/>
      <c r="GP1" s="333">
        <f>GF1+1</f>
        <v>19</v>
      </c>
      <c r="GQ1" s="504"/>
      <c r="GS1" s="1205" t="str">
        <f>GI1</f>
        <v>ENTRADAS DEL MES DE AGOSTO 2022</v>
      </c>
      <c r="GT1" s="1205"/>
      <c r="GU1" s="1205"/>
      <c r="GV1" s="1205"/>
      <c r="GW1" s="1205"/>
      <c r="GX1" s="1205"/>
      <c r="GY1" s="1205"/>
      <c r="GZ1" s="333">
        <f>GP1+1</f>
        <v>20</v>
      </c>
      <c r="HA1" s="504"/>
      <c r="HC1" s="1205" t="str">
        <f>GS1</f>
        <v>ENTRADAS DEL MES DE AGOSTO 2022</v>
      </c>
      <c r="HD1" s="1205"/>
      <c r="HE1" s="1205"/>
      <c r="HF1" s="1205"/>
      <c r="HG1" s="1205"/>
      <c r="HH1" s="1205"/>
      <c r="HI1" s="1205"/>
      <c r="HJ1" s="333">
        <f>GZ1+1</f>
        <v>21</v>
      </c>
      <c r="HK1" s="504"/>
      <c r="HM1" s="1205" t="str">
        <f>HC1</f>
        <v>ENTRADAS DEL MES DE AGOSTO 2022</v>
      </c>
      <c r="HN1" s="1205"/>
      <c r="HO1" s="1205"/>
      <c r="HP1" s="1205"/>
      <c r="HQ1" s="1205"/>
      <c r="HR1" s="1205"/>
      <c r="HS1" s="1205"/>
      <c r="HT1" s="333">
        <f>HJ1+1</f>
        <v>22</v>
      </c>
      <c r="HU1" s="504"/>
      <c r="HW1" s="1205" t="str">
        <f>HM1</f>
        <v>ENTRADAS DEL MES DE AGOSTO 2022</v>
      </c>
      <c r="HX1" s="1205"/>
      <c r="HY1" s="1205"/>
      <c r="HZ1" s="1205"/>
      <c r="IA1" s="1205"/>
      <c r="IB1" s="1205"/>
      <c r="IC1" s="1205"/>
      <c r="ID1" s="333">
        <f>HT1+1</f>
        <v>23</v>
      </c>
      <c r="IE1" s="504"/>
      <c r="IG1" s="1205" t="str">
        <f>HW1</f>
        <v>ENTRADAS DEL MES DE AGOSTO 2022</v>
      </c>
      <c r="IH1" s="1205"/>
      <c r="II1" s="1205"/>
      <c r="IJ1" s="1205"/>
      <c r="IK1" s="1205"/>
      <c r="IL1" s="1205"/>
      <c r="IM1" s="1205"/>
      <c r="IN1" s="333">
        <f>ID1+1</f>
        <v>24</v>
      </c>
      <c r="IO1" s="504"/>
      <c r="IQ1" s="1205" t="str">
        <f>IG1</f>
        <v>ENTRADAS DEL MES DE AGOSTO 2022</v>
      </c>
      <c r="IR1" s="1205"/>
      <c r="IS1" s="1205"/>
      <c r="IT1" s="1205"/>
      <c r="IU1" s="1205"/>
      <c r="IV1" s="1205"/>
      <c r="IW1" s="1205"/>
      <c r="IX1" s="333">
        <f>IN1+1</f>
        <v>25</v>
      </c>
      <c r="IY1" s="504"/>
      <c r="JA1" s="1205" t="str">
        <f>IQ1</f>
        <v>ENTRADAS DEL MES DE AGOSTO 2022</v>
      </c>
      <c r="JB1" s="1205"/>
      <c r="JC1" s="1205"/>
      <c r="JD1" s="1205"/>
      <c r="JE1" s="1205"/>
      <c r="JF1" s="1205"/>
      <c r="JG1" s="1205"/>
      <c r="JH1" s="333">
        <f>IX1+1</f>
        <v>26</v>
      </c>
      <c r="JI1" s="504"/>
      <c r="JK1" s="1215" t="str">
        <f>JA1</f>
        <v>ENTRADAS DEL MES DE AGOSTO 2022</v>
      </c>
      <c r="JL1" s="1215"/>
      <c r="JM1" s="1215"/>
      <c r="JN1" s="1215"/>
      <c r="JO1" s="1215"/>
      <c r="JP1" s="1215"/>
      <c r="JQ1" s="1215"/>
      <c r="JR1" s="333">
        <f>JH1+1</f>
        <v>27</v>
      </c>
      <c r="JS1" s="504"/>
      <c r="JU1" s="1205" t="str">
        <f>JK1</f>
        <v>ENTRADAS DEL MES DE AGOSTO 2022</v>
      </c>
      <c r="JV1" s="1205"/>
      <c r="JW1" s="1205"/>
      <c r="JX1" s="1205"/>
      <c r="JY1" s="1205"/>
      <c r="JZ1" s="1205"/>
      <c r="KA1" s="1205"/>
      <c r="KB1" s="333">
        <f>JR1+1</f>
        <v>28</v>
      </c>
      <c r="KC1" s="504"/>
      <c r="KE1" s="1205" t="str">
        <f>JU1</f>
        <v>ENTRADAS DEL MES DE AGOSTO 2022</v>
      </c>
      <c r="KF1" s="1205"/>
      <c r="KG1" s="1205"/>
      <c r="KH1" s="1205"/>
      <c r="KI1" s="1205"/>
      <c r="KJ1" s="1205"/>
      <c r="KK1" s="1205"/>
      <c r="KL1" s="333">
        <f>KB1+1</f>
        <v>29</v>
      </c>
      <c r="KM1" s="504"/>
      <c r="KO1" s="1205" t="str">
        <f>KE1</f>
        <v>ENTRADAS DEL MES DE AGOSTO 2022</v>
      </c>
      <c r="KP1" s="1205"/>
      <c r="KQ1" s="1205"/>
      <c r="KR1" s="1205"/>
      <c r="KS1" s="1205"/>
      <c r="KT1" s="1205"/>
      <c r="KU1" s="1205"/>
      <c r="KV1" s="333">
        <f>KL1+1</f>
        <v>30</v>
      </c>
      <c r="KW1" s="504"/>
      <c r="KY1" s="1205" t="str">
        <f>KO1</f>
        <v>ENTRADAS DEL MES DE AGOSTO 2022</v>
      </c>
      <c r="KZ1" s="1205"/>
      <c r="LA1" s="1205"/>
      <c r="LB1" s="1205"/>
      <c r="LC1" s="1205"/>
      <c r="LD1" s="1205"/>
      <c r="LE1" s="1205"/>
      <c r="LF1" s="333">
        <f>KV1+1</f>
        <v>31</v>
      </c>
      <c r="LG1" s="504"/>
      <c r="LI1" s="1205" t="str">
        <f>KY1</f>
        <v>ENTRADAS DEL MES DE AGOSTO 2022</v>
      </c>
      <c r="LJ1" s="1205"/>
      <c r="LK1" s="1205"/>
      <c r="LL1" s="1205"/>
      <c r="LM1" s="1205"/>
      <c r="LN1" s="1205"/>
      <c r="LO1" s="1205"/>
      <c r="LP1" s="333">
        <f>LF1+1</f>
        <v>32</v>
      </c>
      <c r="LQ1" s="504"/>
      <c r="LS1" s="1205" t="str">
        <f>LI1</f>
        <v>ENTRADAS DEL MES DE AGOSTO 2022</v>
      </c>
      <c r="LT1" s="1205"/>
      <c r="LU1" s="1205"/>
      <c r="LV1" s="1205"/>
      <c r="LW1" s="1205"/>
      <c r="LX1" s="1205"/>
      <c r="LY1" s="1205"/>
      <c r="LZ1" s="333">
        <f>LP1+1</f>
        <v>33</v>
      </c>
      <c r="MC1" s="1205" t="str">
        <f>LS1</f>
        <v>ENTRADAS DEL MES DE AGOSTO 2022</v>
      </c>
      <c r="MD1" s="1205"/>
      <c r="ME1" s="1205"/>
      <c r="MF1" s="1205"/>
      <c r="MG1" s="1205"/>
      <c r="MH1" s="1205"/>
      <c r="MI1" s="1205"/>
      <c r="MJ1" s="333">
        <f>LZ1+1</f>
        <v>34</v>
      </c>
      <c r="MK1" s="333"/>
      <c r="MM1" s="1205" t="str">
        <f>MC1</f>
        <v>ENTRADAS DEL MES DE AGOSTO 2022</v>
      </c>
      <c r="MN1" s="1205"/>
      <c r="MO1" s="1205"/>
      <c r="MP1" s="1205"/>
      <c r="MQ1" s="1205"/>
      <c r="MR1" s="1205"/>
      <c r="MS1" s="1205"/>
      <c r="MT1" s="333">
        <f>MJ1+1</f>
        <v>35</v>
      </c>
      <c r="MU1" s="333"/>
      <c r="MW1" s="1205" t="str">
        <f>MM1</f>
        <v>ENTRADAS DEL MES DE AGOSTO 2022</v>
      </c>
      <c r="MX1" s="1205"/>
      <c r="MY1" s="1205"/>
      <c r="MZ1" s="1205"/>
      <c r="NA1" s="1205"/>
      <c r="NB1" s="1205"/>
      <c r="NC1" s="1205"/>
      <c r="ND1" s="333">
        <f>MT1+1</f>
        <v>36</v>
      </c>
      <c r="NE1" s="333"/>
      <c r="NG1" s="1205" t="str">
        <f>MW1</f>
        <v>ENTRADAS DEL MES DE AGOSTO 2022</v>
      </c>
      <c r="NH1" s="1205"/>
      <c r="NI1" s="1205"/>
      <c r="NJ1" s="1205"/>
      <c r="NK1" s="1205"/>
      <c r="NL1" s="1205"/>
      <c r="NM1" s="1205"/>
      <c r="NN1" s="333">
        <f>ND1+1</f>
        <v>37</v>
      </c>
      <c r="NO1" s="333"/>
      <c r="NQ1" s="1205" t="str">
        <f>NG1</f>
        <v>ENTRADAS DEL MES DE AGOSTO 2022</v>
      </c>
      <c r="NR1" s="1205"/>
      <c r="NS1" s="1205"/>
      <c r="NT1" s="1205"/>
      <c r="NU1" s="1205"/>
      <c r="NV1" s="1205"/>
      <c r="NW1" s="1205"/>
      <c r="NX1" s="333">
        <f>NN1+1</f>
        <v>38</v>
      </c>
      <c r="NY1" s="333"/>
      <c r="OA1" s="1205" t="str">
        <f>NQ1</f>
        <v>ENTRADAS DEL MES DE AGOSTO 2022</v>
      </c>
      <c r="OB1" s="1205"/>
      <c r="OC1" s="1205"/>
      <c r="OD1" s="1205"/>
      <c r="OE1" s="1205"/>
      <c r="OF1" s="1205"/>
      <c r="OG1" s="1205"/>
      <c r="OH1" s="333">
        <f>NX1+1</f>
        <v>39</v>
      </c>
      <c r="OI1" s="333"/>
      <c r="OK1" s="1205" t="str">
        <f>OA1</f>
        <v>ENTRADAS DEL MES DE AGOSTO 2022</v>
      </c>
      <c r="OL1" s="1205"/>
      <c r="OM1" s="1205"/>
      <c r="ON1" s="1205"/>
      <c r="OO1" s="1205"/>
      <c r="OP1" s="1205"/>
      <c r="OQ1" s="1205"/>
      <c r="OR1" s="333">
        <f>OH1+1</f>
        <v>40</v>
      </c>
      <c r="OS1" s="333"/>
      <c r="OU1" s="1205" t="str">
        <f>OK1</f>
        <v>ENTRADAS DEL MES DE AGOSTO 2022</v>
      </c>
      <c r="OV1" s="1205"/>
      <c r="OW1" s="1205"/>
      <c r="OX1" s="1205"/>
      <c r="OY1" s="1205"/>
      <c r="OZ1" s="1205"/>
      <c r="PA1" s="1205"/>
      <c r="PB1" s="333">
        <f>OR1+1</f>
        <v>41</v>
      </c>
      <c r="PC1" s="333"/>
      <c r="PE1" s="1205" t="str">
        <f>OU1</f>
        <v>ENTRADAS DEL MES DE AGOSTO 2022</v>
      </c>
      <c r="PF1" s="1205"/>
      <c r="PG1" s="1205"/>
      <c r="PH1" s="1205"/>
      <c r="PI1" s="1205"/>
      <c r="PJ1" s="1205"/>
      <c r="PK1" s="1205"/>
      <c r="PL1" s="333">
        <f>PB1+1</f>
        <v>42</v>
      </c>
      <c r="PM1" s="333"/>
      <c r="PO1" s="1205" t="str">
        <f>PE1</f>
        <v>ENTRADAS DEL MES DE AGOSTO 2022</v>
      </c>
      <c r="PP1" s="1205"/>
      <c r="PQ1" s="1205"/>
      <c r="PR1" s="1205"/>
      <c r="PS1" s="1205"/>
      <c r="PT1" s="1205"/>
      <c r="PU1" s="1205"/>
      <c r="PV1" s="333">
        <f>PL1+1</f>
        <v>43</v>
      </c>
      <c r="PX1" s="1205" t="str">
        <f>PO1</f>
        <v>ENTRADAS DEL MES DE AGOSTO 2022</v>
      </c>
      <c r="PY1" s="1205"/>
      <c r="PZ1" s="1205"/>
      <c r="QA1" s="1205"/>
      <c r="QB1" s="1205"/>
      <c r="QC1" s="1205"/>
      <c r="QD1" s="1205"/>
      <c r="QE1" s="333">
        <f>PV1+1</f>
        <v>44</v>
      </c>
      <c r="QG1" s="1205" t="str">
        <f>PX1</f>
        <v>ENTRADAS DEL MES DE AGOSTO 2022</v>
      </c>
      <c r="QH1" s="1205"/>
      <c r="QI1" s="1205"/>
      <c r="QJ1" s="1205"/>
      <c r="QK1" s="1205"/>
      <c r="QL1" s="1205"/>
      <c r="QM1" s="1205"/>
      <c r="QN1" s="333">
        <f>QE1+1</f>
        <v>45</v>
      </c>
      <c r="QP1" s="1205" t="str">
        <f>QG1</f>
        <v>ENTRADAS DEL MES DE AGOSTO 2022</v>
      </c>
      <c r="QQ1" s="1205"/>
      <c r="QR1" s="1205"/>
      <c r="QS1" s="1205"/>
      <c r="QT1" s="1205"/>
      <c r="QU1" s="1205"/>
      <c r="QV1" s="1205"/>
      <c r="QW1" s="333">
        <f>QN1+1</f>
        <v>46</v>
      </c>
      <c r="QY1" s="1205" t="str">
        <f>QP1</f>
        <v>ENTRADAS DEL MES DE AGOSTO 2022</v>
      </c>
      <c r="QZ1" s="1205"/>
      <c r="RA1" s="1205"/>
      <c r="RB1" s="1205"/>
      <c r="RC1" s="1205"/>
      <c r="RD1" s="1205"/>
      <c r="RE1" s="1205"/>
      <c r="RF1" s="333">
        <f>QW1+1</f>
        <v>47</v>
      </c>
      <c r="RH1" s="1205" t="str">
        <f>QY1</f>
        <v>ENTRADAS DEL MES DE AGOSTO 2022</v>
      </c>
      <c r="RI1" s="1205"/>
      <c r="RJ1" s="1205"/>
      <c r="RK1" s="1205"/>
      <c r="RL1" s="1205"/>
      <c r="RM1" s="1205"/>
      <c r="RN1" s="1205"/>
      <c r="RO1" s="333">
        <f>RF1+1</f>
        <v>48</v>
      </c>
      <c r="RQ1" s="1205" t="str">
        <f>RH1</f>
        <v>ENTRADAS DEL MES DE AGOSTO 2022</v>
      </c>
      <c r="RR1" s="1205"/>
      <c r="RS1" s="1205"/>
      <c r="RT1" s="1205"/>
      <c r="RU1" s="1205"/>
      <c r="RV1" s="1205"/>
      <c r="RW1" s="1205"/>
      <c r="RX1" s="333">
        <f>RO1+1</f>
        <v>49</v>
      </c>
      <c r="RZ1" s="1205" t="str">
        <f>RQ1</f>
        <v>ENTRADAS DEL MES DE AGOSTO 2022</v>
      </c>
      <c r="SA1" s="1205"/>
      <c r="SB1" s="1205"/>
      <c r="SC1" s="1205"/>
      <c r="SD1" s="1205"/>
      <c r="SE1" s="1205"/>
      <c r="SF1" s="1205"/>
      <c r="SG1" s="333">
        <f>RX1+1</f>
        <v>50</v>
      </c>
      <c r="SI1" s="1205" t="str">
        <f>RZ1</f>
        <v>ENTRADAS DEL MES DE AGOSTO 2022</v>
      </c>
      <c r="SJ1" s="1205"/>
      <c r="SK1" s="1205"/>
      <c r="SL1" s="1205"/>
      <c r="SM1" s="1205"/>
      <c r="SN1" s="1205"/>
      <c r="SO1" s="1205"/>
      <c r="SP1" s="333">
        <f>SG1+1</f>
        <v>51</v>
      </c>
      <c r="SR1" s="1205" t="str">
        <f>SI1</f>
        <v>ENTRADAS DEL MES DE AGOSTO 2022</v>
      </c>
      <c r="SS1" s="1205"/>
      <c r="ST1" s="1205"/>
      <c r="SU1" s="1205"/>
      <c r="SV1" s="1205"/>
      <c r="SW1" s="1205"/>
      <c r="SX1" s="1205"/>
      <c r="SY1" s="333">
        <f>SP1+1</f>
        <v>52</v>
      </c>
      <c r="TA1" s="1205" t="str">
        <f>SR1</f>
        <v>ENTRADAS DEL MES DE AGOSTO 2022</v>
      </c>
      <c r="TB1" s="1205"/>
      <c r="TC1" s="1205"/>
      <c r="TD1" s="1205"/>
      <c r="TE1" s="1205"/>
      <c r="TF1" s="1205"/>
      <c r="TG1" s="1205"/>
      <c r="TH1" s="333">
        <f>SY1+1</f>
        <v>53</v>
      </c>
      <c r="TJ1" s="1205" t="str">
        <f>TA1</f>
        <v>ENTRADAS DEL MES DE AGOSTO 2022</v>
      </c>
      <c r="TK1" s="1205"/>
      <c r="TL1" s="1205"/>
      <c r="TM1" s="1205"/>
      <c r="TN1" s="1205"/>
      <c r="TO1" s="1205"/>
      <c r="TP1" s="1205"/>
      <c r="TQ1" s="333">
        <f>TH1+1</f>
        <v>54</v>
      </c>
      <c r="TS1" s="1205" t="str">
        <f>TJ1</f>
        <v>ENTRADAS DEL MES DE AGOSTO 2022</v>
      </c>
      <c r="TT1" s="1205"/>
      <c r="TU1" s="1205"/>
      <c r="TV1" s="1205"/>
      <c r="TW1" s="1205"/>
      <c r="TX1" s="1205"/>
      <c r="TY1" s="1205"/>
      <c r="TZ1" s="333">
        <f>TQ1+1</f>
        <v>55</v>
      </c>
      <c r="UB1" s="1205" t="str">
        <f>TS1</f>
        <v>ENTRADAS DEL MES DE AGOSTO 2022</v>
      </c>
      <c r="UC1" s="1205"/>
      <c r="UD1" s="1205"/>
      <c r="UE1" s="1205"/>
      <c r="UF1" s="1205"/>
      <c r="UG1" s="1205"/>
      <c r="UH1" s="1205"/>
      <c r="UI1" s="333">
        <f>TZ1+1</f>
        <v>56</v>
      </c>
      <c r="UK1" s="1205" t="str">
        <f>UB1</f>
        <v>ENTRADAS DEL MES DE AGOSTO 2022</v>
      </c>
      <c r="UL1" s="1205"/>
      <c r="UM1" s="1205"/>
      <c r="UN1" s="1205"/>
      <c r="UO1" s="1205"/>
      <c r="UP1" s="1205"/>
      <c r="UQ1" s="1205"/>
      <c r="UR1" s="333">
        <f>UI1+1</f>
        <v>57</v>
      </c>
      <c r="UT1" s="1205" t="str">
        <f>UK1</f>
        <v>ENTRADAS DEL MES DE AGOSTO 2022</v>
      </c>
      <c r="UU1" s="1205"/>
      <c r="UV1" s="1205"/>
      <c r="UW1" s="1205"/>
      <c r="UX1" s="1205"/>
      <c r="UY1" s="1205"/>
      <c r="UZ1" s="1205"/>
      <c r="VA1" s="333">
        <f>UR1+1</f>
        <v>58</v>
      </c>
      <c r="VC1" s="1205" t="str">
        <f>UT1</f>
        <v>ENTRADAS DEL MES DE AGOSTO 2022</v>
      </c>
      <c r="VD1" s="1205"/>
      <c r="VE1" s="1205"/>
      <c r="VF1" s="1205"/>
      <c r="VG1" s="1205"/>
      <c r="VH1" s="1205"/>
      <c r="VI1" s="1205"/>
      <c r="VJ1" s="333">
        <f>VA1+1</f>
        <v>59</v>
      </c>
      <c r="VL1" s="1205" t="str">
        <f>VC1</f>
        <v>ENTRADAS DEL MES DE AGOSTO 2022</v>
      </c>
      <c r="VM1" s="1205"/>
      <c r="VN1" s="1205"/>
      <c r="VO1" s="1205"/>
      <c r="VP1" s="1205"/>
      <c r="VQ1" s="1205"/>
      <c r="VR1" s="1205"/>
      <c r="VS1" s="333">
        <f>VJ1+1</f>
        <v>60</v>
      </c>
      <c r="VU1" s="1205" t="str">
        <f>VL1</f>
        <v>ENTRADAS DEL MES DE AGOSTO 2022</v>
      </c>
      <c r="VV1" s="1205"/>
      <c r="VW1" s="1205"/>
      <c r="VX1" s="1205"/>
      <c r="VY1" s="1205"/>
      <c r="VZ1" s="1205"/>
      <c r="WA1" s="1205"/>
      <c r="WB1" s="333">
        <f>VS1+1</f>
        <v>61</v>
      </c>
      <c r="WD1" s="1205" t="str">
        <f>VU1</f>
        <v>ENTRADAS DEL MES DE AGOSTO 2022</v>
      </c>
      <c r="WE1" s="1205"/>
      <c r="WF1" s="1205"/>
      <c r="WG1" s="1205"/>
      <c r="WH1" s="1205"/>
      <c r="WI1" s="1205"/>
      <c r="WJ1" s="1205"/>
      <c r="WK1" s="333">
        <f>WB1+1</f>
        <v>62</v>
      </c>
      <c r="WM1" s="1205" t="str">
        <f>WD1</f>
        <v>ENTRADAS DEL MES DE AGOSTO 2022</v>
      </c>
      <c r="WN1" s="1205"/>
      <c r="WO1" s="1205"/>
      <c r="WP1" s="1205"/>
      <c r="WQ1" s="1205"/>
      <c r="WR1" s="1205"/>
      <c r="WS1" s="1205"/>
      <c r="WT1" s="333">
        <f>WK1+1</f>
        <v>63</v>
      </c>
      <c r="WV1" s="1205" t="str">
        <f>WM1</f>
        <v>ENTRADAS DEL MES DE AGOSTO 2022</v>
      </c>
      <c r="WW1" s="1205"/>
      <c r="WX1" s="1205"/>
      <c r="WY1" s="1205"/>
      <c r="WZ1" s="1205"/>
      <c r="XA1" s="1205"/>
      <c r="XB1" s="1205"/>
      <c r="XC1" s="333">
        <f>WT1+1</f>
        <v>64</v>
      </c>
      <c r="XE1" s="1205" t="str">
        <f>WV1</f>
        <v>ENTRADAS DEL MES DE AGOSTO 2022</v>
      </c>
      <c r="XF1" s="1205"/>
      <c r="XG1" s="1205"/>
      <c r="XH1" s="1205"/>
      <c r="XI1" s="1205"/>
      <c r="XJ1" s="1205"/>
      <c r="XK1" s="1205"/>
      <c r="XL1" s="333">
        <f>XC1+1</f>
        <v>65</v>
      </c>
      <c r="XN1" s="1205" t="str">
        <f>XE1</f>
        <v>ENTRADAS DEL MES DE AGOSTO 2022</v>
      </c>
      <c r="XO1" s="1205"/>
      <c r="XP1" s="1205"/>
      <c r="XQ1" s="1205"/>
      <c r="XR1" s="1205"/>
      <c r="XS1" s="1205"/>
      <c r="XT1" s="1205"/>
      <c r="XU1" s="333">
        <f>XL1+1</f>
        <v>66</v>
      </c>
      <c r="XW1" s="1205" t="str">
        <f>XN1</f>
        <v>ENTRADAS DEL MES DE AGOSTO 2022</v>
      </c>
      <c r="XX1" s="1205"/>
      <c r="XY1" s="1205"/>
      <c r="XZ1" s="1205"/>
      <c r="YA1" s="1205"/>
      <c r="YB1" s="1205"/>
      <c r="YC1" s="1205"/>
      <c r="YD1" s="333">
        <f>XU1+1</f>
        <v>67</v>
      </c>
      <c r="YF1" s="1205" t="str">
        <f>XW1</f>
        <v>ENTRADAS DEL MES DE AGOSTO 2022</v>
      </c>
      <c r="YG1" s="1205"/>
      <c r="YH1" s="1205"/>
      <c r="YI1" s="1205"/>
      <c r="YJ1" s="1205"/>
      <c r="YK1" s="1205"/>
      <c r="YL1" s="1205"/>
      <c r="YM1" s="333">
        <f>YD1+1</f>
        <v>68</v>
      </c>
      <c r="YO1" s="1205" t="str">
        <f>YF1</f>
        <v>ENTRADAS DEL MES DE AGOSTO 2022</v>
      </c>
      <c r="YP1" s="1205"/>
      <c r="YQ1" s="1205"/>
      <c r="YR1" s="1205"/>
      <c r="YS1" s="1205"/>
      <c r="YT1" s="1205"/>
      <c r="YU1" s="1205"/>
      <c r="YV1" s="333">
        <f>YM1+1</f>
        <v>69</v>
      </c>
      <c r="YX1" s="1205" t="str">
        <f>YO1</f>
        <v>ENTRADAS DEL MES DE AGOSTO 2022</v>
      </c>
      <c r="YY1" s="1205"/>
      <c r="YZ1" s="1205"/>
      <c r="ZA1" s="1205"/>
      <c r="ZB1" s="1205"/>
      <c r="ZC1" s="1205"/>
      <c r="ZD1" s="1205"/>
      <c r="ZE1" s="333">
        <f>YV1+1</f>
        <v>70</v>
      </c>
      <c r="ZG1" s="1205" t="str">
        <f>YX1</f>
        <v>ENTRADAS DEL MES DE AGOSTO 2022</v>
      </c>
      <c r="ZH1" s="1205"/>
      <c r="ZI1" s="1205"/>
      <c r="ZJ1" s="1205"/>
      <c r="ZK1" s="1205"/>
      <c r="ZL1" s="1205"/>
      <c r="ZM1" s="1205"/>
      <c r="ZN1" s="333">
        <f>ZE1+1</f>
        <v>71</v>
      </c>
      <c r="ZP1" s="1205" t="str">
        <f>ZG1</f>
        <v>ENTRADAS DEL MES DE AGOSTO 2022</v>
      </c>
      <c r="ZQ1" s="1205"/>
      <c r="ZR1" s="1205"/>
      <c r="ZS1" s="1205"/>
      <c r="ZT1" s="1205"/>
      <c r="ZU1" s="1205"/>
      <c r="ZV1" s="1205"/>
      <c r="ZW1" s="333">
        <f>ZN1+1</f>
        <v>72</v>
      </c>
      <c r="ZY1" s="1205" t="str">
        <f>ZP1</f>
        <v>ENTRADAS DEL MES DE AGOSTO 2022</v>
      </c>
      <c r="ZZ1" s="1205"/>
      <c r="AAA1" s="1205"/>
      <c r="AAB1" s="1205"/>
      <c r="AAC1" s="1205"/>
      <c r="AAD1" s="1205"/>
      <c r="AAE1" s="1205"/>
      <c r="AAF1" s="333">
        <f>ZW1+1</f>
        <v>73</v>
      </c>
      <c r="AAH1" s="1205" t="str">
        <f>ZY1</f>
        <v>ENTRADAS DEL MES DE AGOSTO 2022</v>
      </c>
      <c r="AAI1" s="1205"/>
      <c r="AAJ1" s="1205"/>
      <c r="AAK1" s="1205"/>
      <c r="AAL1" s="1205"/>
      <c r="AAM1" s="1205"/>
      <c r="AAN1" s="1205"/>
      <c r="AAO1" s="333">
        <f>AAF1+1</f>
        <v>74</v>
      </c>
      <c r="AAQ1" s="1205" t="str">
        <f>AAH1</f>
        <v>ENTRADAS DEL MES DE AGOSTO 2022</v>
      </c>
      <c r="AAR1" s="1205"/>
      <c r="AAS1" s="1205"/>
      <c r="AAT1" s="1205"/>
      <c r="AAU1" s="1205"/>
      <c r="AAV1" s="1205"/>
      <c r="AAW1" s="1205"/>
      <c r="AAX1" s="333">
        <f>AAO1+1</f>
        <v>75</v>
      </c>
      <c r="AAZ1" s="1205" t="str">
        <f>AAQ1</f>
        <v>ENTRADAS DEL MES DE AGOSTO 2022</v>
      </c>
      <c r="ABA1" s="1205"/>
      <c r="ABB1" s="1205"/>
      <c r="ABC1" s="1205"/>
      <c r="ABD1" s="1205"/>
      <c r="ABE1" s="1205"/>
      <c r="ABF1" s="1205"/>
      <c r="ABG1" s="333">
        <f>AAX1+1</f>
        <v>76</v>
      </c>
      <c r="ABI1" s="1205" t="str">
        <f>AAZ1</f>
        <v>ENTRADAS DEL MES DE AGOSTO 2022</v>
      </c>
      <c r="ABJ1" s="1205"/>
      <c r="ABK1" s="1205"/>
      <c r="ABL1" s="1205"/>
      <c r="ABM1" s="1205"/>
      <c r="ABN1" s="1205"/>
      <c r="ABO1" s="1205"/>
      <c r="ABP1" s="333">
        <f>ABG1+1</f>
        <v>77</v>
      </c>
      <c r="ABR1" s="1205" t="str">
        <f>ABI1</f>
        <v>ENTRADAS DEL MES DE AGOSTO 2022</v>
      </c>
      <c r="ABS1" s="1205"/>
      <c r="ABT1" s="1205"/>
      <c r="ABU1" s="1205"/>
      <c r="ABV1" s="1205"/>
      <c r="ABW1" s="1205"/>
      <c r="ABX1" s="1205"/>
      <c r="ABY1" s="333">
        <f>ABP1+1</f>
        <v>78</v>
      </c>
      <c r="ACA1" s="1205" t="str">
        <f>ABR1</f>
        <v>ENTRADAS DEL MES DE AGOSTO 2022</v>
      </c>
      <c r="ACB1" s="1205"/>
      <c r="ACC1" s="1205"/>
      <c r="ACD1" s="1205"/>
      <c r="ACE1" s="1205"/>
      <c r="ACF1" s="1205"/>
      <c r="ACG1" s="1205"/>
      <c r="ACH1" s="333">
        <f>ABY1+1</f>
        <v>79</v>
      </c>
      <c r="ACJ1" s="1205" t="str">
        <f>ACA1</f>
        <v>ENTRADAS DEL MES DE AGOSTO 2022</v>
      </c>
      <c r="ACK1" s="1205"/>
      <c r="ACL1" s="1205"/>
      <c r="ACM1" s="1205"/>
      <c r="ACN1" s="1205"/>
      <c r="ACO1" s="1205"/>
      <c r="ACP1" s="1205"/>
      <c r="ACQ1" s="333">
        <f>ACH1+1</f>
        <v>80</v>
      </c>
      <c r="ACS1" s="1205" t="str">
        <f>ACJ1</f>
        <v>ENTRADAS DEL MES DE AGOSTO 2022</v>
      </c>
      <c r="ACT1" s="1205"/>
      <c r="ACU1" s="1205"/>
      <c r="ACV1" s="1205"/>
      <c r="ACW1" s="1205"/>
      <c r="ACX1" s="1205"/>
      <c r="ACY1" s="1205"/>
      <c r="ACZ1" s="333">
        <f>ACQ1+1</f>
        <v>81</v>
      </c>
      <c r="ADB1" s="1205" t="str">
        <f>ACS1</f>
        <v>ENTRADAS DEL MES DE AGOSTO 2022</v>
      </c>
      <c r="ADC1" s="1205"/>
      <c r="ADD1" s="1205"/>
      <c r="ADE1" s="1205"/>
      <c r="ADF1" s="1205"/>
      <c r="ADG1" s="1205"/>
      <c r="ADH1" s="1205"/>
      <c r="ADI1" s="333">
        <f>ACZ1+1</f>
        <v>82</v>
      </c>
      <c r="ADK1" s="1205" t="str">
        <f>ADB1</f>
        <v>ENTRADAS DEL MES DE AGOSTO 2022</v>
      </c>
      <c r="ADL1" s="1205"/>
      <c r="ADM1" s="1205"/>
      <c r="ADN1" s="1205"/>
      <c r="ADO1" s="1205"/>
      <c r="ADP1" s="1205"/>
      <c r="ADQ1" s="1205"/>
      <c r="ADR1" s="333">
        <f>ADI1+1</f>
        <v>83</v>
      </c>
      <c r="ADT1" s="1205" t="str">
        <f>ADK1</f>
        <v>ENTRADAS DEL MES DE AGOSTO 2022</v>
      </c>
      <c r="ADU1" s="1205"/>
      <c r="ADV1" s="1205"/>
      <c r="ADW1" s="1205"/>
      <c r="ADX1" s="1205"/>
      <c r="ADY1" s="1205"/>
      <c r="ADZ1" s="1205"/>
      <c r="AEA1" s="333">
        <f>ADR1+1</f>
        <v>84</v>
      </c>
      <c r="AEC1" s="1205" t="str">
        <f>ADT1</f>
        <v>ENTRADAS DEL MES DE AGOSTO 2022</v>
      </c>
      <c r="AED1" s="1205"/>
      <c r="AEE1" s="1205"/>
      <c r="AEF1" s="1205"/>
      <c r="AEG1" s="1205"/>
      <c r="AEH1" s="1205"/>
      <c r="AEI1" s="1205"/>
      <c r="AEJ1" s="333">
        <f>AEA1+1</f>
        <v>85</v>
      </c>
      <c r="AEL1" s="1205" t="str">
        <f>AEC1</f>
        <v>ENTRADAS DEL MES DE AGOSTO 2022</v>
      </c>
      <c r="AEM1" s="1205"/>
      <c r="AEN1" s="1205"/>
      <c r="AEO1" s="1205"/>
      <c r="AEP1" s="1205"/>
      <c r="AEQ1" s="1205"/>
      <c r="AER1" s="1205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06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09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06" t="s">
        <v>158</v>
      </c>
      <c r="CN5" s="1085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08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228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228">
        <v>18301.48</v>
      </c>
      <c r="GF5" s="138">
        <f>GC5-GE5</f>
        <v>-108.43999999999869</v>
      </c>
      <c r="GG5" s="506"/>
      <c r="GH5" s="229"/>
      <c r="GI5" s="1214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228">
        <v>17905.02</v>
      </c>
      <c r="GP5" s="138">
        <f>GM5-GO5</f>
        <v>-7.2799999999988358</v>
      </c>
      <c r="GQ5" s="506"/>
      <c r="GR5" s="229"/>
      <c r="GS5" s="1206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228">
        <v>18833.400000000001</v>
      </c>
      <c r="GZ5" s="138">
        <f>GW5-GY5</f>
        <v>-113.10000000000218</v>
      </c>
      <c r="HA5" s="506"/>
      <c r="HB5" s="229"/>
      <c r="HC5" s="1209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228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255">
        <v>18765.2</v>
      </c>
      <c r="HT5" s="138">
        <f>HQ5-HS5</f>
        <v>-456</v>
      </c>
      <c r="HU5" s="506"/>
      <c r="HV5" s="229"/>
      <c r="HW5" s="1206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228">
        <v>19005.400000000001</v>
      </c>
      <c r="ID5" s="138">
        <f>IA5-IC5</f>
        <v>86.029999999998836</v>
      </c>
      <c r="IE5" s="506"/>
      <c r="IF5" s="229"/>
      <c r="IG5" s="1206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228">
        <v>18871.2</v>
      </c>
      <c r="IN5" s="138">
        <f>IK5-IM5</f>
        <v>-56.470000000001164</v>
      </c>
      <c r="IO5" s="506"/>
      <c r="IP5" s="229"/>
      <c r="IQ5" s="1206" t="s">
        <v>370</v>
      </c>
      <c r="IR5" s="1125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228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228">
        <v>18902.45</v>
      </c>
      <c r="JH5" s="138">
        <f>JE5-JG5</f>
        <v>-42.049999999999272</v>
      </c>
      <c r="JI5" s="506"/>
      <c r="JJ5" s="229"/>
      <c r="JK5" s="1208" t="s">
        <v>158</v>
      </c>
      <c r="JL5" s="1126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255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14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228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06"/>
      <c r="BJ6" s="764"/>
      <c r="BK6" s="229"/>
      <c r="BL6" s="229"/>
      <c r="BM6" s="229"/>
      <c r="BN6" s="229"/>
      <c r="BO6" s="230"/>
      <c r="BP6" s="229"/>
      <c r="BQ6" s="300"/>
      <c r="BR6" s="229"/>
      <c r="BS6" s="1209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06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08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14"/>
      <c r="GJ6" s="241"/>
      <c r="GK6" s="229"/>
      <c r="GL6" s="229"/>
      <c r="GM6" s="229"/>
      <c r="GN6" s="229"/>
      <c r="GO6" s="230"/>
      <c r="GP6" s="229"/>
      <c r="GQ6" s="300"/>
      <c r="GR6" s="229"/>
      <c r="GS6" s="1206"/>
      <c r="GT6" s="238"/>
      <c r="GU6" s="229"/>
      <c r="GV6" s="229"/>
      <c r="GW6" s="229"/>
      <c r="GX6" s="229"/>
      <c r="GY6" s="230"/>
      <c r="GZ6" s="229"/>
      <c r="HA6" s="300"/>
      <c r="HB6" s="229"/>
      <c r="HC6" s="1209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06"/>
      <c r="HX6" s="229"/>
      <c r="HY6" s="229"/>
      <c r="HZ6" s="229"/>
      <c r="IA6" s="229"/>
      <c r="IB6" s="229"/>
      <c r="IC6" s="230"/>
      <c r="ID6" s="229"/>
      <c r="IE6" s="300"/>
      <c r="IF6" s="229"/>
      <c r="IG6" s="1206"/>
      <c r="IH6" s="229"/>
      <c r="II6" s="229"/>
      <c r="IJ6" s="229"/>
      <c r="IK6" s="229"/>
      <c r="IL6" s="229"/>
      <c r="IM6" s="230"/>
      <c r="IN6" s="229"/>
      <c r="IO6" s="300"/>
      <c r="IP6" s="229"/>
      <c r="IQ6" s="1206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08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14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4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3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/>
      <c r="FT8" s="92"/>
      <c r="FU8" s="70"/>
      <c r="FV8" s="71"/>
      <c r="FW8" s="502">
        <f>FV8*FT8</f>
        <v>0</v>
      </c>
      <c r="FY8" s="61"/>
      <c r="FZ8" s="106"/>
      <c r="GA8" s="15">
        <v>1</v>
      </c>
      <c r="GB8" s="264">
        <v>877.24</v>
      </c>
      <c r="GC8" s="443"/>
      <c r="GD8" s="264"/>
      <c r="GE8" s="250"/>
      <c r="GF8" s="251"/>
      <c r="GG8" s="300">
        <f>GF8*GD8</f>
        <v>0</v>
      </c>
      <c r="GI8" s="61"/>
      <c r="GJ8" s="106"/>
      <c r="GK8" s="15">
        <v>1</v>
      </c>
      <c r="GL8" s="431">
        <v>936.66</v>
      </c>
      <c r="GM8" s="301"/>
      <c r="GN8" s="447"/>
      <c r="GO8" s="95"/>
      <c r="GP8" s="71"/>
      <c r="GQ8" s="502">
        <f>GP8*GN8</f>
        <v>0</v>
      </c>
      <c r="GS8" s="61"/>
      <c r="GT8" s="106"/>
      <c r="GU8" s="15">
        <v>1</v>
      </c>
      <c r="GV8" s="264">
        <v>899.5</v>
      </c>
      <c r="GW8" s="305"/>
      <c r="GX8" s="264"/>
      <c r="GY8" s="297"/>
      <c r="GZ8" s="251"/>
      <c r="HA8" s="502">
        <f>GZ8*GX8</f>
        <v>0</v>
      </c>
      <c r="HC8" s="61"/>
      <c r="HD8" s="106"/>
      <c r="HE8" s="15">
        <v>1</v>
      </c>
      <c r="HF8" s="264">
        <v>900.8</v>
      </c>
      <c r="HG8" s="305"/>
      <c r="HH8" s="264"/>
      <c r="HI8" s="297"/>
      <c r="HJ8" s="251"/>
      <c r="HK8" s="502">
        <f>HJ8*HH8</f>
        <v>0</v>
      </c>
      <c r="HM8" s="61"/>
      <c r="HN8" s="106"/>
      <c r="HO8" s="15">
        <v>1</v>
      </c>
      <c r="HP8" s="264">
        <v>912.6</v>
      </c>
      <c r="HQ8" s="305"/>
      <c r="HR8" s="264"/>
      <c r="HS8" s="358"/>
      <c r="HT8" s="251"/>
      <c r="HU8" s="502">
        <f>HT8*HR8</f>
        <v>0</v>
      </c>
      <c r="HW8" s="61"/>
      <c r="HX8" s="106"/>
      <c r="HY8" s="15">
        <v>1</v>
      </c>
      <c r="HZ8" s="92">
        <v>888.1</v>
      </c>
      <c r="IA8" s="313"/>
      <c r="IB8" s="92"/>
      <c r="IC8" s="70"/>
      <c r="ID8" s="71"/>
      <c r="IE8" s="502">
        <f t="shared" ref="IE8:IE28" si="5">ID8*IB8</f>
        <v>0</v>
      </c>
      <c r="IG8" s="61"/>
      <c r="IH8" s="106"/>
      <c r="II8" s="15">
        <v>1</v>
      </c>
      <c r="IJ8" s="92">
        <v>870.9</v>
      </c>
      <c r="IK8" s="313"/>
      <c r="IL8" s="92"/>
      <c r="IM8" s="70"/>
      <c r="IN8" s="71"/>
      <c r="IO8" s="502">
        <f>IN8*IL8</f>
        <v>0</v>
      </c>
      <c r="IQ8" s="645"/>
      <c r="IR8" s="106"/>
      <c r="IS8" s="15">
        <v>1</v>
      </c>
      <c r="IT8" s="264">
        <v>963.43</v>
      </c>
      <c r="IU8" s="232"/>
      <c r="IV8" s="264"/>
      <c r="IW8" s="449"/>
      <c r="IX8" s="251"/>
      <c r="IY8" s="300">
        <f>IX8*IV8</f>
        <v>0</v>
      </c>
      <c r="IZ8" s="92"/>
      <c r="JA8" s="61"/>
      <c r="JB8" s="106"/>
      <c r="JC8" s="15">
        <v>1</v>
      </c>
      <c r="JD8" s="92">
        <v>937.57</v>
      </c>
      <c r="JE8" s="313"/>
      <c r="JF8" s="92"/>
      <c r="JG8" s="250"/>
      <c r="JH8" s="71"/>
      <c r="JI8" s="502">
        <f>JH8*JF8</f>
        <v>0</v>
      </c>
      <c r="JJ8" s="359"/>
      <c r="JK8" s="360"/>
      <c r="JL8" s="361"/>
      <c r="JM8" s="15">
        <v>1</v>
      </c>
      <c r="JN8" s="92">
        <v>934.4</v>
      </c>
      <c r="JO8" s="301"/>
      <c r="JP8" s="92"/>
      <c r="JQ8" s="70"/>
      <c r="JR8" s="71"/>
      <c r="JS8" s="502">
        <f>JR8*JP8</f>
        <v>0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/>
      <c r="KJ8" s="264"/>
      <c r="KK8" s="70"/>
      <c r="KL8" s="71"/>
      <c r="KM8" s="502">
        <f>KL8*KJ8</f>
        <v>0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4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3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/>
      <c r="FT9" s="92"/>
      <c r="FU9" s="70"/>
      <c r="FV9" s="71"/>
      <c r="FW9" s="502">
        <f t="shared" ref="FW9:FW29" si="22">FV9*FT9</f>
        <v>0</v>
      </c>
      <c r="FZ9" s="94"/>
      <c r="GA9" s="15">
        <v>2</v>
      </c>
      <c r="GB9" s="249">
        <v>896.29</v>
      </c>
      <c r="GC9" s="443"/>
      <c r="GD9" s="249"/>
      <c r="GE9" s="250"/>
      <c r="GF9" s="251"/>
      <c r="GG9" s="300">
        <f t="shared" ref="GG9:GG29" si="23">GF9*GD9</f>
        <v>0</v>
      </c>
      <c r="GJ9" s="94"/>
      <c r="GK9" s="15">
        <v>2</v>
      </c>
      <c r="GL9" s="432">
        <v>956.17</v>
      </c>
      <c r="GM9" s="301"/>
      <c r="GN9" s="432"/>
      <c r="GO9" s="95"/>
      <c r="GP9" s="71"/>
      <c r="GQ9" s="502">
        <f t="shared" ref="GQ9:GQ29" si="24">GP9*GN9</f>
        <v>0</v>
      </c>
      <c r="GT9" s="94"/>
      <c r="GU9" s="15">
        <v>2</v>
      </c>
      <c r="GV9" s="260">
        <v>901.3</v>
      </c>
      <c r="GW9" s="305"/>
      <c r="GX9" s="260"/>
      <c r="GY9" s="297"/>
      <c r="GZ9" s="251"/>
      <c r="HA9" s="502">
        <f t="shared" ref="HA9:HA28" si="25">GZ9*GX9</f>
        <v>0</v>
      </c>
      <c r="HD9" s="94"/>
      <c r="HE9" s="15">
        <v>2</v>
      </c>
      <c r="HF9" s="264">
        <v>902.6</v>
      </c>
      <c r="HG9" s="305"/>
      <c r="HH9" s="264"/>
      <c r="HI9" s="297"/>
      <c r="HJ9" s="251"/>
      <c r="HK9" s="502">
        <f t="shared" ref="HK9:HK28" si="26">HJ9*HH9</f>
        <v>0</v>
      </c>
      <c r="HN9" s="94"/>
      <c r="HO9" s="15">
        <v>2</v>
      </c>
      <c r="HP9" s="264">
        <v>876.3</v>
      </c>
      <c r="HQ9" s="305"/>
      <c r="HR9" s="264"/>
      <c r="HS9" s="358"/>
      <c r="HT9" s="251"/>
      <c r="HU9" s="502">
        <f t="shared" ref="HU9:HU29" si="27">HT9*HR9</f>
        <v>0</v>
      </c>
      <c r="HX9" s="106"/>
      <c r="HY9" s="15">
        <v>2</v>
      </c>
      <c r="HZ9" s="69">
        <v>880.9</v>
      </c>
      <c r="IA9" s="313"/>
      <c r="IB9" s="69"/>
      <c r="IC9" s="70"/>
      <c r="ID9" s="71"/>
      <c r="IE9" s="502">
        <f t="shared" si="5"/>
        <v>0</v>
      </c>
      <c r="IH9" s="106"/>
      <c r="II9" s="15">
        <v>2</v>
      </c>
      <c r="IJ9" s="69">
        <v>875.9</v>
      </c>
      <c r="IK9" s="313"/>
      <c r="IL9" s="69"/>
      <c r="IM9" s="70"/>
      <c r="IN9" s="71"/>
      <c r="IO9" s="502">
        <f t="shared" ref="IO9:IO29" si="28">IN9*IL9</f>
        <v>0</v>
      </c>
      <c r="IQ9" s="646"/>
      <c r="IR9" s="94"/>
      <c r="IS9" s="15">
        <v>2</v>
      </c>
      <c r="IT9" s="264">
        <v>913.53</v>
      </c>
      <c r="IU9" s="232"/>
      <c r="IV9" s="264"/>
      <c r="IW9" s="449"/>
      <c r="IX9" s="251"/>
      <c r="IY9" s="300">
        <f t="shared" ref="IY9:IY29" si="29">IX9*IV9</f>
        <v>0</v>
      </c>
      <c r="IZ9" s="92"/>
      <c r="JA9" s="92"/>
      <c r="JB9" s="94"/>
      <c r="JC9" s="15">
        <v>2</v>
      </c>
      <c r="JD9" s="92">
        <v>957.98</v>
      </c>
      <c r="JE9" s="313"/>
      <c r="JF9" s="92"/>
      <c r="JG9" s="250"/>
      <c r="JH9" s="71"/>
      <c r="JI9" s="502">
        <f t="shared" ref="JI9:JI29" si="30">JH9*JF9</f>
        <v>0</v>
      </c>
      <c r="JJ9" s="69"/>
      <c r="JL9" s="94"/>
      <c r="JM9" s="15">
        <v>2</v>
      </c>
      <c r="JN9" s="92">
        <v>928</v>
      </c>
      <c r="JO9" s="301"/>
      <c r="JP9" s="92"/>
      <c r="JQ9" s="70"/>
      <c r="JR9" s="71"/>
      <c r="JS9" s="502">
        <f t="shared" ref="JS9:JS27" si="31">JR9*JP9</f>
        <v>0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/>
      <c r="KJ9" s="69"/>
      <c r="KK9" s="70"/>
      <c r="KL9" s="71"/>
      <c r="KM9" s="502">
        <f t="shared" ref="KM9:KM28" si="33">KL9*KJ9</f>
        <v>0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4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3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/>
      <c r="FT10" s="92"/>
      <c r="FU10" s="70"/>
      <c r="FV10" s="71"/>
      <c r="FW10" s="502">
        <f t="shared" si="22"/>
        <v>0</v>
      </c>
      <c r="FZ10" s="94"/>
      <c r="GA10" s="15">
        <v>3</v>
      </c>
      <c r="GB10" s="249">
        <v>913.53</v>
      </c>
      <c r="GC10" s="443"/>
      <c r="GD10" s="249"/>
      <c r="GE10" s="250"/>
      <c r="GF10" s="251"/>
      <c r="GG10" s="300">
        <f t="shared" si="23"/>
        <v>0</v>
      </c>
      <c r="GJ10" s="94"/>
      <c r="GK10" s="15">
        <v>3</v>
      </c>
      <c r="GL10" s="432">
        <v>954.81</v>
      </c>
      <c r="GM10" s="301"/>
      <c r="GN10" s="432"/>
      <c r="GO10" s="95"/>
      <c r="GP10" s="71"/>
      <c r="GQ10" s="502">
        <f t="shared" si="24"/>
        <v>0</v>
      </c>
      <c r="GT10" s="94"/>
      <c r="GU10" s="15">
        <v>3</v>
      </c>
      <c r="GV10" s="264">
        <v>881.3</v>
      </c>
      <c r="GW10" s="305"/>
      <c r="GX10" s="264"/>
      <c r="GY10" s="297"/>
      <c r="GZ10" s="251"/>
      <c r="HA10" s="502">
        <f t="shared" si="25"/>
        <v>0</v>
      </c>
      <c r="HD10" s="94"/>
      <c r="HE10" s="15">
        <v>3</v>
      </c>
      <c r="HF10" s="264">
        <v>907.2</v>
      </c>
      <c r="HG10" s="305"/>
      <c r="HH10" s="264"/>
      <c r="HI10" s="297"/>
      <c r="HJ10" s="251"/>
      <c r="HK10" s="502">
        <f t="shared" si="26"/>
        <v>0</v>
      </c>
      <c r="HN10" s="94"/>
      <c r="HO10" s="15">
        <v>3</v>
      </c>
      <c r="HP10" s="264">
        <v>885.4</v>
      </c>
      <c r="HQ10" s="305"/>
      <c r="HR10" s="264"/>
      <c r="HS10" s="358"/>
      <c r="HT10" s="251"/>
      <c r="HU10" s="502">
        <f t="shared" si="27"/>
        <v>0</v>
      </c>
      <c r="HX10" s="106"/>
      <c r="HY10" s="15">
        <v>3</v>
      </c>
      <c r="HZ10" s="69">
        <v>909.9</v>
      </c>
      <c r="IA10" s="313"/>
      <c r="IB10" s="69"/>
      <c r="IC10" s="70"/>
      <c r="ID10" s="71"/>
      <c r="IE10" s="502">
        <f t="shared" si="5"/>
        <v>0</v>
      </c>
      <c r="IH10" s="106"/>
      <c r="II10" s="15">
        <v>3</v>
      </c>
      <c r="IJ10" s="69">
        <v>899.9</v>
      </c>
      <c r="IK10" s="313"/>
      <c r="IL10" s="69"/>
      <c r="IM10" s="70"/>
      <c r="IN10" s="71"/>
      <c r="IO10" s="502">
        <f t="shared" si="28"/>
        <v>0</v>
      </c>
      <c r="IQ10" s="647"/>
      <c r="IR10" s="94"/>
      <c r="IS10" s="15">
        <v>3</v>
      </c>
      <c r="IT10" s="264">
        <v>957.98</v>
      </c>
      <c r="IU10" s="232"/>
      <c r="IV10" s="264"/>
      <c r="IW10" s="449"/>
      <c r="IX10" s="251"/>
      <c r="IY10" s="300">
        <f t="shared" si="29"/>
        <v>0</v>
      </c>
      <c r="IZ10" s="92"/>
      <c r="JA10" s="69"/>
      <c r="JB10" s="94"/>
      <c r="JC10" s="15">
        <v>3</v>
      </c>
      <c r="JD10" s="92">
        <v>972.5</v>
      </c>
      <c r="JE10" s="313"/>
      <c r="JF10" s="92"/>
      <c r="JG10" s="250"/>
      <c r="JH10" s="71"/>
      <c r="JI10" s="502">
        <f t="shared" si="30"/>
        <v>0</v>
      </c>
      <c r="JJ10" s="69"/>
      <c r="JL10" s="94"/>
      <c r="JM10" s="15">
        <v>3</v>
      </c>
      <c r="JN10" s="92">
        <v>924.4</v>
      </c>
      <c r="JO10" s="301"/>
      <c r="JP10" s="92"/>
      <c r="JQ10" s="70"/>
      <c r="JR10" s="71"/>
      <c r="JS10" s="502">
        <f t="shared" si="31"/>
        <v>0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/>
      <c r="KJ10" s="69"/>
      <c r="KK10" s="70"/>
      <c r="KL10" s="71"/>
      <c r="KM10" s="502">
        <f t="shared" si="33"/>
        <v>0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4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3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/>
      <c r="FT11" s="92"/>
      <c r="FU11" s="70"/>
      <c r="FV11" s="71"/>
      <c r="FW11" s="502">
        <f t="shared" si="22"/>
        <v>0</v>
      </c>
      <c r="FY11" s="61"/>
      <c r="FZ11" s="106"/>
      <c r="GA11" s="15">
        <v>4</v>
      </c>
      <c r="GB11" s="249">
        <v>930.31</v>
      </c>
      <c r="GC11" s="443"/>
      <c r="GD11" s="249"/>
      <c r="GE11" s="250"/>
      <c r="GF11" s="251"/>
      <c r="GG11" s="300">
        <f t="shared" si="23"/>
        <v>0</v>
      </c>
      <c r="GI11" s="61"/>
      <c r="GJ11" s="106"/>
      <c r="GK11" s="15">
        <v>4</v>
      </c>
      <c r="GL11" s="432">
        <v>958.44</v>
      </c>
      <c r="GM11" s="301"/>
      <c r="GN11" s="432"/>
      <c r="GO11" s="95"/>
      <c r="GP11" s="71"/>
      <c r="GQ11" s="502">
        <f t="shared" si="24"/>
        <v>0</v>
      </c>
      <c r="GS11" s="61"/>
      <c r="GT11" s="106"/>
      <c r="GU11" s="15">
        <v>4</v>
      </c>
      <c r="GV11" s="264">
        <v>869.5</v>
      </c>
      <c r="GW11" s="305"/>
      <c r="GX11" s="264"/>
      <c r="GY11" s="297"/>
      <c r="GZ11" s="251"/>
      <c r="HA11" s="502">
        <f t="shared" si="25"/>
        <v>0</v>
      </c>
      <c r="HC11" s="61"/>
      <c r="HD11" s="106"/>
      <c r="HE11" s="15">
        <v>4</v>
      </c>
      <c r="HF11" s="264">
        <v>889.9</v>
      </c>
      <c r="HG11" s="305"/>
      <c r="HH11" s="264"/>
      <c r="HI11" s="297"/>
      <c r="HJ11" s="251"/>
      <c r="HK11" s="502">
        <f t="shared" si="26"/>
        <v>0</v>
      </c>
      <c r="HM11" s="61"/>
      <c r="HN11" s="106"/>
      <c r="HO11" s="15">
        <v>4</v>
      </c>
      <c r="HP11" s="264">
        <v>904.5</v>
      </c>
      <c r="HQ11" s="305"/>
      <c r="HR11" s="264"/>
      <c r="HS11" s="358"/>
      <c r="HT11" s="251"/>
      <c r="HU11" s="502">
        <f t="shared" si="27"/>
        <v>0</v>
      </c>
      <c r="HW11" s="61"/>
      <c r="HX11" s="106"/>
      <c r="HY11" s="15">
        <v>4</v>
      </c>
      <c r="HZ11" s="69">
        <v>929.9</v>
      </c>
      <c r="IA11" s="313"/>
      <c r="IB11" s="69"/>
      <c r="IC11" s="70"/>
      <c r="ID11" s="71"/>
      <c r="IE11" s="502">
        <f t="shared" si="5"/>
        <v>0</v>
      </c>
      <c r="IG11" s="61"/>
      <c r="IH11" s="106"/>
      <c r="II11" s="15">
        <v>4</v>
      </c>
      <c r="IJ11" s="69">
        <v>888.6</v>
      </c>
      <c r="IK11" s="313"/>
      <c r="IL11" s="69"/>
      <c r="IM11" s="70"/>
      <c r="IN11" s="71"/>
      <c r="IO11" s="502">
        <f t="shared" si="28"/>
        <v>0</v>
      </c>
      <c r="IQ11" s="648"/>
      <c r="IR11" s="106"/>
      <c r="IS11" s="15">
        <v>4</v>
      </c>
      <c r="IT11" s="264">
        <v>949.82</v>
      </c>
      <c r="IU11" s="232"/>
      <c r="IV11" s="264"/>
      <c r="IW11" s="449"/>
      <c r="IX11" s="251"/>
      <c r="IY11" s="300">
        <f t="shared" si="29"/>
        <v>0</v>
      </c>
      <c r="IZ11" s="92"/>
      <c r="JA11" s="69"/>
      <c r="JB11" s="106"/>
      <c r="JC11" s="15">
        <v>4</v>
      </c>
      <c r="JD11" s="92">
        <v>962.52</v>
      </c>
      <c r="JE11" s="313"/>
      <c r="JF11" s="92"/>
      <c r="JG11" s="250"/>
      <c r="JH11" s="71"/>
      <c r="JI11" s="502">
        <f t="shared" si="30"/>
        <v>0</v>
      </c>
      <c r="JJ11" s="69"/>
      <c r="JK11" s="61"/>
      <c r="JL11" s="106"/>
      <c r="JM11" s="15">
        <v>4</v>
      </c>
      <c r="JN11" s="92">
        <v>892.7</v>
      </c>
      <c r="JO11" s="301"/>
      <c r="JP11" s="92"/>
      <c r="JQ11" s="70"/>
      <c r="JR11" s="71"/>
      <c r="JS11" s="502">
        <f t="shared" si="31"/>
        <v>0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/>
      <c r="KJ11" s="69"/>
      <c r="KK11" s="70"/>
      <c r="KL11" s="71"/>
      <c r="KM11" s="502">
        <f t="shared" si="33"/>
        <v>0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4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3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/>
      <c r="FT12" s="92"/>
      <c r="FU12" s="70"/>
      <c r="FV12" s="71"/>
      <c r="FW12" s="502">
        <f t="shared" si="22"/>
        <v>0</v>
      </c>
      <c r="FZ12" s="106"/>
      <c r="GA12" s="15">
        <v>5</v>
      </c>
      <c r="GB12" s="249">
        <v>927.17</v>
      </c>
      <c r="GC12" s="443"/>
      <c r="GD12" s="249"/>
      <c r="GE12" s="250"/>
      <c r="GF12" s="251"/>
      <c r="GG12" s="300">
        <f t="shared" si="23"/>
        <v>0</v>
      </c>
      <c r="GJ12" s="106"/>
      <c r="GK12" s="15">
        <v>5</v>
      </c>
      <c r="GL12" s="432">
        <v>913.08</v>
      </c>
      <c r="GM12" s="301"/>
      <c r="GN12" s="432"/>
      <c r="GO12" s="95"/>
      <c r="GP12" s="71"/>
      <c r="GQ12" s="502">
        <f t="shared" si="24"/>
        <v>0</v>
      </c>
      <c r="GT12" s="106"/>
      <c r="GU12" s="15">
        <v>5</v>
      </c>
      <c r="GV12" s="264">
        <v>888.6</v>
      </c>
      <c r="GW12" s="305"/>
      <c r="GX12" s="264"/>
      <c r="GY12" s="297"/>
      <c r="GZ12" s="251"/>
      <c r="HA12" s="502">
        <f t="shared" si="25"/>
        <v>0</v>
      </c>
      <c r="HD12" s="106"/>
      <c r="HE12" s="15">
        <v>5</v>
      </c>
      <c r="HF12" s="264">
        <v>933.5</v>
      </c>
      <c r="HG12" s="305"/>
      <c r="HH12" s="264"/>
      <c r="HI12" s="297"/>
      <c r="HJ12" s="251"/>
      <c r="HK12" s="502">
        <f t="shared" si="26"/>
        <v>0</v>
      </c>
      <c r="HN12" s="106"/>
      <c r="HO12" s="15">
        <v>5</v>
      </c>
      <c r="HP12" s="264">
        <v>877.2</v>
      </c>
      <c r="HQ12" s="305"/>
      <c r="HR12" s="264"/>
      <c r="HS12" s="358"/>
      <c r="HT12" s="251"/>
      <c r="HU12" s="502">
        <f t="shared" si="27"/>
        <v>0</v>
      </c>
      <c r="HX12" s="106"/>
      <c r="HY12" s="15">
        <v>5</v>
      </c>
      <c r="HZ12" s="69">
        <v>911.7</v>
      </c>
      <c r="IA12" s="313"/>
      <c r="IB12" s="69"/>
      <c r="IC12" s="70"/>
      <c r="ID12" s="71"/>
      <c r="IE12" s="502">
        <f t="shared" si="5"/>
        <v>0</v>
      </c>
      <c r="IH12" s="106"/>
      <c r="II12" s="15">
        <v>5</v>
      </c>
      <c r="IJ12" s="69">
        <v>898.6</v>
      </c>
      <c r="IK12" s="313"/>
      <c r="IL12" s="69"/>
      <c r="IM12" s="70"/>
      <c r="IN12" s="71"/>
      <c r="IO12" s="502">
        <f t="shared" si="28"/>
        <v>0</v>
      </c>
      <c r="IQ12" s="647"/>
      <c r="IR12" s="106"/>
      <c r="IS12" s="15">
        <v>5</v>
      </c>
      <c r="IT12" s="264">
        <v>958.44</v>
      </c>
      <c r="IU12" s="232"/>
      <c r="IV12" s="264"/>
      <c r="IW12" s="449"/>
      <c r="IX12" s="251"/>
      <c r="IY12" s="300">
        <f t="shared" si="29"/>
        <v>0</v>
      </c>
      <c r="IZ12" s="92"/>
      <c r="JA12" s="69"/>
      <c r="JB12" s="106"/>
      <c r="JC12" s="15">
        <v>5</v>
      </c>
      <c r="JD12" s="92">
        <v>968.87</v>
      </c>
      <c r="JE12" s="313"/>
      <c r="JF12" s="92"/>
      <c r="JG12" s="250"/>
      <c r="JH12" s="71"/>
      <c r="JI12" s="502">
        <f t="shared" si="30"/>
        <v>0</v>
      </c>
      <c r="JJ12" s="69"/>
      <c r="JL12" s="106"/>
      <c r="JM12" s="15">
        <v>5</v>
      </c>
      <c r="JN12" s="92">
        <v>906.3</v>
      </c>
      <c r="JO12" s="301"/>
      <c r="JP12" s="92"/>
      <c r="JQ12" s="70"/>
      <c r="JR12" s="71"/>
      <c r="JS12" s="502">
        <f t="shared" si="31"/>
        <v>0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/>
      <c r="KJ12" s="69"/>
      <c r="KK12" s="70"/>
      <c r="KL12" s="71"/>
      <c r="KM12" s="502">
        <f t="shared" si="33"/>
        <v>0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4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3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/>
      <c r="FT13" s="92"/>
      <c r="FU13" s="70"/>
      <c r="FV13" s="71"/>
      <c r="FW13" s="502">
        <f t="shared" si="22"/>
        <v>0</v>
      </c>
      <c r="FZ13" s="106"/>
      <c r="GA13" s="15">
        <v>6</v>
      </c>
      <c r="GB13" s="69">
        <v>899.02</v>
      </c>
      <c r="GC13" s="443"/>
      <c r="GD13" s="69"/>
      <c r="GE13" s="250"/>
      <c r="GF13" s="251"/>
      <c r="GG13" s="300">
        <f t="shared" si="23"/>
        <v>0</v>
      </c>
      <c r="GJ13" s="106"/>
      <c r="GK13" s="15">
        <v>6</v>
      </c>
      <c r="GL13" s="432">
        <v>941.2</v>
      </c>
      <c r="GM13" s="301"/>
      <c r="GN13" s="432"/>
      <c r="GO13" s="95"/>
      <c r="GP13" s="71"/>
      <c r="GQ13" s="502">
        <f t="shared" si="24"/>
        <v>0</v>
      </c>
      <c r="GT13" s="106"/>
      <c r="GU13" s="15">
        <v>6</v>
      </c>
      <c r="GV13" s="264">
        <v>891.3</v>
      </c>
      <c r="GW13" s="305"/>
      <c r="GX13" s="264"/>
      <c r="GY13" s="297"/>
      <c r="GZ13" s="251"/>
      <c r="HA13" s="502">
        <f t="shared" si="25"/>
        <v>0</v>
      </c>
      <c r="HD13" s="106"/>
      <c r="HE13" s="15">
        <v>6</v>
      </c>
      <c r="HF13" s="264">
        <v>879.1</v>
      </c>
      <c r="HG13" s="305"/>
      <c r="HH13" s="264"/>
      <c r="HI13" s="297"/>
      <c r="HJ13" s="251"/>
      <c r="HK13" s="502">
        <f t="shared" si="26"/>
        <v>0</v>
      </c>
      <c r="HN13" s="106"/>
      <c r="HO13" s="15">
        <v>6</v>
      </c>
      <c r="HP13" s="264">
        <v>899.9</v>
      </c>
      <c r="HQ13" s="305"/>
      <c r="HR13" s="264"/>
      <c r="HS13" s="358"/>
      <c r="HT13" s="251"/>
      <c r="HU13" s="502">
        <f t="shared" si="27"/>
        <v>0</v>
      </c>
      <c r="HX13" s="106"/>
      <c r="HY13" s="15">
        <v>6</v>
      </c>
      <c r="HZ13" s="69">
        <v>908.1</v>
      </c>
      <c r="IA13" s="313"/>
      <c r="IB13" s="69"/>
      <c r="IC13" s="70"/>
      <c r="ID13" s="71"/>
      <c r="IE13" s="502">
        <f t="shared" si="5"/>
        <v>0</v>
      </c>
      <c r="IH13" s="106"/>
      <c r="II13" s="15">
        <v>6</v>
      </c>
      <c r="IJ13" s="69">
        <v>909.9</v>
      </c>
      <c r="IK13" s="313"/>
      <c r="IL13" s="69"/>
      <c r="IM13" s="70"/>
      <c r="IN13" s="71"/>
      <c r="IO13" s="502">
        <f t="shared" si="28"/>
        <v>0</v>
      </c>
      <c r="IQ13" s="647"/>
      <c r="IR13" s="106"/>
      <c r="IS13" s="15">
        <v>6</v>
      </c>
      <c r="IT13" s="264">
        <v>942.11</v>
      </c>
      <c r="IU13" s="232"/>
      <c r="IV13" s="264"/>
      <c r="IW13" s="449"/>
      <c r="IX13" s="251"/>
      <c r="IY13" s="300">
        <f t="shared" si="29"/>
        <v>0</v>
      </c>
      <c r="IZ13" s="92"/>
      <c r="JA13" s="69"/>
      <c r="JB13" s="106"/>
      <c r="JC13" s="15">
        <v>6</v>
      </c>
      <c r="JD13" s="92">
        <v>950.72</v>
      </c>
      <c r="JE13" s="313"/>
      <c r="JF13" s="92"/>
      <c r="JG13" s="250"/>
      <c r="JH13" s="71"/>
      <c r="JI13" s="502">
        <f t="shared" si="30"/>
        <v>0</v>
      </c>
      <c r="JJ13" s="69"/>
      <c r="JL13" s="106"/>
      <c r="JM13" s="15">
        <v>6</v>
      </c>
      <c r="JN13" s="92">
        <v>905.4</v>
      </c>
      <c r="JO13" s="301"/>
      <c r="JP13" s="92"/>
      <c r="JQ13" s="70"/>
      <c r="JR13" s="71"/>
      <c r="JS13" s="502">
        <f t="shared" si="31"/>
        <v>0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/>
      <c r="KJ13" s="69"/>
      <c r="KK13" s="70"/>
      <c r="KL13" s="71"/>
      <c r="KM13" s="502">
        <f t="shared" si="33"/>
        <v>0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6"/>
      <c r="BK14" s="15">
        <v>7</v>
      </c>
      <c r="BL14" s="264">
        <v>952.09</v>
      </c>
      <c r="BM14" s="232">
        <v>44778</v>
      </c>
      <c r="BN14" s="1171">
        <v>952.09</v>
      </c>
      <c r="BO14" s="297" t="s">
        <v>439</v>
      </c>
      <c r="BP14" s="682">
        <v>65</v>
      </c>
      <c r="BQ14" s="1170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80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/>
      <c r="FT14" s="92"/>
      <c r="FU14" s="70"/>
      <c r="FV14" s="71"/>
      <c r="FW14" s="502">
        <f t="shared" si="22"/>
        <v>0</v>
      </c>
      <c r="FZ14" s="106"/>
      <c r="GA14" s="15">
        <v>7</v>
      </c>
      <c r="GB14" s="69">
        <v>924.42</v>
      </c>
      <c r="GC14" s="443"/>
      <c r="GD14" s="69"/>
      <c r="GE14" s="250"/>
      <c r="GF14" s="251"/>
      <c r="GG14" s="300">
        <f t="shared" si="23"/>
        <v>0</v>
      </c>
      <c r="GJ14" s="106"/>
      <c r="GK14" s="15">
        <v>7</v>
      </c>
      <c r="GL14" s="432">
        <v>961.61</v>
      </c>
      <c r="GM14" s="301"/>
      <c r="GN14" s="432"/>
      <c r="GO14" s="95"/>
      <c r="GP14" s="71"/>
      <c r="GQ14" s="502">
        <f t="shared" si="24"/>
        <v>0</v>
      </c>
      <c r="GT14" s="106"/>
      <c r="GU14" s="15">
        <v>7</v>
      </c>
      <c r="GV14" s="264">
        <v>905.8</v>
      </c>
      <c r="GW14" s="305"/>
      <c r="GX14" s="264"/>
      <c r="GY14" s="297"/>
      <c r="GZ14" s="251"/>
      <c r="HA14" s="502">
        <f t="shared" si="25"/>
        <v>0</v>
      </c>
      <c r="HD14" s="106"/>
      <c r="HE14" s="15">
        <v>7</v>
      </c>
      <c r="HF14" s="264">
        <v>904.5</v>
      </c>
      <c r="HG14" s="305"/>
      <c r="HH14" s="264"/>
      <c r="HI14" s="297"/>
      <c r="HJ14" s="251"/>
      <c r="HK14" s="502">
        <f t="shared" si="26"/>
        <v>0</v>
      </c>
      <c r="HN14" s="106"/>
      <c r="HO14" s="15">
        <v>7</v>
      </c>
      <c r="HP14" s="264">
        <v>885.4</v>
      </c>
      <c r="HQ14" s="305"/>
      <c r="HR14" s="264"/>
      <c r="HS14" s="358"/>
      <c r="HT14" s="251"/>
      <c r="HU14" s="502">
        <f t="shared" si="27"/>
        <v>0</v>
      </c>
      <c r="HX14" s="106"/>
      <c r="HY14" s="15">
        <v>7</v>
      </c>
      <c r="HZ14" s="69">
        <v>926.2</v>
      </c>
      <c r="IA14" s="313"/>
      <c r="IB14" s="69"/>
      <c r="IC14" s="70"/>
      <c r="ID14" s="71"/>
      <c r="IE14" s="502">
        <f t="shared" si="5"/>
        <v>0</v>
      </c>
      <c r="IH14" s="106"/>
      <c r="II14" s="15">
        <v>7</v>
      </c>
      <c r="IJ14" s="69">
        <v>915.8</v>
      </c>
      <c r="IK14" s="313"/>
      <c r="IL14" s="69"/>
      <c r="IM14" s="70"/>
      <c r="IN14" s="71"/>
      <c r="IO14" s="502">
        <f t="shared" si="28"/>
        <v>0</v>
      </c>
      <c r="IQ14" s="644"/>
      <c r="IR14" s="106"/>
      <c r="IS14" s="15">
        <v>7</v>
      </c>
      <c r="IT14" s="264">
        <v>973.86</v>
      </c>
      <c r="IU14" s="232"/>
      <c r="IV14" s="264"/>
      <c r="IW14" s="449"/>
      <c r="IX14" s="251"/>
      <c r="IY14" s="300">
        <f t="shared" si="29"/>
        <v>0</v>
      </c>
      <c r="IZ14" s="92"/>
      <c r="JA14" s="69"/>
      <c r="JB14" s="106"/>
      <c r="JC14" s="15">
        <v>7</v>
      </c>
      <c r="JD14" s="92">
        <v>929.41</v>
      </c>
      <c r="JE14" s="313"/>
      <c r="JF14" s="92"/>
      <c r="JG14" s="250"/>
      <c r="JH14" s="71"/>
      <c r="JI14" s="502">
        <f t="shared" si="30"/>
        <v>0</v>
      </c>
      <c r="JJ14" s="69"/>
      <c r="JL14" s="106"/>
      <c r="JM14" s="15">
        <v>7</v>
      </c>
      <c r="JN14" s="92">
        <v>890.9</v>
      </c>
      <c r="JO14" s="301"/>
      <c r="JP14" s="92"/>
      <c r="JQ14" s="70"/>
      <c r="JR14" s="71"/>
      <c r="JS14" s="502">
        <f t="shared" si="31"/>
        <v>0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/>
      <c r="KJ14" s="69"/>
      <c r="KK14" s="70"/>
      <c r="KL14" s="71"/>
      <c r="KM14" s="502">
        <f t="shared" si="33"/>
        <v>0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4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6"/>
      <c r="BK15" s="15">
        <v>8</v>
      </c>
      <c r="BL15" s="264">
        <v>932.58</v>
      </c>
      <c r="BM15" s="232">
        <v>44778</v>
      </c>
      <c r="BN15" s="264">
        <v>932.58</v>
      </c>
      <c r="BO15" s="1173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4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/>
      <c r="FT15" s="92"/>
      <c r="FU15" s="70"/>
      <c r="FV15" s="71"/>
      <c r="FW15" s="502">
        <f t="shared" si="22"/>
        <v>0</v>
      </c>
      <c r="FZ15" s="106"/>
      <c r="GA15" s="15">
        <v>8</v>
      </c>
      <c r="GB15" s="69">
        <v>943.47</v>
      </c>
      <c r="GC15" s="443"/>
      <c r="GD15" s="69"/>
      <c r="GE15" s="250"/>
      <c r="GF15" s="251"/>
      <c r="GG15" s="300">
        <f t="shared" si="23"/>
        <v>0</v>
      </c>
      <c r="GJ15" s="106"/>
      <c r="GK15" s="15">
        <v>8</v>
      </c>
      <c r="GL15" s="432">
        <v>905.37</v>
      </c>
      <c r="GM15" s="301"/>
      <c r="GN15" s="432"/>
      <c r="GO15" s="95"/>
      <c r="GP15" s="71"/>
      <c r="GQ15" s="502">
        <f t="shared" si="24"/>
        <v>0</v>
      </c>
      <c r="GT15" s="106"/>
      <c r="GU15" s="15">
        <v>8</v>
      </c>
      <c r="GV15" s="264">
        <v>912.6</v>
      </c>
      <c r="GW15" s="305"/>
      <c r="GX15" s="264"/>
      <c r="GY15" s="297"/>
      <c r="GZ15" s="251"/>
      <c r="HA15" s="502">
        <f t="shared" si="25"/>
        <v>0</v>
      </c>
      <c r="HD15" s="106"/>
      <c r="HE15" s="15">
        <v>8</v>
      </c>
      <c r="HF15" s="264">
        <v>884.5</v>
      </c>
      <c r="HG15" s="305"/>
      <c r="HH15" s="264"/>
      <c r="HI15" s="297"/>
      <c r="HJ15" s="251"/>
      <c r="HK15" s="502">
        <f t="shared" si="26"/>
        <v>0</v>
      </c>
      <c r="HN15" s="106"/>
      <c r="HO15" s="15">
        <v>8</v>
      </c>
      <c r="HP15" s="264">
        <v>904.5</v>
      </c>
      <c r="HQ15" s="305"/>
      <c r="HR15" s="264"/>
      <c r="HS15" s="358"/>
      <c r="HT15" s="251"/>
      <c r="HU15" s="502">
        <f t="shared" si="27"/>
        <v>0</v>
      </c>
      <c r="HX15" s="94"/>
      <c r="HY15" s="15">
        <v>8</v>
      </c>
      <c r="HZ15" s="69">
        <v>912.6</v>
      </c>
      <c r="IA15" s="313"/>
      <c r="IB15" s="69"/>
      <c r="IC15" s="70"/>
      <c r="ID15" s="71"/>
      <c r="IE15" s="502">
        <f t="shared" si="5"/>
        <v>0</v>
      </c>
      <c r="IH15" s="94"/>
      <c r="II15" s="15">
        <v>8</v>
      </c>
      <c r="IJ15" s="69">
        <v>880.9</v>
      </c>
      <c r="IK15" s="313"/>
      <c r="IL15" s="69"/>
      <c r="IM15" s="70"/>
      <c r="IN15" s="71"/>
      <c r="IO15" s="502">
        <f t="shared" si="28"/>
        <v>0</v>
      </c>
      <c r="IR15" s="106"/>
      <c r="IS15" s="15">
        <v>8</v>
      </c>
      <c r="IT15" s="264">
        <v>972.5</v>
      </c>
      <c r="IU15" s="232"/>
      <c r="IV15" s="264"/>
      <c r="IW15" s="449"/>
      <c r="IX15" s="251"/>
      <c r="IY15" s="300">
        <f t="shared" si="29"/>
        <v>0</v>
      </c>
      <c r="IZ15" s="92"/>
      <c r="JA15" s="69"/>
      <c r="JB15" s="106"/>
      <c r="JC15" s="15">
        <v>8</v>
      </c>
      <c r="JD15" s="92">
        <v>896.29</v>
      </c>
      <c r="JE15" s="313"/>
      <c r="JF15" s="92"/>
      <c r="JG15" s="250"/>
      <c r="JH15" s="71"/>
      <c r="JI15" s="502">
        <f t="shared" si="30"/>
        <v>0</v>
      </c>
      <c r="JJ15" s="69"/>
      <c r="JL15" s="106"/>
      <c r="JM15" s="15">
        <v>8</v>
      </c>
      <c r="JN15" s="92">
        <v>919.9</v>
      </c>
      <c r="JO15" s="301"/>
      <c r="JP15" s="92"/>
      <c r="JQ15" s="70"/>
      <c r="JR15" s="71"/>
      <c r="JS15" s="502">
        <f t="shared" si="31"/>
        <v>0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/>
      <c r="KJ15" s="69"/>
      <c r="KK15" s="70"/>
      <c r="KL15" s="71"/>
      <c r="KM15" s="502">
        <f t="shared" si="33"/>
        <v>0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4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6"/>
      <c r="BK16" s="15">
        <v>9</v>
      </c>
      <c r="BL16" s="264">
        <v>920.33</v>
      </c>
      <c r="BM16" s="232">
        <v>44778</v>
      </c>
      <c r="BN16" s="1171">
        <v>920.33</v>
      </c>
      <c r="BO16" s="297" t="s">
        <v>439</v>
      </c>
      <c r="BP16" s="682">
        <v>65</v>
      </c>
      <c r="BQ16" s="1170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/>
      <c r="FT16" s="92"/>
      <c r="FU16" s="70"/>
      <c r="FV16" s="71"/>
      <c r="FW16" s="502">
        <f t="shared" si="22"/>
        <v>0</v>
      </c>
      <c r="FZ16" s="106"/>
      <c r="GA16" s="15">
        <v>9</v>
      </c>
      <c r="GB16" s="69">
        <v>906.27</v>
      </c>
      <c r="GC16" s="443"/>
      <c r="GD16" s="69"/>
      <c r="GE16" s="250"/>
      <c r="GF16" s="251"/>
      <c r="GG16" s="300">
        <f t="shared" si="23"/>
        <v>0</v>
      </c>
      <c r="GJ16" s="106"/>
      <c r="GK16" s="15">
        <v>9</v>
      </c>
      <c r="GL16" s="432">
        <v>942.56</v>
      </c>
      <c r="GM16" s="301"/>
      <c r="GN16" s="432"/>
      <c r="GO16" s="95"/>
      <c r="GP16" s="71"/>
      <c r="GQ16" s="502">
        <f t="shared" si="24"/>
        <v>0</v>
      </c>
      <c r="GT16" s="106"/>
      <c r="GU16" s="15">
        <v>9</v>
      </c>
      <c r="GV16" s="264">
        <v>905.8</v>
      </c>
      <c r="GW16" s="305"/>
      <c r="GX16" s="264"/>
      <c r="GY16" s="297"/>
      <c r="GZ16" s="251"/>
      <c r="HA16" s="502">
        <f t="shared" si="25"/>
        <v>0</v>
      </c>
      <c r="HD16" s="106"/>
      <c r="HE16" s="15">
        <v>9</v>
      </c>
      <c r="HF16" s="264">
        <v>895.4</v>
      </c>
      <c r="HG16" s="305"/>
      <c r="HH16" s="264"/>
      <c r="HI16" s="297"/>
      <c r="HJ16" s="251"/>
      <c r="HK16" s="502">
        <f t="shared" si="26"/>
        <v>0</v>
      </c>
      <c r="HN16" s="106"/>
      <c r="HO16" s="15">
        <v>9</v>
      </c>
      <c r="HP16" s="264">
        <v>919.9</v>
      </c>
      <c r="HQ16" s="305"/>
      <c r="HR16" s="264"/>
      <c r="HS16" s="358"/>
      <c r="HT16" s="251"/>
      <c r="HU16" s="300">
        <f t="shared" si="27"/>
        <v>0</v>
      </c>
      <c r="HX16" s="94"/>
      <c r="HY16" s="15">
        <v>9</v>
      </c>
      <c r="HZ16" s="69">
        <v>917.2</v>
      </c>
      <c r="IA16" s="313"/>
      <c r="IB16" s="69"/>
      <c r="IC16" s="70"/>
      <c r="ID16" s="71"/>
      <c r="IE16" s="502">
        <f t="shared" si="5"/>
        <v>0</v>
      </c>
      <c r="IH16" s="94"/>
      <c r="II16" s="15">
        <v>9</v>
      </c>
      <c r="IJ16" s="69">
        <v>900.8</v>
      </c>
      <c r="IK16" s="313"/>
      <c r="IL16" s="69"/>
      <c r="IM16" s="70"/>
      <c r="IN16" s="71"/>
      <c r="IO16" s="502">
        <f t="shared" si="28"/>
        <v>0</v>
      </c>
      <c r="IR16" s="106"/>
      <c r="IS16" s="15">
        <v>9</v>
      </c>
      <c r="IT16" s="264">
        <v>939.84</v>
      </c>
      <c r="IU16" s="232"/>
      <c r="IV16" s="264"/>
      <c r="IW16" s="449"/>
      <c r="IX16" s="251"/>
      <c r="IY16" s="300">
        <f t="shared" si="29"/>
        <v>0</v>
      </c>
      <c r="IZ16" s="92"/>
      <c r="JA16" s="69"/>
      <c r="JB16" s="106"/>
      <c r="JC16" s="15">
        <v>9</v>
      </c>
      <c r="JD16" s="92">
        <v>963.43</v>
      </c>
      <c r="JE16" s="313"/>
      <c r="JF16" s="92"/>
      <c r="JG16" s="250"/>
      <c r="JH16" s="71"/>
      <c r="JI16" s="502">
        <f t="shared" si="30"/>
        <v>0</v>
      </c>
      <c r="JJ16" s="69"/>
      <c r="JL16" s="106"/>
      <c r="JM16" s="15">
        <v>9</v>
      </c>
      <c r="JN16" s="92">
        <v>910.8</v>
      </c>
      <c r="JO16" s="301"/>
      <c r="JP16" s="92"/>
      <c r="JQ16" s="70"/>
      <c r="JR16" s="71"/>
      <c r="JS16" s="502">
        <f t="shared" si="31"/>
        <v>0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/>
      <c r="KJ16" s="69"/>
      <c r="KK16" s="70"/>
      <c r="KL16" s="71"/>
      <c r="KM16" s="502">
        <f t="shared" si="33"/>
        <v>0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4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6"/>
      <c r="BK17" s="15">
        <v>10</v>
      </c>
      <c r="BL17" s="264">
        <v>903.1</v>
      </c>
      <c r="BM17" s="232">
        <v>44778</v>
      </c>
      <c r="BN17" s="1171">
        <v>903.1</v>
      </c>
      <c r="BO17" s="297" t="s">
        <v>439</v>
      </c>
      <c r="BP17" s="682">
        <v>65</v>
      </c>
      <c r="BQ17" s="1170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/>
      <c r="FT17" s="92"/>
      <c r="FU17" s="70"/>
      <c r="FV17" s="71"/>
      <c r="FW17" s="502">
        <f t="shared" si="22"/>
        <v>0</v>
      </c>
      <c r="FZ17" s="106"/>
      <c r="GA17" s="15">
        <v>10</v>
      </c>
      <c r="GB17" s="69">
        <v>938.02</v>
      </c>
      <c r="GC17" s="443"/>
      <c r="GD17" s="69"/>
      <c r="GE17" s="250"/>
      <c r="GF17" s="251"/>
      <c r="GG17" s="300">
        <f t="shared" si="23"/>
        <v>0</v>
      </c>
      <c r="GJ17" s="106"/>
      <c r="GK17" s="15">
        <v>10</v>
      </c>
      <c r="GL17" s="432">
        <v>960.7</v>
      </c>
      <c r="GM17" s="301"/>
      <c r="GN17" s="432"/>
      <c r="GO17" s="95"/>
      <c r="GP17" s="71"/>
      <c r="GQ17" s="502">
        <f t="shared" si="24"/>
        <v>0</v>
      </c>
      <c r="GT17" s="106"/>
      <c r="GU17" s="15">
        <v>10</v>
      </c>
      <c r="GV17" s="264">
        <v>895.8</v>
      </c>
      <c r="GW17" s="305"/>
      <c r="GX17" s="264"/>
      <c r="GY17" s="297"/>
      <c r="GZ17" s="251"/>
      <c r="HA17" s="502">
        <f t="shared" si="25"/>
        <v>0</v>
      </c>
      <c r="HD17" s="106"/>
      <c r="HE17" s="15">
        <v>10</v>
      </c>
      <c r="HF17" s="264">
        <v>871.8</v>
      </c>
      <c r="HG17" s="305"/>
      <c r="HH17" s="264"/>
      <c r="HI17" s="297"/>
      <c r="HJ17" s="251"/>
      <c r="HK17" s="502">
        <f t="shared" si="26"/>
        <v>0</v>
      </c>
      <c r="HN17" s="106"/>
      <c r="HO17" s="15">
        <v>10</v>
      </c>
      <c r="HP17" s="264">
        <v>921.7</v>
      </c>
      <c r="HQ17" s="305"/>
      <c r="HR17" s="264"/>
      <c r="HS17" s="358"/>
      <c r="HT17" s="251"/>
      <c r="HU17" s="300">
        <f t="shared" si="27"/>
        <v>0</v>
      </c>
      <c r="HX17" s="94"/>
      <c r="HY17" s="15">
        <v>10</v>
      </c>
      <c r="HZ17" s="69">
        <v>899.9</v>
      </c>
      <c r="IA17" s="313"/>
      <c r="IB17" s="69"/>
      <c r="IC17" s="70"/>
      <c r="ID17" s="71"/>
      <c r="IE17" s="502">
        <f t="shared" si="5"/>
        <v>0</v>
      </c>
      <c r="IH17" s="94"/>
      <c r="II17" s="15">
        <v>10</v>
      </c>
      <c r="IJ17" s="69">
        <v>872.7</v>
      </c>
      <c r="IK17" s="313"/>
      <c r="IL17" s="69"/>
      <c r="IM17" s="70"/>
      <c r="IN17" s="71"/>
      <c r="IO17" s="502">
        <f t="shared" si="28"/>
        <v>0</v>
      </c>
      <c r="IR17" s="106"/>
      <c r="IS17" s="15">
        <v>10</v>
      </c>
      <c r="IT17" s="264">
        <v>949.82</v>
      </c>
      <c r="IU17" s="232"/>
      <c r="IV17" s="264"/>
      <c r="IW17" s="449"/>
      <c r="IX17" s="251"/>
      <c r="IY17" s="300">
        <f t="shared" si="29"/>
        <v>0</v>
      </c>
      <c r="IZ17" s="92"/>
      <c r="JA17" s="69"/>
      <c r="JB17" s="106"/>
      <c r="JC17" s="15">
        <v>10</v>
      </c>
      <c r="JD17" s="92">
        <v>967.96</v>
      </c>
      <c r="JE17" s="313"/>
      <c r="JF17" s="92"/>
      <c r="JG17" s="250"/>
      <c r="JH17" s="71"/>
      <c r="JI17" s="502">
        <f t="shared" si="30"/>
        <v>0</v>
      </c>
      <c r="JJ17" s="69"/>
      <c r="JL17" s="106"/>
      <c r="JM17" s="15">
        <v>10</v>
      </c>
      <c r="JN17" s="92">
        <v>929.9</v>
      </c>
      <c r="JO17" s="301"/>
      <c r="JP17" s="92"/>
      <c r="JQ17" s="70"/>
      <c r="JR17" s="71"/>
      <c r="JS17" s="502">
        <f t="shared" si="31"/>
        <v>0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/>
      <c r="KJ17" s="69"/>
      <c r="KK17" s="70"/>
      <c r="KL17" s="71"/>
      <c r="KM17" s="502">
        <f t="shared" si="33"/>
        <v>0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4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6"/>
      <c r="BK18" s="15">
        <v>11</v>
      </c>
      <c r="BL18" s="264">
        <v>940.29</v>
      </c>
      <c r="BM18" s="232">
        <v>44778</v>
      </c>
      <c r="BN18" s="1171">
        <v>940.29</v>
      </c>
      <c r="BO18" s="297" t="s">
        <v>439</v>
      </c>
      <c r="BP18" s="682">
        <v>65</v>
      </c>
      <c r="BQ18" s="1170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/>
      <c r="FT18" s="92"/>
      <c r="FU18" s="70"/>
      <c r="FV18" s="71"/>
      <c r="FW18" s="502">
        <f t="shared" si="22"/>
        <v>0</v>
      </c>
      <c r="FX18" s="71"/>
      <c r="FZ18" s="106"/>
      <c r="GA18" s="15">
        <v>11</v>
      </c>
      <c r="GB18" s="69">
        <v>895.39</v>
      </c>
      <c r="GC18" s="443"/>
      <c r="GD18" s="69"/>
      <c r="GE18" s="250"/>
      <c r="GF18" s="251"/>
      <c r="GG18" s="300">
        <f t="shared" si="23"/>
        <v>0</v>
      </c>
      <c r="GH18" s="71"/>
      <c r="GJ18" s="106"/>
      <c r="GK18" s="15">
        <v>11</v>
      </c>
      <c r="GL18" s="432">
        <v>947.1</v>
      </c>
      <c r="GM18" s="301"/>
      <c r="GN18" s="432"/>
      <c r="GO18" s="95"/>
      <c r="GP18" s="71"/>
      <c r="GQ18" s="502">
        <f t="shared" si="24"/>
        <v>0</v>
      </c>
      <c r="GT18" s="106"/>
      <c r="GU18" s="15">
        <v>11</v>
      </c>
      <c r="GV18" s="264">
        <v>886.8</v>
      </c>
      <c r="GW18" s="305"/>
      <c r="GX18" s="264"/>
      <c r="GY18" s="297"/>
      <c r="GZ18" s="251"/>
      <c r="HA18" s="502">
        <f t="shared" si="25"/>
        <v>0</v>
      </c>
      <c r="HD18" s="106"/>
      <c r="HE18" s="15">
        <v>11</v>
      </c>
      <c r="HF18" s="264">
        <v>880</v>
      </c>
      <c r="HG18" s="305"/>
      <c r="HH18" s="264"/>
      <c r="HI18" s="297"/>
      <c r="HJ18" s="251"/>
      <c r="HK18" s="502">
        <f t="shared" si="26"/>
        <v>0</v>
      </c>
      <c r="HN18" s="106"/>
      <c r="HO18" s="15">
        <v>11</v>
      </c>
      <c r="HP18" s="264">
        <v>869.1</v>
      </c>
      <c r="HQ18" s="305"/>
      <c r="HR18" s="264"/>
      <c r="HS18" s="358"/>
      <c r="HT18" s="251"/>
      <c r="HU18" s="300">
        <f t="shared" si="27"/>
        <v>0</v>
      </c>
      <c r="HX18" s="94"/>
      <c r="HY18" s="15">
        <v>11</v>
      </c>
      <c r="HZ18" s="69">
        <v>911.7</v>
      </c>
      <c r="IA18" s="313"/>
      <c r="IB18" s="69"/>
      <c r="IC18" s="70"/>
      <c r="ID18" s="71"/>
      <c r="IE18" s="502">
        <f t="shared" si="5"/>
        <v>0</v>
      </c>
      <c r="IH18" s="94"/>
      <c r="II18" s="15">
        <v>11</v>
      </c>
      <c r="IJ18" s="69">
        <v>934.8</v>
      </c>
      <c r="IK18" s="313"/>
      <c r="IL18" s="69"/>
      <c r="IM18" s="70"/>
      <c r="IN18" s="71"/>
      <c r="IO18" s="502">
        <f t="shared" si="28"/>
        <v>0</v>
      </c>
      <c r="IR18" s="106"/>
      <c r="IS18" s="15">
        <v>11</v>
      </c>
      <c r="IT18" s="264">
        <v>967.6</v>
      </c>
      <c r="IU18" s="232"/>
      <c r="IV18" s="264"/>
      <c r="IW18" s="449"/>
      <c r="IX18" s="251"/>
      <c r="IY18" s="300">
        <f t="shared" si="29"/>
        <v>0</v>
      </c>
      <c r="IZ18" s="92"/>
      <c r="JA18" s="69"/>
      <c r="JB18" s="106"/>
      <c r="JC18" s="15">
        <v>11</v>
      </c>
      <c r="JD18" s="92">
        <v>959.34</v>
      </c>
      <c r="JE18" s="313"/>
      <c r="JF18" s="92"/>
      <c r="JG18" s="250"/>
      <c r="JH18" s="71"/>
      <c r="JI18" s="502">
        <f t="shared" si="30"/>
        <v>0</v>
      </c>
      <c r="JJ18" s="105"/>
      <c r="JL18" s="106"/>
      <c r="JM18" s="15">
        <v>11</v>
      </c>
      <c r="JN18" s="92">
        <v>889</v>
      </c>
      <c r="JO18" s="301"/>
      <c r="JP18" s="92"/>
      <c r="JQ18" s="70"/>
      <c r="JR18" s="71"/>
      <c r="JS18" s="502">
        <f t="shared" si="31"/>
        <v>0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/>
      <c r="KJ18" s="69"/>
      <c r="KK18" s="70"/>
      <c r="KL18" s="71"/>
      <c r="KM18" s="502">
        <f t="shared" si="33"/>
        <v>0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6"/>
      <c r="BK19" s="15">
        <v>12</v>
      </c>
      <c r="BL19" s="264">
        <v>914.89</v>
      </c>
      <c r="BM19" s="232">
        <v>44778</v>
      </c>
      <c r="BN19" s="264">
        <v>914.89</v>
      </c>
      <c r="BO19" s="1173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/>
      <c r="FT19" s="92"/>
      <c r="FU19" s="70"/>
      <c r="FV19" s="71"/>
      <c r="FW19" s="502">
        <f t="shared" si="22"/>
        <v>0</v>
      </c>
      <c r="FX19" s="71"/>
      <c r="FZ19" s="106"/>
      <c r="GA19" s="15">
        <v>12</v>
      </c>
      <c r="GB19" s="69">
        <v>893.12</v>
      </c>
      <c r="GC19" s="443"/>
      <c r="GD19" s="69"/>
      <c r="GE19" s="250"/>
      <c r="GF19" s="251"/>
      <c r="GG19" s="300">
        <f t="shared" si="23"/>
        <v>0</v>
      </c>
      <c r="GJ19" s="106"/>
      <c r="GK19" s="15">
        <v>12</v>
      </c>
      <c r="GL19" s="432">
        <v>970.68</v>
      </c>
      <c r="GM19" s="301"/>
      <c r="GN19" s="432"/>
      <c r="GO19" s="95"/>
      <c r="GP19" s="71"/>
      <c r="GQ19" s="502">
        <f t="shared" si="24"/>
        <v>0</v>
      </c>
      <c r="GT19" s="106"/>
      <c r="GU19" s="15">
        <v>12</v>
      </c>
      <c r="GV19" s="264">
        <v>915.8</v>
      </c>
      <c r="GW19" s="305"/>
      <c r="GX19" s="264"/>
      <c r="GY19" s="297"/>
      <c r="GZ19" s="251"/>
      <c r="HA19" s="502">
        <f t="shared" si="25"/>
        <v>0</v>
      </c>
      <c r="HD19" s="106"/>
      <c r="HE19" s="15">
        <v>12</v>
      </c>
      <c r="HF19" s="264">
        <v>927.1</v>
      </c>
      <c r="HG19" s="305"/>
      <c r="HH19" s="264"/>
      <c r="HI19" s="297"/>
      <c r="HJ19" s="251"/>
      <c r="HK19" s="502">
        <f t="shared" si="26"/>
        <v>0</v>
      </c>
      <c r="HN19" s="106"/>
      <c r="HO19" s="15">
        <v>12</v>
      </c>
      <c r="HP19" s="264">
        <v>868.2</v>
      </c>
      <c r="HQ19" s="305"/>
      <c r="HR19" s="264"/>
      <c r="HS19" s="358"/>
      <c r="HT19" s="251"/>
      <c r="HU19" s="300">
        <f t="shared" si="27"/>
        <v>0</v>
      </c>
      <c r="HX19" s="94"/>
      <c r="HY19" s="15">
        <v>12</v>
      </c>
      <c r="HZ19" s="69">
        <v>916.3</v>
      </c>
      <c r="IA19" s="313"/>
      <c r="IB19" s="69"/>
      <c r="IC19" s="70"/>
      <c r="ID19" s="71"/>
      <c r="IE19" s="502">
        <f t="shared" si="5"/>
        <v>0</v>
      </c>
      <c r="IH19" s="94"/>
      <c r="II19" s="15">
        <v>12</v>
      </c>
      <c r="IJ19" s="69">
        <v>917.2</v>
      </c>
      <c r="IK19" s="313"/>
      <c r="IL19" s="69"/>
      <c r="IM19" s="70"/>
      <c r="IN19" s="71"/>
      <c r="IO19" s="502">
        <f t="shared" si="28"/>
        <v>0</v>
      </c>
      <c r="IR19" s="106"/>
      <c r="IS19" s="15">
        <v>12</v>
      </c>
      <c r="IT19" s="264">
        <v>943.47</v>
      </c>
      <c r="IU19" s="232"/>
      <c r="IV19" s="264"/>
      <c r="IW19" s="449"/>
      <c r="IX19" s="251"/>
      <c r="IY19" s="300">
        <f t="shared" si="29"/>
        <v>0</v>
      </c>
      <c r="IZ19" s="92"/>
      <c r="JA19" s="105"/>
      <c r="JB19" s="106"/>
      <c r="JC19" s="15">
        <v>12</v>
      </c>
      <c r="JD19" s="92">
        <v>948.91</v>
      </c>
      <c r="JE19" s="313"/>
      <c r="JF19" s="92"/>
      <c r="JG19" s="250"/>
      <c r="JH19" s="71"/>
      <c r="JI19" s="502">
        <f t="shared" si="30"/>
        <v>0</v>
      </c>
      <c r="JL19" s="106"/>
      <c r="JM19" s="15">
        <v>12</v>
      </c>
      <c r="JN19" s="92">
        <v>884.5</v>
      </c>
      <c r="JO19" s="301"/>
      <c r="JP19" s="92"/>
      <c r="JQ19" s="70"/>
      <c r="JR19" s="71"/>
      <c r="JS19" s="502">
        <f t="shared" si="31"/>
        <v>0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/>
      <c r="KJ19" s="69"/>
      <c r="KK19" s="70"/>
      <c r="KL19" s="71"/>
      <c r="KM19" s="502">
        <f t="shared" si="33"/>
        <v>0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4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6"/>
      <c r="BK20" s="15">
        <v>13</v>
      </c>
      <c r="BL20" s="249">
        <v>916.71</v>
      </c>
      <c r="BM20" s="232">
        <v>44778</v>
      </c>
      <c r="BN20" s="1172">
        <v>916.71</v>
      </c>
      <c r="BO20" s="297" t="s">
        <v>439</v>
      </c>
      <c r="BP20" s="682">
        <v>65</v>
      </c>
      <c r="BQ20" s="1170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/>
      <c r="FT20" s="92"/>
      <c r="FU20" s="70"/>
      <c r="FV20" s="71"/>
      <c r="FW20" s="502">
        <f t="shared" si="22"/>
        <v>0</v>
      </c>
      <c r="FX20" s="71"/>
      <c r="FZ20" s="106"/>
      <c r="GA20" s="15">
        <v>13</v>
      </c>
      <c r="GB20" s="69">
        <v>936.21</v>
      </c>
      <c r="GC20" s="443"/>
      <c r="GD20" s="69"/>
      <c r="GE20" s="250"/>
      <c r="GF20" s="251"/>
      <c r="GG20" s="300">
        <f t="shared" si="23"/>
        <v>0</v>
      </c>
      <c r="GJ20" s="106"/>
      <c r="GK20" s="15">
        <v>13</v>
      </c>
      <c r="GL20" s="432">
        <v>957.07</v>
      </c>
      <c r="GM20" s="301"/>
      <c r="GN20" s="432"/>
      <c r="GO20" s="95"/>
      <c r="GP20" s="71"/>
      <c r="GQ20" s="502">
        <f t="shared" si="24"/>
        <v>0</v>
      </c>
      <c r="GT20" s="106"/>
      <c r="GU20" s="15">
        <v>13</v>
      </c>
      <c r="GV20" s="264">
        <v>889</v>
      </c>
      <c r="GW20" s="305"/>
      <c r="GX20" s="264"/>
      <c r="GY20" s="297"/>
      <c r="GZ20" s="251"/>
      <c r="HA20" s="502">
        <f t="shared" si="25"/>
        <v>0</v>
      </c>
      <c r="HD20" s="106"/>
      <c r="HE20" s="15">
        <v>13</v>
      </c>
      <c r="HF20" s="264">
        <v>900.8</v>
      </c>
      <c r="HG20" s="305"/>
      <c r="HH20" s="264"/>
      <c r="HI20" s="297"/>
      <c r="HJ20" s="251"/>
      <c r="HK20" s="300">
        <f t="shared" si="26"/>
        <v>0</v>
      </c>
      <c r="HN20" s="106"/>
      <c r="HO20" s="15">
        <v>13</v>
      </c>
      <c r="HP20" s="264">
        <v>903.6</v>
      </c>
      <c r="HQ20" s="305"/>
      <c r="HR20" s="264"/>
      <c r="HS20" s="358"/>
      <c r="HT20" s="251"/>
      <c r="HU20" s="300">
        <f t="shared" si="27"/>
        <v>0</v>
      </c>
      <c r="HX20" s="94"/>
      <c r="HY20" s="15">
        <v>13</v>
      </c>
      <c r="HZ20" s="69">
        <v>899.9</v>
      </c>
      <c r="IA20" s="313"/>
      <c r="IB20" s="69"/>
      <c r="IC20" s="70"/>
      <c r="ID20" s="71"/>
      <c r="IE20" s="502">
        <f t="shared" si="5"/>
        <v>0</v>
      </c>
      <c r="IH20" s="94"/>
      <c r="II20" s="15">
        <v>13</v>
      </c>
      <c r="IJ20" s="69">
        <v>922.6</v>
      </c>
      <c r="IK20" s="313"/>
      <c r="IL20" s="69"/>
      <c r="IM20" s="70"/>
      <c r="IN20" s="71"/>
      <c r="IO20" s="502">
        <f t="shared" si="28"/>
        <v>0</v>
      </c>
      <c r="IR20" s="106"/>
      <c r="IS20" s="15">
        <v>13</v>
      </c>
      <c r="IT20" s="264">
        <v>958.44</v>
      </c>
      <c r="IU20" s="232"/>
      <c r="IV20" s="264"/>
      <c r="IW20" s="449"/>
      <c r="IX20" s="251"/>
      <c r="IY20" s="300">
        <f t="shared" si="29"/>
        <v>0</v>
      </c>
      <c r="IZ20" s="92"/>
      <c r="JB20" s="106"/>
      <c r="JC20" s="15">
        <v>13</v>
      </c>
      <c r="JD20" s="92">
        <v>921.69</v>
      </c>
      <c r="JE20" s="313"/>
      <c r="JF20" s="92"/>
      <c r="JG20" s="250"/>
      <c r="JH20" s="71"/>
      <c r="JI20" s="502">
        <f t="shared" si="30"/>
        <v>0</v>
      </c>
      <c r="JL20" s="106"/>
      <c r="JM20" s="15">
        <v>13</v>
      </c>
      <c r="JN20" s="92">
        <v>909.9</v>
      </c>
      <c r="JO20" s="301"/>
      <c r="JP20" s="92"/>
      <c r="JQ20" s="70"/>
      <c r="JR20" s="71"/>
      <c r="JS20" s="502">
        <f t="shared" si="31"/>
        <v>0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/>
      <c r="KJ20" s="69"/>
      <c r="KK20" s="70"/>
      <c r="KL20" s="71"/>
      <c r="KM20" s="502">
        <f t="shared" si="33"/>
        <v>0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6"/>
      <c r="BK21" s="15">
        <v>14</v>
      </c>
      <c r="BL21" s="264">
        <v>970.23</v>
      </c>
      <c r="BM21" s="232">
        <v>44778</v>
      </c>
      <c r="BN21" s="1171">
        <v>970.23</v>
      </c>
      <c r="BO21" s="297" t="s">
        <v>439</v>
      </c>
      <c r="BP21" s="682">
        <v>65</v>
      </c>
      <c r="BQ21" s="1170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/>
      <c r="FT21" s="92"/>
      <c r="FU21" s="70"/>
      <c r="FV21" s="71"/>
      <c r="FW21" s="502">
        <f t="shared" si="22"/>
        <v>0</v>
      </c>
      <c r="FX21" s="71"/>
      <c r="FZ21" s="106"/>
      <c r="GA21" s="15">
        <v>14</v>
      </c>
      <c r="GB21" s="69">
        <v>919.88</v>
      </c>
      <c r="GC21" s="443"/>
      <c r="GD21" s="69"/>
      <c r="GE21" s="250"/>
      <c r="GF21" s="251"/>
      <c r="GG21" s="300">
        <f t="shared" si="23"/>
        <v>0</v>
      </c>
      <c r="GJ21" s="106"/>
      <c r="GK21" s="15">
        <v>14</v>
      </c>
      <c r="GL21" s="432">
        <v>952.54</v>
      </c>
      <c r="GM21" s="301"/>
      <c r="GN21" s="432"/>
      <c r="GO21" s="95"/>
      <c r="GP21" s="71"/>
      <c r="GQ21" s="502">
        <f t="shared" si="24"/>
        <v>0</v>
      </c>
      <c r="GT21" s="106"/>
      <c r="GU21" s="15">
        <v>14</v>
      </c>
      <c r="GV21" s="264">
        <v>875.9</v>
      </c>
      <c r="GW21" s="305"/>
      <c r="GX21" s="264"/>
      <c r="GY21" s="297"/>
      <c r="GZ21" s="251"/>
      <c r="HA21" s="502">
        <f t="shared" si="25"/>
        <v>0</v>
      </c>
      <c r="HD21" s="106"/>
      <c r="HE21" s="15">
        <v>14</v>
      </c>
      <c r="HF21" s="264">
        <v>877.2</v>
      </c>
      <c r="HG21" s="305"/>
      <c r="HH21" s="264"/>
      <c r="HI21" s="297"/>
      <c r="HJ21" s="251"/>
      <c r="HK21" s="300">
        <f t="shared" si="26"/>
        <v>0</v>
      </c>
      <c r="HN21" s="106"/>
      <c r="HO21" s="15">
        <v>14</v>
      </c>
      <c r="HP21" s="264">
        <v>895.4</v>
      </c>
      <c r="HQ21" s="305"/>
      <c r="HR21" s="264"/>
      <c r="HS21" s="358"/>
      <c r="HT21" s="251"/>
      <c r="HU21" s="300">
        <f t="shared" si="27"/>
        <v>0</v>
      </c>
      <c r="HX21" s="94"/>
      <c r="HY21" s="15">
        <v>14</v>
      </c>
      <c r="HZ21" s="69">
        <v>894.5</v>
      </c>
      <c r="IA21" s="313"/>
      <c r="IB21" s="69"/>
      <c r="IC21" s="70"/>
      <c r="ID21" s="71"/>
      <c r="IE21" s="502">
        <f t="shared" si="5"/>
        <v>0</v>
      </c>
      <c r="IH21" s="94"/>
      <c r="II21" s="15">
        <v>14</v>
      </c>
      <c r="IJ21" s="69">
        <v>912.2</v>
      </c>
      <c r="IK21" s="313"/>
      <c r="IL21" s="69"/>
      <c r="IM21" s="70"/>
      <c r="IN21" s="71"/>
      <c r="IO21" s="502">
        <f t="shared" si="28"/>
        <v>0</v>
      </c>
      <c r="IR21" s="106"/>
      <c r="IS21" s="15">
        <v>14</v>
      </c>
      <c r="IT21" s="264">
        <v>948.46</v>
      </c>
      <c r="IU21" s="232"/>
      <c r="IV21" s="264"/>
      <c r="IW21" s="449"/>
      <c r="IX21" s="251"/>
      <c r="IY21" s="300">
        <f t="shared" si="29"/>
        <v>0</v>
      </c>
      <c r="IZ21" s="92"/>
      <c r="JB21" s="106"/>
      <c r="JC21" s="15">
        <v>14</v>
      </c>
      <c r="JD21" s="92">
        <v>932.58</v>
      </c>
      <c r="JE21" s="313"/>
      <c r="JF21" s="92"/>
      <c r="JG21" s="250"/>
      <c r="JH21" s="71"/>
      <c r="JI21" s="502">
        <f t="shared" si="30"/>
        <v>0</v>
      </c>
      <c r="JL21" s="106"/>
      <c r="JM21" s="15">
        <v>14</v>
      </c>
      <c r="JN21" s="92">
        <v>877.2</v>
      </c>
      <c r="JO21" s="301"/>
      <c r="JP21" s="92"/>
      <c r="JQ21" s="70"/>
      <c r="JR21" s="71"/>
      <c r="JS21" s="502">
        <f t="shared" si="31"/>
        <v>0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/>
      <c r="KJ21" s="69"/>
      <c r="KK21" s="70"/>
      <c r="KL21" s="71"/>
      <c r="KM21" s="502">
        <f t="shared" si="33"/>
        <v>0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4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6"/>
      <c r="BK22" s="15">
        <v>15</v>
      </c>
      <c r="BL22" s="264">
        <v>962.97</v>
      </c>
      <c r="BM22" s="232">
        <v>44778</v>
      </c>
      <c r="BN22" s="1171">
        <v>962.97</v>
      </c>
      <c r="BO22" s="297" t="s">
        <v>439</v>
      </c>
      <c r="BP22" s="682">
        <v>65</v>
      </c>
      <c r="BQ22" s="1170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/>
      <c r="FT22" s="92"/>
      <c r="FU22" s="70"/>
      <c r="FV22" s="71"/>
      <c r="FW22" s="502">
        <f t="shared" si="22"/>
        <v>0</v>
      </c>
      <c r="FX22" s="71"/>
      <c r="FZ22" s="106"/>
      <c r="GA22" s="15">
        <v>15</v>
      </c>
      <c r="GB22" s="69">
        <v>922.6</v>
      </c>
      <c r="GC22" s="443"/>
      <c r="GD22" s="69"/>
      <c r="GE22" s="250"/>
      <c r="GF22" s="251"/>
      <c r="GG22" s="300">
        <f t="shared" si="23"/>
        <v>0</v>
      </c>
      <c r="GJ22" s="106"/>
      <c r="GK22" s="15">
        <v>15</v>
      </c>
      <c r="GL22" s="432">
        <v>941.65</v>
      </c>
      <c r="GM22" s="301"/>
      <c r="GN22" s="432"/>
      <c r="GO22" s="95"/>
      <c r="GP22" s="71"/>
      <c r="GQ22" s="502">
        <f t="shared" si="24"/>
        <v>0</v>
      </c>
      <c r="GT22" s="106"/>
      <c r="GU22" s="15">
        <v>15</v>
      </c>
      <c r="GV22" s="264">
        <v>868.6</v>
      </c>
      <c r="GW22" s="305"/>
      <c r="GX22" s="264"/>
      <c r="GY22" s="297"/>
      <c r="GZ22" s="251"/>
      <c r="HA22" s="502">
        <f t="shared" si="25"/>
        <v>0</v>
      </c>
      <c r="HD22" s="106"/>
      <c r="HE22" s="15">
        <v>15</v>
      </c>
      <c r="HF22" s="264">
        <v>938</v>
      </c>
      <c r="HG22" s="305"/>
      <c r="HH22" s="264"/>
      <c r="HI22" s="297"/>
      <c r="HJ22" s="251"/>
      <c r="HK22" s="300">
        <f t="shared" si="26"/>
        <v>0</v>
      </c>
      <c r="HN22" s="106"/>
      <c r="HO22" s="15">
        <v>15</v>
      </c>
      <c r="HP22" s="264">
        <v>878.2</v>
      </c>
      <c r="HQ22" s="305"/>
      <c r="HR22" s="264"/>
      <c r="HS22" s="358"/>
      <c r="HT22" s="251"/>
      <c r="HU22" s="300">
        <f t="shared" si="27"/>
        <v>0</v>
      </c>
      <c r="HX22" s="94"/>
      <c r="HY22" s="15">
        <v>15</v>
      </c>
      <c r="HZ22" s="69">
        <v>864.5</v>
      </c>
      <c r="IA22" s="313"/>
      <c r="IB22" s="69"/>
      <c r="IC22" s="70"/>
      <c r="ID22" s="71"/>
      <c r="IE22" s="502">
        <f t="shared" si="5"/>
        <v>0</v>
      </c>
      <c r="IH22" s="94"/>
      <c r="II22" s="15">
        <v>15</v>
      </c>
      <c r="IJ22" s="69">
        <v>905.8</v>
      </c>
      <c r="IK22" s="313"/>
      <c r="IL22" s="69"/>
      <c r="IM22" s="70"/>
      <c r="IN22" s="71"/>
      <c r="IO22" s="502">
        <f t="shared" si="28"/>
        <v>0</v>
      </c>
      <c r="IR22" s="106"/>
      <c r="IS22" s="15">
        <v>15</v>
      </c>
      <c r="IT22" s="264">
        <v>950.72</v>
      </c>
      <c r="IU22" s="232"/>
      <c r="IV22" s="264"/>
      <c r="IW22" s="449"/>
      <c r="IX22" s="251"/>
      <c r="IY22" s="300">
        <f t="shared" si="29"/>
        <v>0</v>
      </c>
      <c r="IZ22" s="92"/>
      <c r="JB22" s="106"/>
      <c r="JC22" s="15">
        <v>15</v>
      </c>
      <c r="JD22" s="92">
        <v>963.43</v>
      </c>
      <c r="JE22" s="313"/>
      <c r="JF22" s="92"/>
      <c r="JG22" s="250"/>
      <c r="JH22" s="71"/>
      <c r="JI22" s="502">
        <f t="shared" si="30"/>
        <v>0</v>
      </c>
      <c r="JL22" s="106"/>
      <c r="JM22" s="15">
        <v>15</v>
      </c>
      <c r="JN22" s="92">
        <v>911.7</v>
      </c>
      <c r="JO22" s="301"/>
      <c r="JP22" s="92"/>
      <c r="JQ22" s="70"/>
      <c r="JR22" s="71"/>
      <c r="JS22" s="502">
        <f t="shared" si="31"/>
        <v>0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/>
      <c r="KJ22" s="69"/>
      <c r="KK22" s="70"/>
      <c r="KL22" s="71"/>
      <c r="KM22" s="502">
        <f t="shared" si="33"/>
        <v>0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4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6"/>
      <c r="BK23" s="15">
        <v>16</v>
      </c>
      <c r="BL23" s="264">
        <v>892.66</v>
      </c>
      <c r="BM23" s="232">
        <v>44778</v>
      </c>
      <c r="BN23" s="264">
        <v>892.66</v>
      </c>
      <c r="BO23" s="1174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/>
      <c r="FT23" s="92"/>
      <c r="FU23" s="70"/>
      <c r="FV23" s="71"/>
      <c r="FW23" s="502">
        <f t="shared" si="22"/>
        <v>0</v>
      </c>
      <c r="FX23" s="71"/>
      <c r="FZ23" s="106"/>
      <c r="GA23" s="15">
        <v>16</v>
      </c>
      <c r="GB23" s="69">
        <v>942.56</v>
      </c>
      <c r="GC23" s="443"/>
      <c r="GD23" s="69"/>
      <c r="GE23" s="250"/>
      <c r="GF23" s="251"/>
      <c r="GG23" s="300">
        <f t="shared" si="23"/>
        <v>0</v>
      </c>
      <c r="GJ23" s="106"/>
      <c r="GK23" s="15">
        <v>16</v>
      </c>
      <c r="GL23" s="432">
        <v>915.8</v>
      </c>
      <c r="GM23" s="301"/>
      <c r="GN23" s="432"/>
      <c r="GO23" s="95"/>
      <c r="GP23" s="71"/>
      <c r="GQ23" s="502">
        <f t="shared" si="24"/>
        <v>0</v>
      </c>
      <c r="GT23" s="106"/>
      <c r="GU23" s="15">
        <v>16</v>
      </c>
      <c r="GV23" s="264">
        <v>938.5</v>
      </c>
      <c r="GW23" s="305"/>
      <c r="GX23" s="264"/>
      <c r="GY23" s="297"/>
      <c r="GZ23" s="251"/>
      <c r="HA23" s="502">
        <f t="shared" si="25"/>
        <v>0</v>
      </c>
      <c r="HD23" s="106"/>
      <c r="HE23" s="15">
        <v>16</v>
      </c>
      <c r="HF23" s="264">
        <v>890.9</v>
      </c>
      <c r="HG23" s="305"/>
      <c r="HH23" s="264"/>
      <c r="HI23" s="297"/>
      <c r="HJ23" s="251"/>
      <c r="HK23" s="300">
        <f t="shared" si="26"/>
        <v>0</v>
      </c>
      <c r="HN23" s="106"/>
      <c r="HO23" s="15">
        <v>16</v>
      </c>
      <c r="HP23" s="264">
        <v>923.5</v>
      </c>
      <c r="HQ23" s="305"/>
      <c r="HR23" s="264"/>
      <c r="HS23" s="358"/>
      <c r="HT23" s="251"/>
      <c r="HU23" s="300">
        <f t="shared" si="27"/>
        <v>0</v>
      </c>
      <c r="HX23" s="94"/>
      <c r="HY23" s="15">
        <v>16</v>
      </c>
      <c r="HZ23" s="69">
        <v>928</v>
      </c>
      <c r="IA23" s="313"/>
      <c r="IB23" s="69"/>
      <c r="IC23" s="70"/>
      <c r="ID23" s="71"/>
      <c r="IE23" s="502">
        <f t="shared" si="5"/>
        <v>0</v>
      </c>
      <c r="IH23" s="94"/>
      <c r="II23" s="15">
        <v>16</v>
      </c>
      <c r="IJ23" s="69">
        <v>868.2</v>
      </c>
      <c r="IK23" s="313"/>
      <c r="IL23" s="69"/>
      <c r="IM23" s="70"/>
      <c r="IN23" s="71"/>
      <c r="IO23" s="502">
        <f t="shared" si="28"/>
        <v>0</v>
      </c>
      <c r="IR23" s="106"/>
      <c r="IS23" s="15">
        <v>16</v>
      </c>
      <c r="IT23" s="264">
        <v>906.27</v>
      </c>
      <c r="IU23" s="232"/>
      <c r="IV23" s="264"/>
      <c r="IW23" s="449"/>
      <c r="IX23" s="251"/>
      <c r="IY23" s="300">
        <f t="shared" si="29"/>
        <v>0</v>
      </c>
      <c r="IZ23" s="105"/>
      <c r="JA23" s="69"/>
      <c r="JB23" s="106"/>
      <c r="JC23" s="15">
        <v>16</v>
      </c>
      <c r="JD23" s="92">
        <v>970.68</v>
      </c>
      <c r="JE23" s="313"/>
      <c r="JF23" s="92"/>
      <c r="JG23" s="250"/>
      <c r="JH23" s="71"/>
      <c r="JI23" s="502">
        <f t="shared" si="30"/>
        <v>0</v>
      </c>
      <c r="JL23" s="106"/>
      <c r="JM23" s="15">
        <v>16</v>
      </c>
      <c r="JN23" s="92">
        <v>915.3</v>
      </c>
      <c r="JO23" s="301"/>
      <c r="JP23" s="92"/>
      <c r="JQ23" s="70"/>
      <c r="JR23" s="71"/>
      <c r="JS23" s="502">
        <f t="shared" si="31"/>
        <v>0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/>
      <c r="KJ23" s="69"/>
      <c r="KK23" s="70"/>
      <c r="KL23" s="71"/>
      <c r="KM23" s="502">
        <f t="shared" si="33"/>
        <v>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7"/>
      <c r="BK24" s="15">
        <v>17</v>
      </c>
      <c r="BL24" s="264">
        <v>932.13</v>
      </c>
      <c r="BM24" s="232">
        <v>44778</v>
      </c>
      <c r="BN24" s="264">
        <v>932.13</v>
      </c>
      <c r="BO24" s="1173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/>
      <c r="FT24" s="92"/>
      <c r="FU24" s="70"/>
      <c r="FV24" s="71"/>
      <c r="FW24" s="502">
        <f t="shared" si="22"/>
        <v>0</v>
      </c>
      <c r="FX24" s="71"/>
      <c r="FZ24" s="106"/>
      <c r="GA24" s="15">
        <v>17</v>
      </c>
      <c r="GB24" s="69">
        <v>911.72</v>
      </c>
      <c r="GC24" s="443"/>
      <c r="GD24" s="69"/>
      <c r="GE24" s="250"/>
      <c r="GF24" s="251"/>
      <c r="GG24" s="300">
        <f t="shared" si="23"/>
        <v>0</v>
      </c>
      <c r="GJ24" s="106"/>
      <c r="GK24" s="15">
        <v>17</v>
      </c>
      <c r="GL24" s="432">
        <v>928.04</v>
      </c>
      <c r="GM24" s="301"/>
      <c r="GN24" s="432"/>
      <c r="GO24" s="95"/>
      <c r="GP24" s="71"/>
      <c r="GQ24" s="502">
        <f t="shared" si="24"/>
        <v>0</v>
      </c>
      <c r="GT24" s="106"/>
      <c r="GU24" s="15">
        <v>17</v>
      </c>
      <c r="GV24" s="264">
        <v>912.2</v>
      </c>
      <c r="GW24" s="305"/>
      <c r="GX24" s="264"/>
      <c r="GY24" s="297"/>
      <c r="GZ24" s="251"/>
      <c r="HA24" s="502">
        <f t="shared" si="25"/>
        <v>0</v>
      </c>
      <c r="HD24" s="106"/>
      <c r="HE24" s="15">
        <v>17</v>
      </c>
      <c r="HF24" s="264">
        <v>906.3</v>
      </c>
      <c r="HG24" s="305"/>
      <c r="HH24" s="264"/>
      <c r="HI24" s="297"/>
      <c r="HJ24" s="251"/>
      <c r="HK24" s="300">
        <f t="shared" si="26"/>
        <v>0</v>
      </c>
      <c r="HN24" s="106"/>
      <c r="HO24" s="15">
        <v>17</v>
      </c>
      <c r="HP24" s="264">
        <v>889.9</v>
      </c>
      <c r="HQ24" s="305"/>
      <c r="HR24" s="264"/>
      <c r="HS24" s="358"/>
      <c r="HT24" s="251"/>
      <c r="HU24" s="300">
        <f t="shared" si="27"/>
        <v>0</v>
      </c>
      <c r="HX24" s="106"/>
      <c r="HY24" s="15">
        <v>17</v>
      </c>
      <c r="HZ24" s="69">
        <v>897.2</v>
      </c>
      <c r="IA24" s="313"/>
      <c r="IB24" s="69"/>
      <c r="IC24" s="70"/>
      <c r="ID24" s="71"/>
      <c r="IE24" s="502">
        <f t="shared" si="5"/>
        <v>0</v>
      </c>
      <c r="IH24" s="106"/>
      <c r="II24" s="15">
        <v>17</v>
      </c>
      <c r="IJ24" s="69">
        <v>868.6</v>
      </c>
      <c r="IK24" s="313"/>
      <c r="IL24" s="69"/>
      <c r="IM24" s="70"/>
      <c r="IN24" s="71"/>
      <c r="IO24" s="502">
        <f t="shared" si="28"/>
        <v>0</v>
      </c>
      <c r="IR24" s="106"/>
      <c r="IS24" s="15">
        <v>17</v>
      </c>
      <c r="IT24" s="264">
        <v>932.13</v>
      </c>
      <c r="IU24" s="232"/>
      <c r="IV24" s="264"/>
      <c r="IW24" s="449"/>
      <c r="IX24" s="251"/>
      <c r="IY24" s="300">
        <f t="shared" si="29"/>
        <v>0</v>
      </c>
      <c r="JA24" s="69"/>
      <c r="JB24" s="106"/>
      <c r="JC24" s="15">
        <v>17</v>
      </c>
      <c r="JD24" s="92">
        <v>893.57</v>
      </c>
      <c r="JE24" s="313"/>
      <c r="JF24" s="92"/>
      <c r="JG24" s="250"/>
      <c r="JH24" s="71"/>
      <c r="JI24" s="300">
        <f t="shared" si="30"/>
        <v>0</v>
      </c>
      <c r="JL24" s="106"/>
      <c r="JM24" s="15">
        <v>17</v>
      </c>
      <c r="JN24" s="92">
        <v>899.9</v>
      </c>
      <c r="JO24" s="301"/>
      <c r="JP24" s="92"/>
      <c r="JQ24" s="70"/>
      <c r="JR24" s="71"/>
      <c r="JS24" s="502">
        <f t="shared" si="31"/>
        <v>0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/>
      <c r="KJ24" s="69"/>
      <c r="KK24" s="70"/>
      <c r="KL24" s="71"/>
      <c r="KM24" s="502">
        <f t="shared" si="33"/>
        <v>0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4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4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/>
      <c r="FT25" s="92"/>
      <c r="FU25" s="70"/>
      <c r="FV25" s="71"/>
      <c r="FW25" s="502">
        <f t="shared" si="22"/>
        <v>0</v>
      </c>
      <c r="FX25" s="71"/>
      <c r="FZ25" s="94"/>
      <c r="GA25" s="15">
        <v>18</v>
      </c>
      <c r="GB25" s="69">
        <v>900.83</v>
      </c>
      <c r="GC25" s="443"/>
      <c r="GD25" s="69"/>
      <c r="GE25" s="250"/>
      <c r="GF25" s="251"/>
      <c r="GG25" s="300">
        <f t="shared" si="23"/>
        <v>0</v>
      </c>
      <c r="GJ25" s="94"/>
      <c r="GK25" s="15">
        <v>18</v>
      </c>
      <c r="GL25" s="432">
        <v>945.74</v>
      </c>
      <c r="GM25" s="301"/>
      <c r="GN25" s="432"/>
      <c r="GO25" s="95"/>
      <c r="GP25" s="71"/>
      <c r="GQ25" s="502">
        <f t="shared" si="24"/>
        <v>0</v>
      </c>
      <c r="GT25" s="94"/>
      <c r="GU25" s="15">
        <v>18</v>
      </c>
      <c r="GV25" s="264">
        <v>886.7</v>
      </c>
      <c r="GW25" s="305"/>
      <c r="GX25" s="264"/>
      <c r="GY25" s="297"/>
      <c r="GZ25" s="251"/>
      <c r="HA25" s="502">
        <f t="shared" si="25"/>
        <v>0</v>
      </c>
      <c r="HD25" s="94"/>
      <c r="HE25" s="15">
        <v>18</v>
      </c>
      <c r="HF25" s="264">
        <v>916.3</v>
      </c>
      <c r="HG25" s="305"/>
      <c r="HH25" s="264"/>
      <c r="HI25" s="297"/>
      <c r="HJ25" s="251"/>
      <c r="HK25" s="300">
        <f t="shared" si="26"/>
        <v>0</v>
      </c>
      <c r="HN25" s="215"/>
      <c r="HO25" s="15">
        <v>18</v>
      </c>
      <c r="HP25" s="264">
        <v>892.7</v>
      </c>
      <c r="HQ25" s="305"/>
      <c r="HR25" s="264"/>
      <c r="HS25" s="358"/>
      <c r="HT25" s="251"/>
      <c r="HU25" s="300">
        <f t="shared" si="27"/>
        <v>0</v>
      </c>
      <c r="HX25" s="106"/>
      <c r="HY25" s="15">
        <v>18</v>
      </c>
      <c r="HZ25" s="69">
        <v>891.8</v>
      </c>
      <c r="IA25" s="313"/>
      <c r="IB25" s="69"/>
      <c r="IC25" s="70"/>
      <c r="ID25" s="71"/>
      <c r="IE25" s="502">
        <f t="shared" si="5"/>
        <v>0</v>
      </c>
      <c r="IH25" s="106"/>
      <c r="II25" s="15">
        <v>18</v>
      </c>
      <c r="IJ25" s="69">
        <v>939.4</v>
      </c>
      <c r="IK25" s="313"/>
      <c r="IL25" s="69"/>
      <c r="IM25" s="70"/>
      <c r="IN25" s="71"/>
      <c r="IO25" s="502">
        <f t="shared" si="28"/>
        <v>0</v>
      </c>
      <c r="IR25" s="94"/>
      <c r="IS25" s="15">
        <v>18</v>
      </c>
      <c r="IT25" s="264">
        <v>954.81</v>
      </c>
      <c r="IU25" s="232"/>
      <c r="IV25" s="264"/>
      <c r="IW25" s="449"/>
      <c r="IX25" s="251"/>
      <c r="IY25" s="300">
        <f t="shared" si="29"/>
        <v>0</v>
      </c>
      <c r="JA25" s="69"/>
      <c r="JB25" s="94"/>
      <c r="JC25" s="15">
        <v>18</v>
      </c>
      <c r="JD25" s="92">
        <v>920.79</v>
      </c>
      <c r="JE25" s="313"/>
      <c r="JF25" s="92"/>
      <c r="JG25" s="250"/>
      <c r="JH25" s="71"/>
      <c r="JI25" s="502">
        <f t="shared" si="30"/>
        <v>0</v>
      </c>
      <c r="JL25" s="94"/>
      <c r="JM25" s="15">
        <v>18</v>
      </c>
      <c r="JN25" s="92">
        <v>901.7</v>
      </c>
      <c r="JO25" s="301"/>
      <c r="JP25" s="92"/>
      <c r="JQ25" s="70"/>
      <c r="JR25" s="71"/>
      <c r="JS25" s="502">
        <f t="shared" si="31"/>
        <v>0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/>
      <c r="KJ25" s="69"/>
      <c r="KK25" s="70"/>
      <c r="KL25" s="71"/>
      <c r="KM25" s="502">
        <f t="shared" si="33"/>
        <v>0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4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71">
        <v>934.85</v>
      </c>
      <c r="BO26" s="297" t="s">
        <v>439</v>
      </c>
      <c r="BP26" s="682">
        <v>65</v>
      </c>
      <c r="BQ26" s="1170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/>
      <c r="FT26" s="92"/>
      <c r="FU26" s="70"/>
      <c r="FV26" s="71"/>
      <c r="FW26" s="502">
        <f t="shared" si="22"/>
        <v>0</v>
      </c>
      <c r="FX26" s="71"/>
      <c r="FZ26" s="106"/>
      <c r="GA26" s="15">
        <v>19</v>
      </c>
      <c r="GB26" s="69">
        <v>933.49</v>
      </c>
      <c r="GC26" s="443"/>
      <c r="GD26" s="69"/>
      <c r="GE26" s="250"/>
      <c r="GF26" s="251"/>
      <c r="GG26" s="300">
        <f t="shared" si="23"/>
        <v>0</v>
      </c>
      <c r="GJ26" s="106"/>
      <c r="GK26" s="15">
        <v>19</v>
      </c>
      <c r="GL26" s="432">
        <v>915.8</v>
      </c>
      <c r="GM26" s="301"/>
      <c r="GN26" s="432"/>
      <c r="GO26" s="95"/>
      <c r="GP26" s="71"/>
      <c r="GQ26" s="502">
        <f t="shared" si="24"/>
        <v>0</v>
      </c>
      <c r="GT26" s="106"/>
      <c r="GU26" s="15">
        <v>19</v>
      </c>
      <c r="GV26" s="264">
        <v>922.1</v>
      </c>
      <c r="GW26" s="305"/>
      <c r="GX26" s="264"/>
      <c r="GY26" s="297"/>
      <c r="GZ26" s="251"/>
      <c r="HA26" s="502">
        <f t="shared" si="25"/>
        <v>0</v>
      </c>
      <c r="HD26" s="106"/>
      <c r="HE26" s="15">
        <v>19</v>
      </c>
      <c r="HF26" s="264">
        <v>891.8</v>
      </c>
      <c r="HG26" s="305"/>
      <c r="HH26" s="264"/>
      <c r="HI26" s="297"/>
      <c r="HJ26" s="251"/>
      <c r="HK26" s="300">
        <f t="shared" si="26"/>
        <v>0</v>
      </c>
      <c r="HN26" s="215"/>
      <c r="HO26" s="15">
        <v>19</v>
      </c>
      <c r="HP26" s="264">
        <v>891.8</v>
      </c>
      <c r="HQ26" s="305"/>
      <c r="HR26" s="264"/>
      <c r="HS26" s="358"/>
      <c r="HT26" s="251"/>
      <c r="HU26" s="300">
        <f t="shared" si="27"/>
        <v>0</v>
      </c>
      <c r="HX26" s="106"/>
      <c r="HY26" s="15">
        <v>19</v>
      </c>
      <c r="HZ26" s="69">
        <v>933.5</v>
      </c>
      <c r="IA26" s="313"/>
      <c r="IB26" s="69"/>
      <c r="IC26" s="70"/>
      <c r="ID26" s="71"/>
      <c r="IE26" s="502">
        <f t="shared" si="5"/>
        <v>0</v>
      </c>
      <c r="IH26" s="106"/>
      <c r="II26" s="15">
        <v>19</v>
      </c>
      <c r="IJ26" s="69">
        <v>903.6</v>
      </c>
      <c r="IK26" s="313"/>
      <c r="IL26" s="69"/>
      <c r="IM26" s="70"/>
      <c r="IN26" s="71"/>
      <c r="IO26" s="502">
        <f t="shared" si="28"/>
        <v>0</v>
      </c>
      <c r="IR26" s="106"/>
      <c r="IS26" s="15">
        <v>19</v>
      </c>
      <c r="IT26" s="264">
        <v>948.46</v>
      </c>
      <c r="IU26" s="232"/>
      <c r="IV26" s="264"/>
      <c r="IW26" s="449"/>
      <c r="IX26" s="251"/>
      <c r="IY26" s="300">
        <f t="shared" si="29"/>
        <v>0</v>
      </c>
      <c r="JA26" s="69"/>
      <c r="JB26" s="106"/>
      <c r="JC26" s="15">
        <v>19</v>
      </c>
      <c r="JD26" s="92">
        <v>970.68</v>
      </c>
      <c r="JE26" s="313"/>
      <c r="JF26" s="92"/>
      <c r="JG26" s="250"/>
      <c r="JH26" s="71"/>
      <c r="JI26" s="502">
        <f t="shared" si="30"/>
        <v>0</v>
      </c>
      <c r="JL26" s="106"/>
      <c r="JM26" s="15">
        <v>19</v>
      </c>
      <c r="JN26" s="92">
        <v>885.4</v>
      </c>
      <c r="JO26" s="301"/>
      <c r="JP26" s="92"/>
      <c r="JQ26" s="70"/>
      <c r="JR26" s="71"/>
      <c r="JS26" s="502">
        <f t="shared" si="31"/>
        <v>0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/>
      <c r="KJ26" s="69"/>
      <c r="KK26" s="70"/>
      <c r="KL26" s="71"/>
      <c r="KM26" s="502">
        <f t="shared" si="33"/>
        <v>0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4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5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/>
      <c r="FT27" s="92"/>
      <c r="FU27" s="70"/>
      <c r="FV27" s="71"/>
      <c r="FW27" s="502">
        <f t="shared" si="22"/>
        <v>0</v>
      </c>
      <c r="FX27" s="71"/>
      <c r="FZ27" s="106"/>
      <c r="GA27" s="15">
        <v>20</v>
      </c>
      <c r="GB27" s="69">
        <v>889.94</v>
      </c>
      <c r="GC27" s="443"/>
      <c r="GD27" s="69"/>
      <c r="GE27" s="250"/>
      <c r="GF27" s="251"/>
      <c r="GG27" s="300">
        <f t="shared" si="23"/>
        <v>0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/>
      <c r="GX27" s="264"/>
      <c r="GY27" s="297"/>
      <c r="GZ27" s="251"/>
      <c r="HA27" s="502">
        <f t="shared" si="25"/>
        <v>0</v>
      </c>
      <c r="HD27" s="106"/>
      <c r="HE27" s="15">
        <v>20</v>
      </c>
      <c r="HF27" s="264">
        <v>899.9</v>
      </c>
      <c r="HG27" s="305"/>
      <c r="HH27" s="264"/>
      <c r="HI27" s="297"/>
      <c r="HJ27" s="251"/>
      <c r="HK27" s="300">
        <f t="shared" si="26"/>
        <v>0</v>
      </c>
      <c r="HN27" s="215"/>
      <c r="HO27" s="15">
        <v>20</v>
      </c>
      <c r="HP27" s="264">
        <v>873.6</v>
      </c>
      <c r="HQ27" s="305"/>
      <c r="HR27" s="264"/>
      <c r="HS27" s="358"/>
      <c r="HT27" s="251"/>
      <c r="HU27" s="300">
        <f t="shared" si="27"/>
        <v>0</v>
      </c>
      <c r="HX27" s="106"/>
      <c r="HY27" s="15">
        <v>20</v>
      </c>
      <c r="HZ27" s="69">
        <v>889</v>
      </c>
      <c r="IA27" s="313"/>
      <c r="IB27" s="69"/>
      <c r="IC27" s="70"/>
      <c r="ID27" s="71"/>
      <c r="IE27" s="502">
        <f t="shared" si="5"/>
        <v>0</v>
      </c>
      <c r="IH27" s="106"/>
      <c r="II27" s="15">
        <v>20</v>
      </c>
      <c r="IJ27" s="69">
        <v>888.1</v>
      </c>
      <c r="IK27" s="313"/>
      <c r="IL27" s="69"/>
      <c r="IM27" s="70"/>
      <c r="IN27" s="71"/>
      <c r="IO27" s="502">
        <f t="shared" si="28"/>
        <v>0</v>
      </c>
      <c r="IR27" s="106"/>
      <c r="IS27" s="15">
        <v>20</v>
      </c>
      <c r="IT27" s="264">
        <v>921.69</v>
      </c>
      <c r="IU27" s="232"/>
      <c r="IV27" s="264"/>
      <c r="IW27" s="449"/>
      <c r="IX27" s="251"/>
      <c r="IY27" s="300">
        <f t="shared" si="29"/>
        <v>0</v>
      </c>
      <c r="JA27" s="69"/>
      <c r="JB27" s="106"/>
      <c r="JC27" s="15">
        <v>20</v>
      </c>
      <c r="JD27" s="92">
        <v>913.53</v>
      </c>
      <c r="JE27" s="313"/>
      <c r="JF27" s="92"/>
      <c r="JG27" s="250"/>
      <c r="JH27" s="71"/>
      <c r="JI27" s="502">
        <f t="shared" si="30"/>
        <v>0</v>
      </c>
      <c r="JL27" s="106"/>
      <c r="JM27" s="15">
        <v>20</v>
      </c>
      <c r="JN27" s="92">
        <v>862.7</v>
      </c>
      <c r="JO27" s="301"/>
      <c r="JP27" s="92"/>
      <c r="JQ27" s="70"/>
      <c r="JR27" s="71"/>
      <c r="JS27" s="502">
        <f t="shared" si="31"/>
        <v>0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/>
      <c r="KJ27" s="69"/>
      <c r="KK27" s="70"/>
      <c r="KL27" s="71"/>
      <c r="KM27" s="502">
        <f t="shared" si="33"/>
        <v>0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4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/>
      <c r="FT28" s="92"/>
      <c r="FU28" s="70"/>
      <c r="FV28" s="71"/>
      <c r="FW28" s="502">
        <f t="shared" si="22"/>
        <v>0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/>
      <c r="GX28" s="92"/>
      <c r="GY28" s="297"/>
      <c r="GZ28" s="251"/>
      <c r="HA28" s="502">
        <f t="shared" si="25"/>
        <v>0</v>
      </c>
      <c r="HD28" s="106"/>
      <c r="HE28" s="15">
        <v>21</v>
      </c>
      <c r="HF28" s="264">
        <v>888.1</v>
      </c>
      <c r="HG28" s="305"/>
      <c r="HH28" s="264"/>
      <c r="HI28" s="297"/>
      <c r="HJ28" s="251"/>
      <c r="HK28" s="300">
        <f t="shared" si="26"/>
        <v>0</v>
      </c>
      <c r="HN28" s="106"/>
      <c r="HO28" s="15">
        <v>21</v>
      </c>
      <c r="HP28" s="264">
        <v>891.8</v>
      </c>
      <c r="HQ28" s="305"/>
      <c r="HR28" s="264"/>
      <c r="HS28" s="358"/>
      <c r="HT28" s="251"/>
      <c r="HU28" s="502">
        <f t="shared" si="27"/>
        <v>0</v>
      </c>
      <c r="HX28" s="106"/>
      <c r="HY28" s="15">
        <v>21</v>
      </c>
      <c r="HZ28" s="69">
        <v>894.5</v>
      </c>
      <c r="IA28" s="313"/>
      <c r="IB28" s="69"/>
      <c r="IC28" s="70"/>
      <c r="ID28" s="71"/>
      <c r="IE28" s="502">
        <f t="shared" si="5"/>
        <v>0</v>
      </c>
      <c r="IH28" s="106"/>
      <c r="II28" s="15">
        <v>21</v>
      </c>
      <c r="IJ28" s="69">
        <v>896.7</v>
      </c>
      <c r="IK28" s="313"/>
      <c r="IL28" s="69"/>
      <c r="IM28" s="70"/>
      <c r="IN28" s="71"/>
      <c r="IO28" s="502">
        <f t="shared" si="28"/>
        <v>0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/>
      <c r="JP28" s="92"/>
      <c r="JQ28" s="70"/>
      <c r="JR28" s="71"/>
      <c r="JS28" s="502">
        <f>JR28*JP28</f>
        <v>0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/>
      <c r="KJ28" s="69"/>
      <c r="KK28" s="70"/>
      <c r="KL28" s="71"/>
      <c r="KM28" s="502">
        <f t="shared" si="33"/>
        <v>0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0</v>
      </c>
      <c r="HD29" s="106"/>
      <c r="HE29" s="15"/>
      <c r="HF29" s="92"/>
      <c r="HG29" s="301"/>
      <c r="HH29" s="92"/>
      <c r="HI29" s="95"/>
      <c r="HJ29" s="71"/>
      <c r="HK29" s="502">
        <f>SUM(HK8:HK28)</f>
        <v>0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0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0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0</v>
      </c>
      <c r="FZ30" s="106"/>
      <c r="GA30" s="15"/>
      <c r="GB30" s="69"/>
      <c r="GC30" s="313"/>
      <c r="GD30" s="105"/>
      <c r="GE30" s="70"/>
      <c r="GF30" s="71"/>
      <c r="GG30" s="502">
        <f>SUM(GG8:GG29)</f>
        <v>0</v>
      </c>
      <c r="GJ30" s="106"/>
      <c r="GK30" s="15"/>
      <c r="GL30" s="432"/>
      <c r="GM30" s="301"/>
      <c r="GN30" s="69"/>
      <c r="GO30" s="95"/>
      <c r="GP30" s="71"/>
      <c r="GQ30" s="502">
        <f>SUM(GQ8:GQ29)</f>
        <v>0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0</v>
      </c>
      <c r="HX30" s="106"/>
      <c r="HY30" s="15"/>
      <c r="HZ30" s="69"/>
      <c r="IA30" s="313"/>
      <c r="IB30" s="105"/>
      <c r="IC30" s="70"/>
      <c r="ID30" s="71"/>
      <c r="IE30" s="502">
        <f>SUM(IE8:IE29)</f>
        <v>0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0</v>
      </c>
      <c r="IR30" s="106"/>
      <c r="IS30" s="15"/>
      <c r="IT30" s="69"/>
      <c r="IU30" s="79"/>
      <c r="IV30" s="69"/>
      <c r="IW30" s="95"/>
      <c r="IX30" s="71"/>
      <c r="IY30" s="502">
        <f>SUM(IY8:IY29)</f>
        <v>0</v>
      </c>
      <c r="JB30" s="106"/>
      <c r="JC30" s="15"/>
      <c r="JD30" s="69"/>
      <c r="JE30" s="313"/>
      <c r="JF30" s="105"/>
      <c r="JG30" s="70"/>
      <c r="JH30" s="71"/>
      <c r="JI30" s="502">
        <f>SUM(JI8:JI29)</f>
        <v>0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0</v>
      </c>
      <c r="FU32" s="75" t="s">
        <v>36</v>
      </c>
      <c r="GB32" s="105">
        <f>SUM(GB8:GB31)</f>
        <v>18301.48</v>
      </c>
      <c r="GD32" s="105">
        <f>SUM(GD8:GD31)</f>
        <v>0</v>
      </c>
      <c r="GL32" s="105">
        <f>SUM(GL8:GL31)</f>
        <v>17905.02</v>
      </c>
      <c r="GN32" s="105">
        <f>SUM(GN8:GN31)</f>
        <v>0</v>
      </c>
      <c r="GV32" s="105">
        <f>SUM(GV8:GV31)</f>
        <v>18833.399999999998</v>
      </c>
      <c r="GX32" s="105">
        <f>SUM(GX8:GX31)</f>
        <v>0</v>
      </c>
      <c r="HF32" s="105">
        <f>SUM(HF8:HF31)</f>
        <v>18885.699999999997</v>
      </c>
      <c r="HH32" s="105">
        <f>SUM(HH8:HH31)</f>
        <v>0</v>
      </c>
      <c r="HP32" s="105">
        <f>SUM(HP8:HP31)</f>
        <v>18765.2</v>
      </c>
      <c r="HR32" s="105">
        <f>SUM(HR8:HR31)</f>
        <v>0</v>
      </c>
      <c r="HZ32" s="105">
        <f>SUM(HZ8:HZ31)</f>
        <v>19005.400000000001</v>
      </c>
      <c r="IB32" s="105">
        <f>SUM(IB8:IB31)</f>
        <v>0</v>
      </c>
      <c r="IJ32" s="105">
        <f>SUM(IJ8:IJ31)</f>
        <v>18871.2</v>
      </c>
      <c r="IL32" s="105">
        <f>SUM(IL8:IL31)</f>
        <v>0</v>
      </c>
      <c r="IT32" s="105">
        <f>SUM(IT8:IT31)</f>
        <v>18953.379999999997</v>
      </c>
      <c r="IV32" s="105">
        <f>SUM(IV8:IV31)</f>
        <v>0</v>
      </c>
      <c r="JD32" s="105">
        <f>SUM(JD8:JD31)</f>
        <v>18902.45</v>
      </c>
      <c r="JF32" s="105">
        <f>SUM(JF8:JF31)</f>
        <v>0</v>
      </c>
      <c r="JN32" s="105">
        <f>SUM(JN8:JN31)</f>
        <v>18999</v>
      </c>
      <c r="JP32" s="105">
        <f>SUM(JP8:JP31)</f>
        <v>0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10" t="s">
        <v>21</v>
      </c>
      <c r="EO33" s="1111"/>
      <c r="EP33" s="141">
        <f>EN32-EP32</f>
        <v>0</v>
      </c>
      <c r="EX33" s="1110" t="s">
        <v>21</v>
      </c>
      <c r="EY33" s="1111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19027.3</v>
      </c>
      <c r="GB33" s="324" t="s">
        <v>21</v>
      </c>
      <c r="GC33" s="325"/>
      <c r="GD33" s="141">
        <f>GE5-GD32</f>
        <v>18301.48</v>
      </c>
      <c r="GL33" s="324" t="s">
        <v>21</v>
      </c>
      <c r="GM33" s="325"/>
      <c r="GN33" s="141">
        <f>GL32-GN32</f>
        <v>17905.02</v>
      </c>
      <c r="GV33" s="324" t="s">
        <v>21</v>
      </c>
      <c r="GW33" s="325"/>
      <c r="GX33" s="141">
        <f>GV32-GX32</f>
        <v>18833.399999999998</v>
      </c>
      <c r="HF33" s="324" t="s">
        <v>21</v>
      </c>
      <c r="HG33" s="325"/>
      <c r="HH33" s="141">
        <f>HF32-HH32</f>
        <v>18885.699999999997</v>
      </c>
      <c r="HP33" s="324" t="s">
        <v>21</v>
      </c>
      <c r="HQ33" s="325"/>
      <c r="HR33" s="141">
        <f>HP32-HR32</f>
        <v>18765.2</v>
      </c>
      <c r="HZ33" s="612" t="s">
        <v>21</v>
      </c>
      <c r="IA33" s="613"/>
      <c r="IB33" s="285">
        <f>IC5-IB32</f>
        <v>19005.400000000001</v>
      </c>
      <c r="IC33" s="229"/>
      <c r="IJ33" s="612" t="s">
        <v>21</v>
      </c>
      <c r="IK33" s="613"/>
      <c r="IL33" s="141">
        <f>IJ32-IL32</f>
        <v>18871.2</v>
      </c>
      <c r="IT33" s="612" t="s">
        <v>21</v>
      </c>
      <c r="IU33" s="613"/>
      <c r="IV33" s="141">
        <f>IT32-IV32</f>
        <v>18953.379999999997</v>
      </c>
      <c r="JD33" s="612" t="s">
        <v>21</v>
      </c>
      <c r="JE33" s="613"/>
      <c r="JF33" s="141">
        <f>JD32-JF32</f>
        <v>18902.45</v>
      </c>
      <c r="JN33" s="612" t="s">
        <v>21</v>
      </c>
      <c r="JO33" s="613"/>
      <c r="JP33" s="141">
        <f>JN32-JP32</f>
        <v>18999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18818.5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10" t="s">
        <v>21</v>
      </c>
      <c r="RU33" s="1211"/>
      <c r="RV33" s="141">
        <f>SUM(RW5-RV32)</f>
        <v>0</v>
      </c>
      <c r="SC33" s="1210" t="s">
        <v>21</v>
      </c>
      <c r="SD33" s="1211"/>
      <c r="SE33" s="141">
        <f>SUM(SF5-SE32)</f>
        <v>0</v>
      </c>
      <c r="SL33" s="1210" t="s">
        <v>21</v>
      </c>
      <c r="SM33" s="1211"/>
      <c r="SN33" s="219">
        <f>SUM(SO5-SN32)</f>
        <v>0</v>
      </c>
      <c r="SU33" s="1210" t="s">
        <v>21</v>
      </c>
      <c r="SV33" s="1211"/>
      <c r="SW33" s="141">
        <f>SUM(SX5-SW32)</f>
        <v>0</v>
      </c>
      <c r="TD33" s="1210" t="s">
        <v>21</v>
      </c>
      <c r="TE33" s="1211"/>
      <c r="TF33" s="141">
        <f>SUM(TG5-TF32)</f>
        <v>0</v>
      </c>
      <c r="TM33" s="1210" t="s">
        <v>21</v>
      </c>
      <c r="TN33" s="1211"/>
      <c r="TO33" s="141">
        <f>SUM(TP5-TO32)</f>
        <v>0</v>
      </c>
      <c r="TV33" s="1210" t="s">
        <v>21</v>
      </c>
      <c r="TW33" s="1211"/>
      <c r="TX33" s="141">
        <f>SUM(TY5-TX32)</f>
        <v>0</v>
      </c>
      <c r="UE33" s="1210" t="s">
        <v>21</v>
      </c>
      <c r="UF33" s="1211"/>
      <c r="UG33" s="141">
        <f>SUM(UH5-UG32)</f>
        <v>0</v>
      </c>
      <c r="UN33" s="1210" t="s">
        <v>21</v>
      </c>
      <c r="UO33" s="1211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10" t="s">
        <v>21</v>
      </c>
      <c r="VP33" s="1211"/>
      <c r="VQ33" s="141">
        <f>VR5-VQ32</f>
        <v>-22</v>
      </c>
      <c r="VX33" s="1210" t="s">
        <v>21</v>
      </c>
      <c r="VY33" s="1211"/>
      <c r="VZ33" s="141">
        <f>WA5-VZ32</f>
        <v>-22</v>
      </c>
      <c r="WG33" s="1210" t="s">
        <v>21</v>
      </c>
      <c r="WH33" s="1211"/>
      <c r="WI33" s="141">
        <f>WJ5-WI32</f>
        <v>-22</v>
      </c>
      <c r="WP33" s="1210" t="s">
        <v>21</v>
      </c>
      <c r="WQ33" s="1211"/>
      <c r="WR33" s="141">
        <f>WS5-WR32</f>
        <v>-22</v>
      </c>
      <c r="WY33" s="1210" t="s">
        <v>21</v>
      </c>
      <c r="WZ33" s="1211"/>
      <c r="XA33" s="141">
        <f>XB5-XA32</f>
        <v>-22</v>
      </c>
      <c r="XH33" s="1210" t="s">
        <v>21</v>
      </c>
      <c r="XI33" s="1211"/>
      <c r="XJ33" s="141">
        <f>XK5-XJ32</f>
        <v>-22</v>
      </c>
      <c r="XQ33" s="1210" t="s">
        <v>21</v>
      </c>
      <c r="XR33" s="1211"/>
      <c r="XS33" s="141">
        <f>XT5-XS32</f>
        <v>-22</v>
      </c>
      <c r="XZ33" s="1210" t="s">
        <v>21</v>
      </c>
      <c r="YA33" s="1211"/>
      <c r="YB33" s="141">
        <f>YC5-YB32</f>
        <v>-22</v>
      </c>
      <c r="YI33" s="1210" t="s">
        <v>21</v>
      </c>
      <c r="YJ33" s="1211"/>
      <c r="YK33" s="141">
        <f>YL5-YK32</f>
        <v>-22</v>
      </c>
      <c r="YR33" s="1210" t="s">
        <v>21</v>
      </c>
      <c r="YS33" s="1211"/>
      <c r="YT33" s="141">
        <f>YU5-YT32</f>
        <v>-22</v>
      </c>
      <c r="ZA33" s="1210" t="s">
        <v>21</v>
      </c>
      <c r="ZB33" s="1211"/>
      <c r="ZC33" s="141">
        <f>ZD5-ZC32</f>
        <v>-22</v>
      </c>
      <c r="ZJ33" s="1210" t="s">
        <v>21</v>
      </c>
      <c r="ZK33" s="1211"/>
      <c r="ZL33" s="141">
        <f>ZM5-ZL32</f>
        <v>-22</v>
      </c>
      <c r="ZS33" s="1210" t="s">
        <v>21</v>
      </c>
      <c r="ZT33" s="1211"/>
      <c r="ZU33" s="141">
        <f>ZV5-ZU32</f>
        <v>-22</v>
      </c>
      <c r="AAB33" s="1210" t="s">
        <v>21</v>
      </c>
      <c r="AAC33" s="1211"/>
      <c r="AAD33" s="141">
        <f>AAE5-AAD32</f>
        <v>-22</v>
      </c>
      <c r="AAK33" s="1210" t="s">
        <v>21</v>
      </c>
      <c r="AAL33" s="1211"/>
      <c r="AAM33" s="141">
        <f>AAN5-AAM32</f>
        <v>-22</v>
      </c>
      <c r="AAT33" s="1210" t="s">
        <v>21</v>
      </c>
      <c r="AAU33" s="1211"/>
      <c r="AAV33" s="141">
        <f>AAV32-AAT32</f>
        <v>22</v>
      </c>
      <c r="ABC33" s="1210" t="s">
        <v>21</v>
      </c>
      <c r="ABD33" s="1211"/>
      <c r="ABE33" s="141">
        <f>ABF5-ABE32</f>
        <v>-22</v>
      </c>
      <c r="ABL33" s="1210" t="s">
        <v>21</v>
      </c>
      <c r="ABM33" s="1211"/>
      <c r="ABN33" s="141">
        <f>ABO5-ABN32</f>
        <v>-22</v>
      </c>
      <c r="ABU33" s="1210" t="s">
        <v>21</v>
      </c>
      <c r="ABV33" s="1211"/>
      <c r="ABW33" s="141">
        <f>ABX5-ABW32</f>
        <v>-22</v>
      </c>
      <c r="ACD33" s="1210" t="s">
        <v>21</v>
      </c>
      <c r="ACE33" s="1211"/>
      <c r="ACF33" s="141">
        <f>ACG5-ACF32</f>
        <v>-22</v>
      </c>
      <c r="ACM33" s="1210" t="s">
        <v>21</v>
      </c>
      <c r="ACN33" s="1211"/>
      <c r="ACO33" s="141">
        <f>ACP5-ACO32</f>
        <v>-22</v>
      </c>
      <c r="ACV33" s="1210" t="s">
        <v>21</v>
      </c>
      <c r="ACW33" s="1211"/>
      <c r="ACX33" s="141">
        <f>ACY5-ACX32</f>
        <v>-22</v>
      </c>
      <c r="ADE33" s="1210" t="s">
        <v>21</v>
      </c>
      <c r="ADF33" s="1211"/>
      <c r="ADG33" s="141">
        <f>ADH5-ADG32</f>
        <v>-22</v>
      </c>
      <c r="ADN33" s="1210" t="s">
        <v>21</v>
      </c>
      <c r="ADO33" s="1211"/>
      <c r="ADP33" s="141">
        <f>ADQ5-ADP32</f>
        <v>-22</v>
      </c>
      <c r="ADW33" s="1210" t="s">
        <v>21</v>
      </c>
      <c r="ADX33" s="1211"/>
      <c r="ADY33" s="141">
        <f>ADZ5-ADY32</f>
        <v>-22</v>
      </c>
      <c r="AEF33" s="1210" t="s">
        <v>21</v>
      </c>
      <c r="AEG33" s="1211"/>
      <c r="AEH33" s="141">
        <f>AEI5-AEH32</f>
        <v>-22</v>
      </c>
      <c r="AEO33" s="1210" t="s">
        <v>21</v>
      </c>
      <c r="AEP33" s="121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2" t="s">
        <v>4</v>
      </c>
      <c r="EO34" s="1113"/>
      <c r="EP34" s="49"/>
      <c r="EX34" s="1112" t="s">
        <v>4</v>
      </c>
      <c r="EY34" s="1113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12" t="s">
        <v>4</v>
      </c>
      <c r="RU34" s="1213"/>
      <c r="RV34" s="49"/>
      <c r="SC34" s="1212" t="s">
        <v>4</v>
      </c>
      <c r="SD34" s="1213"/>
      <c r="SE34" s="49"/>
      <c r="SL34" s="1212" t="s">
        <v>4</v>
      </c>
      <c r="SM34" s="1213"/>
      <c r="SN34" s="49"/>
      <c r="SU34" s="1212" t="s">
        <v>4</v>
      </c>
      <c r="SV34" s="1213"/>
      <c r="SW34" s="49"/>
      <c r="TD34" s="1212" t="s">
        <v>4</v>
      </c>
      <c r="TE34" s="1213"/>
      <c r="TF34" s="49"/>
      <c r="TM34" s="1212" t="s">
        <v>4</v>
      </c>
      <c r="TN34" s="1213"/>
      <c r="TO34" s="49"/>
      <c r="TV34" s="1212" t="s">
        <v>4</v>
      </c>
      <c r="TW34" s="1213"/>
      <c r="TX34" s="49"/>
      <c r="UE34" s="1212" t="s">
        <v>4</v>
      </c>
      <c r="UF34" s="1213"/>
      <c r="UG34" s="49"/>
      <c r="UN34" s="1212" t="s">
        <v>4</v>
      </c>
      <c r="UO34" s="1213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12" t="s">
        <v>4</v>
      </c>
      <c r="VP34" s="1213"/>
      <c r="VQ34" s="49"/>
      <c r="VX34" s="1212" t="s">
        <v>4</v>
      </c>
      <c r="VY34" s="1213"/>
      <c r="VZ34" s="49"/>
      <c r="WG34" s="1212" t="s">
        <v>4</v>
      </c>
      <c r="WH34" s="1213"/>
      <c r="WI34" s="49"/>
      <c r="WP34" s="1212" t="s">
        <v>4</v>
      </c>
      <c r="WQ34" s="1213"/>
      <c r="WR34" s="49"/>
      <c r="WY34" s="1212" t="s">
        <v>4</v>
      </c>
      <c r="WZ34" s="1213"/>
      <c r="XA34" s="49"/>
      <c r="XH34" s="1212" t="s">
        <v>4</v>
      </c>
      <c r="XI34" s="1213"/>
      <c r="XJ34" s="49"/>
      <c r="XQ34" s="1212" t="s">
        <v>4</v>
      </c>
      <c r="XR34" s="1213"/>
      <c r="XS34" s="49"/>
      <c r="XZ34" s="1212" t="s">
        <v>4</v>
      </c>
      <c r="YA34" s="1213"/>
      <c r="YB34" s="49"/>
      <c r="YI34" s="1212" t="s">
        <v>4</v>
      </c>
      <c r="YJ34" s="1213"/>
      <c r="YK34" s="49"/>
      <c r="YR34" s="1212" t="s">
        <v>4</v>
      </c>
      <c r="YS34" s="1213"/>
      <c r="YT34" s="49"/>
      <c r="ZA34" s="1212" t="s">
        <v>4</v>
      </c>
      <c r="ZB34" s="1213"/>
      <c r="ZC34" s="49"/>
      <c r="ZJ34" s="1212" t="s">
        <v>4</v>
      </c>
      <c r="ZK34" s="1213"/>
      <c r="ZL34" s="49"/>
      <c r="ZS34" s="1212" t="s">
        <v>4</v>
      </c>
      <c r="ZT34" s="1213"/>
      <c r="ZU34" s="49"/>
      <c r="AAB34" s="1212" t="s">
        <v>4</v>
      </c>
      <c r="AAC34" s="1213"/>
      <c r="AAD34" s="49"/>
      <c r="AAK34" s="1212" t="s">
        <v>4</v>
      </c>
      <c r="AAL34" s="1213"/>
      <c r="AAM34" s="49"/>
      <c r="AAT34" s="1212" t="s">
        <v>4</v>
      </c>
      <c r="AAU34" s="1213"/>
      <c r="AAV34" s="49"/>
      <c r="ABC34" s="1212" t="s">
        <v>4</v>
      </c>
      <c r="ABD34" s="1213"/>
      <c r="ABE34" s="49"/>
      <c r="ABL34" s="1212" t="s">
        <v>4</v>
      </c>
      <c r="ABM34" s="1213"/>
      <c r="ABN34" s="49"/>
      <c r="ABU34" s="1212" t="s">
        <v>4</v>
      </c>
      <c r="ABV34" s="1213"/>
      <c r="ABW34" s="49"/>
      <c r="ACD34" s="1212" t="s">
        <v>4</v>
      </c>
      <c r="ACE34" s="1213"/>
      <c r="ACF34" s="49"/>
      <c r="ACM34" s="1212" t="s">
        <v>4</v>
      </c>
      <c r="ACN34" s="1213"/>
      <c r="ACO34" s="49"/>
      <c r="ACV34" s="1212" t="s">
        <v>4</v>
      </c>
      <c r="ACW34" s="1213"/>
      <c r="ACX34" s="49"/>
      <c r="ADE34" s="1212" t="s">
        <v>4</v>
      </c>
      <c r="ADF34" s="1213"/>
      <c r="ADG34" s="49"/>
      <c r="ADN34" s="1212" t="s">
        <v>4</v>
      </c>
      <c r="ADO34" s="1213"/>
      <c r="ADP34" s="49"/>
      <c r="ADW34" s="1212" t="s">
        <v>4</v>
      </c>
      <c r="ADX34" s="1213"/>
      <c r="ADY34" s="49"/>
      <c r="AEF34" s="1212" t="s">
        <v>4</v>
      </c>
      <c r="AEG34" s="1213"/>
      <c r="AEH34" s="49"/>
      <c r="AEO34" s="1212" t="s">
        <v>4</v>
      </c>
      <c r="AEP34" s="121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/>
      <c r="B1" s="1205"/>
      <c r="C1" s="1205"/>
      <c r="D1" s="1205"/>
      <c r="E1" s="1205"/>
      <c r="F1" s="1205"/>
      <c r="G1" s="120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06"/>
      <c r="B5" s="123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06"/>
      <c r="B6" s="123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0" t="s">
        <v>21</v>
      </c>
      <c r="E32" s="1211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0" t="s">
        <v>21</v>
      </c>
      <c r="E29" s="1211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0" t="s">
        <v>21</v>
      </c>
      <c r="E32" s="1211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M11" sqref="M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16" t="s">
        <v>267</v>
      </c>
      <c r="B1" s="1216"/>
      <c r="C1" s="1216"/>
      <c r="D1" s="1216"/>
      <c r="E1" s="1216"/>
      <c r="F1" s="1216"/>
      <c r="G1" s="1216"/>
      <c r="H1" s="11">
        <v>1</v>
      </c>
      <c r="K1" s="1220" t="s">
        <v>286</v>
      </c>
      <c r="L1" s="1220"/>
      <c r="M1" s="1220"/>
      <c r="N1" s="1220"/>
      <c r="O1" s="1220"/>
      <c r="P1" s="1220"/>
      <c r="Q1" s="122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37" t="s">
        <v>112</v>
      </c>
      <c r="B5" s="1227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37" t="s">
        <v>112</v>
      </c>
      <c r="L5" s="1227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4"/>
    </row>
    <row r="6" spans="1:19" ht="15.75" customHeight="1" x14ac:dyDescent="0.25">
      <c r="A6" s="1237"/>
      <c r="B6" s="1227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37"/>
      <c r="L6" s="1227"/>
      <c r="M6" s="288"/>
      <c r="N6" s="235"/>
      <c r="O6" s="260"/>
      <c r="P6" s="230"/>
      <c r="Q6" s="261">
        <f>P27</f>
        <v>232.75</v>
      </c>
      <c r="R6" s="7">
        <f>O6-Q6+O5+O7+O4</f>
        <v>786.68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25</v>
      </c>
      <c r="M11" s="230"/>
      <c r="N11" s="287">
        <v>0</v>
      </c>
      <c r="O11" s="805"/>
      <c r="P11" s="606">
        <f t="shared" si="1"/>
        <v>0</v>
      </c>
      <c r="Q11" s="607"/>
      <c r="R11" s="479"/>
      <c r="S11" s="255">
        <f t="shared" ref="S11:S26" si="3">S10-P11</f>
        <v>786.68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25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786.68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25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786.68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25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786.68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5">
        <f t="shared" si="0"/>
        <v>0</v>
      </c>
      <c r="G15" s="1166"/>
      <c r="H15" s="1167"/>
      <c r="I15" s="868">
        <f t="shared" si="2"/>
        <v>2.9999999999830607E-2</v>
      </c>
      <c r="L15" s="537">
        <f>L14-M15</f>
        <v>25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786.68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5">
        <f t="shared" si="0"/>
        <v>0</v>
      </c>
      <c r="G16" s="1166"/>
      <c r="H16" s="1167"/>
      <c r="I16" s="868">
        <f t="shared" si="2"/>
        <v>2.9999999999830607E-2</v>
      </c>
      <c r="L16" s="537">
        <f t="shared" ref="L16:L26" si="7">L15-M16</f>
        <v>25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786.68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5">
        <f t="shared" si="0"/>
        <v>0</v>
      </c>
      <c r="G17" s="1166"/>
      <c r="H17" s="1167"/>
      <c r="I17" s="868">
        <f t="shared" si="2"/>
        <v>2.9999999999830607E-2</v>
      </c>
      <c r="L17" s="537">
        <f t="shared" si="7"/>
        <v>25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786.68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25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786.68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25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786.68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25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786.68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25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786.68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25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786.68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25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786.68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25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786.68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25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786.68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25</v>
      </c>
      <c r="M26" s="37"/>
      <c r="N26" s="287">
        <v>0</v>
      </c>
      <c r="O26" s="1115"/>
      <c r="P26" s="606">
        <f t="shared" si="1"/>
        <v>0</v>
      </c>
      <c r="Q26" s="1116"/>
      <c r="R26" s="1039"/>
      <c r="S26" s="255">
        <f t="shared" si="3"/>
        <v>786.68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8</v>
      </c>
      <c r="N27" s="105">
        <f>SUM(N9:N26)</f>
        <v>232.75</v>
      </c>
      <c r="O27" s="75"/>
      <c r="P27" s="105">
        <f>SUM(P9:P26)</f>
        <v>232.75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10" t="s">
        <v>21</v>
      </c>
      <c r="E29" s="1211"/>
      <c r="F29" s="141">
        <f>E5+E6-F27+E7+E4</f>
        <v>2.9999999999791527E-2</v>
      </c>
      <c r="L29" s="5"/>
      <c r="N29" s="1210" t="s">
        <v>21</v>
      </c>
      <c r="O29" s="1211"/>
      <c r="P29" s="141">
        <f>O5+O6-P27+O7+O4</f>
        <v>786.68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2" t="s">
        <v>4</v>
      </c>
      <c r="O30" s="1113"/>
      <c r="P30" s="49">
        <f>P5+P6-M27+P7+P4</f>
        <v>25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6" t="s">
        <v>269</v>
      </c>
      <c r="B1" s="1216"/>
      <c r="C1" s="1216"/>
      <c r="D1" s="1216"/>
      <c r="E1" s="1216"/>
      <c r="F1" s="1216"/>
      <c r="G1" s="12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14" t="s">
        <v>65</v>
      </c>
      <c r="B6" s="1238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14"/>
      <c r="B7" s="1239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5">
        <f t="shared" si="1"/>
        <v>0</v>
      </c>
      <c r="G17" s="1166"/>
      <c r="H17" s="1167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5">
        <f t="shared" si="1"/>
        <v>0</v>
      </c>
      <c r="G18" s="1166"/>
      <c r="H18" s="1167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5">
        <f t="shared" si="1"/>
        <v>0</v>
      </c>
      <c r="G19" s="1166"/>
      <c r="H19" s="1167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5">
        <f t="shared" si="1"/>
        <v>0</v>
      </c>
      <c r="G20" s="1166"/>
      <c r="H20" s="1167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10" t="s">
        <v>21</v>
      </c>
      <c r="E30" s="1211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M1" zoomScale="98" zoomScaleNormal="98" workbookViewId="0">
      <pane ySplit="8" topLeftCell="A9" activePane="bottomLeft" state="frozen"/>
      <selection pane="bottomLeft" activeCell="T15" sqref="T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40" t="s">
        <v>270</v>
      </c>
      <c r="B1" s="1240"/>
      <c r="C1" s="1240"/>
      <c r="D1" s="1240"/>
      <c r="E1" s="1240"/>
      <c r="F1" s="1240"/>
      <c r="G1" s="1240"/>
      <c r="H1" s="1240"/>
      <c r="I1" s="1240"/>
      <c r="J1" s="1240"/>
      <c r="K1" s="636">
        <v>1</v>
      </c>
      <c r="N1" s="1240" t="str">
        <f>A1</f>
        <v xml:space="preserve"> INVENTARIO      DEL MES DE JULIO 2022</v>
      </c>
      <c r="O1" s="1240"/>
      <c r="P1" s="1240"/>
      <c r="Q1" s="1240"/>
      <c r="R1" s="1240"/>
      <c r="S1" s="1240"/>
      <c r="T1" s="1240"/>
      <c r="U1" s="1240"/>
      <c r="V1" s="1240"/>
      <c r="W1" s="1240"/>
      <c r="X1" s="636">
        <v>2</v>
      </c>
      <c r="AA1" s="1241" t="s">
        <v>286</v>
      </c>
      <c r="AB1" s="1241"/>
      <c r="AC1" s="1241"/>
      <c r="AD1" s="1241"/>
      <c r="AE1" s="1241"/>
      <c r="AF1" s="1241"/>
      <c r="AG1" s="1241"/>
      <c r="AH1" s="1241"/>
      <c r="AI1" s="1241"/>
      <c r="AJ1" s="1241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3157.52</v>
      </c>
      <c r="U5" s="154">
        <f>R5+R6-T5+R4</f>
        <v>1963.52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0</v>
      </c>
      <c r="AH5" s="154">
        <f>AE5+AE6-AG5+AE4</f>
        <v>2014.28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61" t="s">
        <v>398</v>
      </c>
      <c r="AC6" s="156"/>
      <c r="AD6" s="135"/>
      <c r="AE6" s="78"/>
      <c r="AF6" s="62"/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2">
        <v>27.22</v>
      </c>
      <c r="AC9" s="15"/>
      <c r="AD9" s="364">
        <v>0</v>
      </c>
      <c r="AE9" s="303"/>
      <c r="AF9" s="69">
        <f t="shared" ref="AF9:AF72" si="4">AD9</f>
        <v>0</v>
      </c>
      <c r="AG9" s="250"/>
      <c r="AH9" s="251"/>
      <c r="AI9" s="558">
        <f>AE5-AF9+AE4+AE6+AE7</f>
        <v>2014.28</v>
      </c>
      <c r="AJ9" s="559">
        <f>AF5-AC9+AF4+AF6+AF7</f>
        <v>74</v>
      </c>
      <c r="AK9" s="560">
        <f>AF9*AH9</f>
        <v>0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5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6">S10*U10</f>
        <v>61843.839999999997</v>
      </c>
      <c r="AA10" s="786"/>
      <c r="AB10" s="2">
        <v>27.22</v>
      </c>
      <c r="AC10" s="15"/>
      <c r="AD10" s="364">
        <f t="shared" ref="AD10:AD73" si="7">AC10*AB10</f>
        <v>0</v>
      </c>
      <c r="AE10" s="303"/>
      <c r="AF10" s="69">
        <f t="shared" si="4"/>
        <v>0</v>
      </c>
      <c r="AG10" s="70"/>
      <c r="AH10" s="71"/>
      <c r="AI10" s="561">
        <f>AI9-AF10</f>
        <v>2014.28</v>
      </c>
      <c r="AJ10" s="562">
        <f>AJ9-AC10</f>
        <v>74</v>
      </c>
      <c r="AK10" s="563">
        <f t="shared" ref="AK10:AK73" si="8">AF10*AH10</f>
        <v>0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5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6"/>
        <v>1932.62</v>
      </c>
      <c r="AA11" s="787"/>
      <c r="AB11" s="2">
        <v>27.22</v>
      </c>
      <c r="AC11" s="15"/>
      <c r="AD11" s="364">
        <f t="shared" si="7"/>
        <v>0</v>
      </c>
      <c r="AE11" s="303"/>
      <c r="AF11" s="69">
        <f t="shared" si="4"/>
        <v>0</v>
      </c>
      <c r="AG11" s="250"/>
      <c r="AH11" s="251"/>
      <c r="AI11" s="561">
        <f t="shared" ref="AI11:AI74" si="13">AI10-AF11</f>
        <v>2014.28</v>
      </c>
      <c r="AJ11" s="562">
        <f t="shared" ref="AJ11" si="14">AJ10-AC11</f>
        <v>74</v>
      </c>
      <c r="AK11" s="563">
        <f t="shared" si="8"/>
        <v>0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5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6"/>
        <v>19326.2</v>
      </c>
      <c r="AA12" s="785" t="s">
        <v>33</v>
      </c>
      <c r="AB12" s="2">
        <v>27.22</v>
      </c>
      <c r="AC12" s="15"/>
      <c r="AD12" s="364">
        <f t="shared" si="7"/>
        <v>0</v>
      </c>
      <c r="AE12" s="303"/>
      <c r="AF12" s="69">
        <f t="shared" si="4"/>
        <v>0</v>
      </c>
      <c r="AG12" s="250"/>
      <c r="AH12" s="251"/>
      <c r="AI12" s="561">
        <f t="shared" si="13"/>
        <v>2014.28</v>
      </c>
      <c r="AJ12" s="562">
        <f>AJ11-AC12</f>
        <v>74</v>
      </c>
      <c r="AK12" s="563">
        <f t="shared" si="8"/>
        <v>0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5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6"/>
        <v>69574.319999999992</v>
      </c>
      <c r="AA13" s="534"/>
      <c r="AB13" s="295">
        <v>27.22</v>
      </c>
      <c r="AC13" s="15"/>
      <c r="AD13" s="364">
        <f t="shared" si="7"/>
        <v>0</v>
      </c>
      <c r="AE13" s="303"/>
      <c r="AF13" s="69">
        <f t="shared" si="4"/>
        <v>0</v>
      </c>
      <c r="AG13" s="70"/>
      <c r="AH13" s="71"/>
      <c r="AI13" s="561">
        <f t="shared" si="13"/>
        <v>2014.28</v>
      </c>
      <c r="AJ13" s="562">
        <f t="shared" ref="AJ13:AJ76" si="17">AJ12-AC13</f>
        <v>74</v>
      </c>
      <c r="AK13" s="563">
        <f t="shared" si="8"/>
        <v>0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5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6"/>
        <v>1932.62</v>
      </c>
      <c r="AA14" s="534"/>
      <c r="AB14" s="295">
        <v>27.22</v>
      </c>
      <c r="AC14" s="15"/>
      <c r="AD14" s="364">
        <f t="shared" si="7"/>
        <v>0</v>
      </c>
      <c r="AE14" s="303"/>
      <c r="AF14" s="69">
        <f t="shared" si="4"/>
        <v>0</v>
      </c>
      <c r="AG14" s="70"/>
      <c r="AH14" s="71"/>
      <c r="AI14" s="561">
        <f t="shared" si="13"/>
        <v>2014.28</v>
      </c>
      <c r="AJ14" s="562">
        <f t="shared" si="17"/>
        <v>74</v>
      </c>
      <c r="AK14" s="563">
        <f t="shared" si="8"/>
        <v>0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5"/>
        <v>18237.399999999998</v>
      </c>
      <c r="N15" s="534"/>
      <c r="O15" s="295">
        <v>27.22</v>
      </c>
      <c r="P15" s="15"/>
      <c r="Q15" s="364">
        <f t="shared" si="2"/>
        <v>0</v>
      </c>
      <c r="R15" s="303"/>
      <c r="S15" s="69">
        <f t="shared" si="3"/>
        <v>0</v>
      </c>
      <c r="T15" s="70"/>
      <c r="U15" s="71"/>
      <c r="V15" s="561">
        <f t="shared" si="11"/>
        <v>1963.5200000000002</v>
      </c>
      <c r="W15" s="562">
        <f t="shared" si="16"/>
        <v>72</v>
      </c>
      <c r="X15" s="563">
        <f t="shared" si="6"/>
        <v>0</v>
      </c>
      <c r="AA15" s="534"/>
      <c r="AB15" s="295">
        <v>27.22</v>
      </c>
      <c r="AC15" s="15"/>
      <c r="AD15" s="364">
        <f t="shared" si="7"/>
        <v>0</v>
      </c>
      <c r="AE15" s="303"/>
      <c r="AF15" s="69">
        <f t="shared" si="4"/>
        <v>0</v>
      </c>
      <c r="AG15" s="70"/>
      <c r="AH15" s="71"/>
      <c r="AI15" s="561">
        <f t="shared" si="13"/>
        <v>2014.28</v>
      </c>
      <c r="AJ15" s="562">
        <f t="shared" si="17"/>
        <v>74</v>
      </c>
      <c r="AK15" s="563">
        <f t="shared" si="8"/>
        <v>0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5"/>
        <v>3647.48</v>
      </c>
      <c r="N16" s="534"/>
      <c r="O16" s="295">
        <v>27.22</v>
      </c>
      <c r="P16" s="15"/>
      <c r="Q16" s="364">
        <f t="shared" si="2"/>
        <v>0</v>
      </c>
      <c r="R16" s="303"/>
      <c r="S16" s="69">
        <f t="shared" si="3"/>
        <v>0</v>
      </c>
      <c r="T16" s="250"/>
      <c r="U16" s="251"/>
      <c r="V16" s="561">
        <f t="shared" si="11"/>
        <v>1963.5200000000002</v>
      </c>
      <c r="W16" s="562">
        <f t="shared" si="16"/>
        <v>72</v>
      </c>
      <c r="X16" s="563">
        <f t="shared" si="6"/>
        <v>0</v>
      </c>
      <c r="AA16" s="534"/>
      <c r="AB16" s="295">
        <v>27.22</v>
      </c>
      <c r="AC16" s="15"/>
      <c r="AD16" s="364">
        <f t="shared" si="7"/>
        <v>0</v>
      </c>
      <c r="AE16" s="303"/>
      <c r="AF16" s="69">
        <f t="shared" si="4"/>
        <v>0</v>
      </c>
      <c r="AG16" s="250"/>
      <c r="AH16" s="251"/>
      <c r="AI16" s="561">
        <f t="shared" si="13"/>
        <v>2014.28</v>
      </c>
      <c r="AJ16" s="562">
        <f t="shared" si="17"/>
        <v>74</v>
      </c>
      <c r="AK16" s="563">
        <f t="shared" si="8"/>
        <v>0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5"/>
        <v>65654.64</v>
      </c>
      <c r="N17" s="534"/>
      <c r="O17" s="295">
        <v>27.22</v>
      </c>
      <c r="P17" s="15"/>
      <c r="Q17" s="364">
        <f t="shared" si="2"/>
        <v>0</v>
      </c>
      <c r="R17" s="303"/>
      <c r="S17" s="69">
        <f t="shared" si="3"/>
        <v>0</v>
      </c>
      <c r="T17" s="70"/>
      <c r="U17" s="71"/>
      <c r="V17" s="561">
        <f t="shared" si="11"/>
        <v>1963.5200000000002</v>
      </c>
      <c r="W17" s="562">
        <f t="shared" si="16"/>
        <v>72</v>
      </c>
      <c r="X17" s="563">
        <f t="shared" si="6"/>
        <v>0</v>
      </c>
      <c r="AA17" s="534"/>
      <c r="AB17" s="295">
        <v>27.22</v>
      </c>
      <c r="AC17" s="15"/>
      <c r="AD17" s="364">
        <f t="shared" si="7"/>
        <v>0</v>
      </c>
      <c r="AE17" s="303"/>
      <c r="AF17" s="69">
        <f t="shared" si="4"/>
        <v>0</v>
      </c>
      <c r="AG17" s="70"/>
      <c r="AH17" s="71"/>
      <c r="AI17" s="561">
        <f t="shared" si="13"/>
        <v>2014.28</v>
      </c>
      <c r="AJ17" s="562">
        <f t="shared" si="17"/>
        <v>74</v>
      </c>
      <c r="AK17" s="563">
        <f t="shared" si="8"/>
        <v>0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5"/>
        <v>9118.6999999999989</v>
      </c>
      <c r="N18" s="227"/>
      <c r="O18" s="2">
        <v>27.22</v>
      </c>
      <c r="P18" s="15"/>
      <c r="Q18" s="364">
        <f t="shared" si="2"/>
        <v>0</v>
      </c>
      <c r="R18" s="301"/>
      <c r="S18" s="69">
        <f t="shared" si="3"/>
        <v>0</v>
      </c>
      <c r="T18" s="70"/>
      <c r="U18" s="71"/>
      <c r="V18" s="561">
        <f t="shared" si="11"/>
        <v>1963.5200000000002</v>
      </c>
      <c r="W18" s="562">
        <f t="shared" si="16"/>
        <v>72</v>
      </c>
      <c r="X18" s="563">
        <f t="shared" si="6"/>
        <v>0</v>
      </c>
      <c r="AA18" s="227"/>
      <c r="AB18" s="2">
        <v>27.22</v>
      </c>
      <c r="AC18" s="15"/>
      <c r="AD18" s="364">
        <f t="shared" si="7"/>
        <v>0</v>
      </c>
      <c r="AE18" s="301"/>
      <c r="AF18" s="69">
        <f t="shared" si="4"/>
        <v>0</v>
      </c>
      <c r="AG18" s="70"/>
      <c r="AH18" s="71"/>
      <c r="AI18" s="561">
        <f t="shared" si="13"/>
        <v>2014.28</v>
      </c>
      <c r="AJ18" s="562">
        <f t="shared" si="17"/>
        <v>74</v>
      </c>
      <c r="AK18" s="563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5"/>
        <v>65654.64</v>
      </c>
      <c r="N19" s="227"/>
      <c r="O19" s="2">
        <v>27.22</v>
      </c>
      <c r="P19" s="15"/>
      <c r="Q19" s="364">
        <f t="shared" si="2"/>
        <v>0</v>
      </c>
      <c r="R19" s="303"/>
      <c r="S19" s="69">
        <f t="shared" si="3"/>
        <v>0</v>
      </c>
      <c r="T19" s="70"/>
      <c r="U19" s="71"/>
      <c r="V19" s="561">
        <f t="shared" si="11"/>
        <v>1963.5200000000002</v>
      </c>
      <c r="W19" s="562">
        <f t="shared" si="16"/>
        <v>72</v>
      </c>
      <c r="X19" s="563">
        <f t="shared" si="6"/>
        <v>0</v>
      </c>
      <c r="AA19" s="227"/>
      <c r="AB19" s="2">
        <v>27.22</v>
      </c>
      <c r="AC19" s="15"/>
      <c r="AD19" s="364">
        <f t="shared" si="7"/>
        <v>0</v>
      </c>
      <c r="AE19" s="303"/>
      <c r="AF19" s="69">
        <f t="shared" si="4"/>
        <v>0</v>
      </c>
      <c r="AG19" s="70"/>
      <c r="AH19" s="71"/>
      <c r="AI19" s="561">
        <f t="shared" si="13"/>
        <v>2014.28</v>
      </c>
      <c r="AJ19" s="562">
        <f t="shared" si="17"/>
        <v>74</v>
      </c>
      <c r="AK19" s="563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5"/>
        <v>65654.64</v>
      </c>
      <c r="N20" s="227"/>
      <c r="O20" s="2">
        <v>27.22</v>
      </c>
      <c r="P20" s="15"/>
      <c r="Q20" s="364">
        <f t="shared" si="2"/>
        <v>0</v>
      </c>
      <c r="R20" s="303"/>
      <c r="S20" s="69">
        <f t="shared" si="3"/>
        <v>0</v>
      </c>
      <c r="T20" s="70"/>
      <c r="U20" s="71"/>
      <c r="V20" s="561">
        <f t="shared" si="11"/>
        <v>1963.5200000000002</v>
      </c>
      <c r="W20" s="564">
        <f t="shared" si="16"/>
        <v>72</v>
      </c>
      <c r="X20" s="563">
        <f t="shared" si="6"/>
        <v>0</v>
      </c>
      <c r="AA20" s="227"/>
      <c r="AB20" s="2">
        <v>27.22</v>
      </c>
      <c r="AC20" s="15"/>
      <c r="AD20" s="364">
        <f t="shared" si="7"/>
        <v>0</v>
      </c>
      <c r="AE20" s="303"/>
      <c r="AF20" s="69">
        <f t="shared" si="4"/>
        <v>0</v>
      </c>
      <c r="AG20" s="70"/>
      <c r="AH20" s="71"/>
      <c r="AI20" s="561">
        <f t="shared" si="13"/>
        <v>2014.28</v>
      </c>
      <c r="AJ20" s="564">
        <f t="shared" si="17"/>
        <v>74</v>
      </c>
      <c r="AK20" s="563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5"/>
        <v>18237.399999999998</v>
      </c>
      <c r="N21" s="227"/>
      <c r="O21" s="2">
        <v>27.22</v>
      </c>
      <c r="P21" s="15"/>
      <c r="Q21" s="364">
        <f t="shared" si="2"/>
        <v>0</v>
      </c>
      <c r="R21" s="301"/>
      <c r="S21" s="69">
        <f t="shared" si="3"/>
        <v>0</v>
      </c>
      <c r="T21" s="70"/>
      <c r="U21" s="71"/>
      <c r="V21" s="561">
        <f t="shared" si="11"/>
        <v>1963.5200000000002</v>
      </c>
      <c r="W21" s="562">
        <f t="shared" si="16"/>
        <v>72</v>
      </c>
      <c r="X21" s="563">
        <f t="shared" si="6"/>
        <v>0</v>
      </c>
      <c r="AA21" s="227"/>
      <c r="AB21" s="2">
        <v>27.22</v>
      </c>
      <c r="AC21" s="15"/>
      <c r="AD21" s="364">
        <f t="shared" si="7"/>
        <v>0</v>
      </c>
      <c r="AE21" s="301"/>
      <c r="AF21" s="69">
        <f t="shared" si="4"/>
        <v>0</v>
      </c>
      <c r="AG21" s="70"/>
      <c r="AH21" s="71"/>
      <c r="AI21" s="561">
        <f t="shared" si="13"/>
        <v>2014.28</v>
      </c>
      <c r="AJ21" s="562">
        <f t="shared" si="17"/>
        <v>74</v>
      </c>
      <c r="AK21" s="563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5"/>
        <v>1823.74</v>
      </c>
      <c r="N22" s="227" t="s">
        <v>22</v>
      </c>
      <c r="O22" s="2">
        <v>27.22</v>
      </c>
      <c r="P22" s="15"/>
      <c r="Q22" s="364">
        <f t="shared" si="2"/>
        <v>0</v>
      </c>
      <c r="R22" s="301"/>
      <c r="S22" s="69">
        <f t="shared" si="3"/>
        <v>0</v>
      </c>
      <c r="T22" s="70"/>
      <c r="U22" s="71"/>
      <c r="V22" s="561">
        <f t="shared" si="11"/>
        <v>1963.5200000000002</v>
      </c>
      <c r="W22" s="562">
        <f t="shared" si="16"/>
        <v>72</v>
      </c>
      <c r="X22" s="563">
        <f t="shared" si="6"/>
        <v>0</v>
      </c>
      <c r="AA22" s="227" t="s">
        <v>22</v>
      </c>
      <c r="AB22" s="2">
        <v>27.22</v>
      </c>
      <c r="AC22" s="15"/>
      <c r="AD22" s="364">
        <f t="shared" si="7"/>
        <v>0</v>
      </c>
      <c r="AE22" s="301"/>
      <c r="AF22" s="69">
        <f t="shared" si="4"/>
        <v>0</v>
      </c>
      <c r="AG22" s="70"/>
      <c r="AH22" s="71"/>
      <c r="AI22" s="561">
        <f t="shared" si="13"/>
        <v>2014.28</v>
      </c>
      <c r="AJ22" s="562">
        <f t="shared" si="17"/>
        <v>74</v>
      </c>
      <c r="AK22" s="563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5"/>
        <v>65654.64</v>
      </c>
      <c r="N23" s="227"/>
      <c r="O23" s="2">
        <v>27.22</v>
      </c>
      <c r="P23" s="15"/>
      <c r="Q23" s="364">
        <f t="shared" si="2"/>
        <v>0</v>
      </c>
      <c r="R23" s="301"/>
      <c r="S23" s="69">
        <f t="shared" si="3"/>
        <v>0</v>
      </c>
      <c r="T23" s="70"/>
      <c r="U23" s="71"/>
      <c r="V23" s="561">
        <f t="shared" si="11"/>
        <v>1963.5200000000002</v>
      </c>
      <c r="W23" s="562">
        <f t="shared" si="16"/>
        <v>72</v>
      </c>
      <c r="X23" s="563">
        <f t="shared" si="6"/>
        <v>0</v>
      </c>
      <c r="AA23" s="227"/>
      <c r="AB23" s="2">
        <v>27.22</v>
      </c>
      <c r="AC23" s="15"/>
      <c r="AD23" s="364">
        <f t="shared" si="7"/>
        <v>0</v>
      </c>
      <c r="AE23" s="301"/>
      <c r="AF23" s="69">
        <f t="shared" si="4"/>
        <v>0</v>
      </c>
      <c r="AG23" s="70"/>
      <c r="AH23" s="71"/>
      <c r="AI23" s="561">
        <f t="shared" si="13"/>
        <v>2014.28</v>
      </c>
      <c r="AJ23" s="562">
        <f t="shared" si="17"/>
        <v>74</v>
      </c>
      <c r="AK23" s="563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5"/>
        <v>65654.64</v>
      </c>
      <c r="N24" s="227"/>
      <c r="O24" s="2">
        <v>27.22</v>
      </c>
      <c r="P24" s="15"/>
      <c r="Q24" s="364">
        <f t="shared" si="2"/>
        <v>0</v>
      </c>
      <c r="R24" s="303"/>
      <c r="S24" s="69">
        <f t="shared" si="3"/>
        <v>0</v>
      </c>
      <c r="T24" s="70"/>
      <c r="U24" s="71"/>
      <c r="V24" s="561">
        <f t="shared" si="11"/>
        <v>1963.5200000000002</v>
      </c>
      <c r="W24" s="562">
        <f t="shared" si="16"/>
        <v>72</v>
      </c>
      <c r="X24" s="563">
        <f t="shared" si="6"/>
        <v>0</v>
      </c>
      <c r="AA24" s="227"/>
      <c r="AB24" s="2">
        <v>27.22</v>
      </c>
      <c r="AC24" s="15"/>
      <c r="AD24" s="364">
        <f t="shared" si="7"/>
        <v>0</v>
      </c>
      <c r="AE24" s="303"/>
      <c r="AF24" s="69">
        <f t="shared" si="4"/>
        <v>0</v>
      </c>
      <c r="AG24" s="70"/>
      <c r="AH24" s="71"/>
      <c r="AI24" s="561">
        <f t="shared" si="13"/>
        <v>2014.28</v>
      </c>
      <c r="AJ24" s="562">
        <f t="shared" si="17"/>
        <v>74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5"/>
        <v>65654.64</v>
      </c>
      <c r="N25" s="227"/>
      <c r="O25" s="2">
        <v>27.22</v>
      </c>
      <c r="P25" s="15"/>
      <c r="Q25" s="364">
        <f t="shared" si="2"/>
        <v>0</v>
      </c>
      <c r="R25" s="301"/>
      <c r="S25" s="69">
        <f t="shared" si="3"/>
        <v>0</v>
      </c>
      <c r="T25" s="70"/>
      <c r="U25" s="71"/>
      <c r="V25" s="561">
        <f t="shared" si="11"/>
        <v>1963.5200000000002</v>
      </c>
      <c r="W25" s="562">
        <f t="shared" si="16"/>
        <v>72</v>
      </c>
      <c r="X25" s="563">
        <f t="shared" si="6"/>
        <v>0</v>
      </c>
      <c r="AA25" s="227"/>
      <c r="AB25" s="2">
        <v>27.22</v>
      </c>
      <c r="AC25" s="15"/>
      <c r="AD25" s="364">
        <f t="shared" si="7"/>
        <v>0</v>
      </c>
      <c r="AE25" s="301"/>
      <c r="AF25" s="69">
        <f t="shared" si="4"/>
        <v>0</v>
      </c>
      <c r="AG25" s="70"/>
      <c r="AH25" s="71"/>
      <c r="AI25" s="561">
        <f t="shared" si="13"/>
        <v>2014.28</v>
      </c>
      <c r="AJ25" s="562">
        <f t="shared" si="17"/>
        <v>74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5"/>
        <v>18237.399999999998</v>
      </c>
      <c r="N26" s="227"/>
      <c r="O26" s="2">
        <v>27.22</v>
      </c>
      <c r="P26" s="15"/>
      <c r="Q26" s="364">
        <f t="shared" si="2"/>
        <v>0</v>
      </c>
      <c r="R26" s="303"/>
      <c r="S26" s="69">
        <f t="shared" si="3"/>
        <v>0</v>
      </c>
      <c r="T26" s="70"/>
      <c r="U26" s="71"/>
      <c r="V26" s="561">
        <f t="shared" si="11"/>
        <v>1963.5200000000002</v>
      </c>
      <c r="W26" s="562">
        <f t="shared" si="16"/>
        <v>72</v>
      </c>
      <c r="X26" s="563">
        <f t="shared" si="6"/>
        <v>0</v>
      </c>
      <c r="AA26" s="227"/>
      <c r="AB26" s="2">
        <v>27.22</v>
      </c>
      <c r="AC26" s="15"/>
      <c r="AD26" s="364">
        <f t="shared" si="7"/>
        <v>0</v>
      </c>
      <c r="AE26" s="303"/>
      <c r="AF26" s="69">
        <f t="shared" si="4"/>
        <v>0</v>
      </c>
      <c r="AG26" s="70"/>
      <c r="AH26" s="71"/>
      <c r="AI26" s="561">
        <f t="shared" si="13"/>
        <v>2014.28</v>
      </c>
      <c r="AJ26" s="562">
        <f t="shared" si="17"/>
        <v>74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5"/>
        <v>67614.48</v>
      </c>
      <c r="N27" s="227"/>
      <c r="O27" s="2">
        <v>27.22</v>
      </c>
      <c r="P27" s="15"/>
      <c r="Q27" s="364">
        <f t="shared" si="2"/>
        <v>0</v>
      </c>
      <c r="R27" s="303"/>
      <c r="S27" s="69">
        <f t="shared" si="3"/>
        <v>0</v>
      </c>
      <c r="T27" s="70"/>
      <c r="U27" s="71"/>
      <c r="V27" s="561">
        <f t="shared" si="11"/>
        <v>1963.5200000000002</v>
      </c>
      <c r="W27" s="562">
        <f t="shared" si="16"/>
        <v>72</v>
      </c>
      <c r="X27" s="563">
        <f t="shared" si="6"/>
        <v>0</v>
      </c>
      <c r="AA27" s="227"/>
      <c r="AB27" s="2">
        <v>27.22</v>
      </c>
      <c r="AC27" s="15"/>
      <c r="AD27" s="364">
        <f t="shared" si="7"/>
        <v>0</v>
      </c>
      <c r="AE27" s="303"/>
      <c r="AF27" s="69">
        <f t="shared" si="4"/>
        <v>0</v>
      </c>
      <c r="AG27" s="70"/>
      <c r="AH27" s="71"/>
      <c r="AI27" s="561">
        <f t="shared" si="13"/>
        <v>2014.28</v>
      </c>
      <c r="AJ27" s="562">
        <f t="shared" si="17"/>
        <v>74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5"/>
        <v>67614.48</v>
      </c>
      <c r="N28" s="227"/>
      <c r="O28" s="2">
        <v>27.22</v>
      </c>
      <c r="P28" s="15"/>
      <c r="Q28" s="364">
        <f t="shared" si="2"/>
        <v>0</v>
      </c>
      <c r="R28" s="303"/>
      <c r="S28" s="69">
        <f t="shared" si="3"/>
        <v>0</v>
      </c>
      <c r="T28" s="70"/>
      <c r="U28" s="71"/>
      <c r="V28" s="561">
        <f t="shared" si="11"/>
        <v>1963.5200000000002</v>
      </c>
      <c r="W28" s="562">
        <f t="shared" si="16"/>
        <v>72</v>
      </c>
      <c r="X28" s="563">
        <f t="shared" si="6"/>
        <v>0</v>
      </c>
      <c r="AA28" s="227"/>
      <c r="AB28" s="2">
        <v>27.22</v>
      </c>
      <c r="AC28" s="15"/>
      <c r="AD28" s="364">
        <f t="shared" si="7"/>
        <v>0</v>
      </c>
      <c r="AE28" s="303"/>
      <c r="AF28" s="69">
        <f t="shared" si="4"/>
        <v>0</v>
      </c>
      <c r="AG28" s="70"/>
      <c r="AH28" s="71"/>
      <c r="AI28" s="561">
        <f t="shared" si="13"/>
        <v>2014.28</v>
      </c>
      <c r="AJ28" s="562">
        <f t="shared" si="17"/>
        <v>74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5"/>
        <v>1878.1799999999998</v>
      </c>
      <c r="N29" s="227"/>
      <c r="O29" s="2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1963.5200000000002</v>
      </c>
      <c r="W29" s="564">
        <f t="shared" si="16"/>
        <v>72</v>
      </c>
      <c r="X29" s="563">
        <f t="shared" si="6"/>
        <v>0</v>
      </c>
      <c r="AA29" s="227"/>
      <c r="AB29" s="2">
        <v>27.22</v>
      </c>
      <c r="AC29" s="15"/>
      <c r="AD29" s="364">
        <f t="shared" si="7"/>
        <v>0</v>
      </c>
      <c r="AE29" s="303"/>
      <c r="AF29" s="69">
        <f t="shared" si="4"/>
        <v>0</v>
      </c>
      <c r="AG29" s="70"/>
      <c r="AH29" s="71"/>
      <c r="AI29" s="561">
        <f t="shared" si="13"/>
        <v>2014.28</v>
      </c>
      <c r="AJ29" s="564">
        <f t="shared" si="17"/>
        <v>74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5"/>
        <v>18781.8</v>
      </c>
      <c r="N30" s="227"/>
      <c r="O30" s="2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1963.5200000000002</v>
      </c>
      <c r="W30" s="564">
        <f t="shared" si="16"/>
        <v>72</v>
      </c>
      <c r="X30" s="563">
        <f t="shared" si="6"/>
        <v>0</v>
      </c>
      <c r="AA30" s="227"/>
      <c r="AB30" s="2">
        <v>27.22</v>
      </c>
      <c r="AC30" s="15"/>
      <c r="AD30" s="364">
        <f t="shared" si="7"/>
        <v>0</v>
      </c>
      <c r="AE30" s="303"/>
      <c r="AF30" s="69">
        <f t="shared" si="4"/>
        <v>0</v>
      </c>
      <c r="AG30" s="250"/>
      <c r="AH30" s="251"/>
      <c r="AI30" s="561">
        <f t="shared" si="13"/>
        <v>2014.28</v>
      </c>
      <c r="AJ30" s="564">
        <f t="shared" si="17"/>
        <v>74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5"/>
        <v>60101.759999999995</v>
      </c>
      <c r="N31" s="227"/>
      <c r="O31" s="2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1963.5200000000002</v>
      </c>
      <c r="W31" s="564">
        <f t="shared" si="16"/>
        <v>72</v>
      </c>
      <c r="X31" s="563">
        <f t="shared" si="6"/>
        <v>0</v>
      </c>
      <c r="AA31" s="227"/>
      <c r="AB31" s="2">
        <v>27.22</v>
      </c>
      <c r="AC31" s="15"/>
      <c r="AD31" s="364">
        <f t="shared" si="7"/>
        <v>0</v>
      </c>
      <c r="AE31" s="303"/>
      <c r="AF31" s="69">
        <f t="shared" si="4"/>
        <v>0</v>
      </c>
      <c r="AG31" s="250"/>
      <c r="AH31" s="251"/>
      <c r="AI31" s="561">
        <f t="shared" si="13"/>
        <v>2014.28</v>
      </c>
      <c r="AJ31" s="564">
        <f t="shared" si="17"/>
        <v>74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5"/>
        <v>1878.1799999999998</v>
      </c>
      <c r="O32" s="2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1963.5200000000002</v>
      </c>
      <c r="W32" s="564">
        <f t="shared" si="16"/>
        <v>72</v>
      </c>
      <c r="X32" s="563">
        <f t="shared" si="6"/>
        <v>0</v>
      </c>
      <c r="AB32" s="2">
        <v>27.22</v>
      </c>
      <c r="AC32" s="15"/>
      <c r="AD32" s="364">
        <f t="shared" si="7"/>
        <v>0</v>
      </c>
      <c r="AE32" s="303"/>
      <c r="AF32" s="69">
        <f t="shared" si="4"/>
        <v>0</v>
      </c>
      <c r="AG32" s="250"/>
      <c r="AH32" s="251"/>
      <c r="AI32" s="561">
        <f t="shared" si="13"/>
        <v>2014.28</v>
      </c>
      <c r="AJ32" s="564">
        <f t="shared" si="17"/>
        <v>74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5"/>
        <v>69574.319999999992</v>
      </c>
      <c r="O33" s="2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1963.5200000000002</v>
      </c>
      <c r="W33" s="564">
        <f t="shared" si="16"/>
        <v>72</v>
      </c>
      <c r="X33" s="563">
        <f t="shared" si="6"/>
        <v>0</v>
      </c>
      <c r="AB33" s="2">
        <v>27.22</v>
      </c>
      <c r="AC33" s="15"/>
      <c r="AD33" s="364">
        <f t="shared" si="7"/>
        <v>0</v>
      </c>
      <c r="AE33" s="303"/>
      <c r="AF33" s="69">
        <f t="shared" si="4"/>
        <v>0</v>
      </c>
      <c r="AG33" s="250"/>
      <c r="AH33" s="251"/>
      <c r="AI33" s="561">
        <f t="shared" si="13"/>
        <v>2014.28</v>
      </c>
      <c r="AJ33" s="564">
        <f t="shared" si="17"/>
        <v>74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5"/>
        <v>1932.62</v>
      </c>
      <c r="O34" s="2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1963.5200000000002</v>
      </c>
      <c r="W34" s="562">
        <f t="shared" si="16"/>
        <v>72</v>
      </c>
      <c r="X34" s="563">
        <f t="shared" si="6"/>
        <v>0</v>
      </c>
      <c r="AB34" s="2">
        <v>27.22</v>
      </c>
      <c r="AC34" s="15"/>
      <c r="AD34" s="364">
        <f t="shared" si="7"/>
        <v>0</v>
      </c>
      <c r="AE34" s="303"/>
      <c r="AF34" s="69">
        <f t="shared" si="4"/>
        <v>0</v>
      </c>
      <c r="AG34" s="70"/>
      <c r="AH34" s="71"/>
      <c r="AI34" s="561">
        <f t="shared" si="13"/>
        <v>2014.28</v>
      </c>
      <c r="AJ34" s="562">
        <f t="shared" si="17"/>
        <v>74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5"/>
        <v>61843.839999999997</v>
      </c>
      <c r="O35" s="2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1963.5200000000002</v>
      </c>
      <c r="W35" s="562">
        <f t="shared" si="16"/>
        <v>72</v>
      </c>
      <c r="X35" s="563">
        <f t="shared" si="6"/>
        <v>0</v>
      </c>
      <c r="AB35" s="2">
        <v>27.22</v>
      </c>
      <c r="AC35" s="15"/>
      <c r="AD35" s="364">
        <f t="shared" si="7"/>
        <v>0</v>
      </c>
      <c r="AE35" s="303"/>
      <c r="AF35" s="69">
        <f t="shared" si="4"/>
        <v>0</v>
      </c>
      <c r="AG35" s="70"/>
      <c r="AH35" s="71"/>
      <c r="AI35" s="561">
        <f t="shared" si="13"/>
        <v>2014.28</v>
      </c>
      <c r="AJ35" s="562">
        <f t="shared" si="17"/>
        <v>74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5"/>
        <v>69574.319999999992</v>
      </c>
      <c r="O36" s="2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1963.5200000000002</v>
      </c>
      <c r="W36" s="562">
        <f t="shared" si="16"/>
        <v>72</v>
      </c>
      <c r="X36" s="563">
        <f t="shared" si="6"/>
        <v>0</v>
      </c>
      <c r="AB36" s="2">
        <v>27.22</v>
      </c>
      <c r="AC36" s="15"/>
      <c r="AD36" s="364">
        <f t="shared" si="7"/>
        <v>0</v>
      </c>
      <c r="AE36" s="303"/>
      <c r="AF36" s="69">
        <f t="shared" si="4"/>
        <v>0</v>
      </c>
      <c r="AG36" s="70"/>
      <c r="AH36" s="71"/>
      <c r="AI36" s="561">
        <f t="shared" si="13"/>
        <v>2014.28</v>
      </c>
      <c r="AJ36" s="562">
        <f t="shared" si="17"/>
        <v>74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5"/>
        <v>19326.2</v>
      </c>
      <c r="O37" s="2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1963.5200000000002</v>
      </c>
      <c r="W37" s="562">
        <f t="shared" si="16"/>
        <v>72</v>
      </c>
      <c r="X37" s="563">
        <f t="shared" si="6"/>
        <v>0</v>
      </c>
      <c r="AB37" s="2">
        <v>27.22</v>
      </c>
      <c r="AC37" s="15"/>
      <c r="AD37" s="69">
        <f t="shared" si="7"/>
        <v>0</v>
      </c>
      <c r="AE37" s="302"/>
      <c r="AF37" s="69">
        <f t="shared" si="4"/>
        <v>0</v>
      </c>
      <c r="AG37" s="70"/>
      <c r="AH37" s="71"/>
      <c r="AI37" s="561">
        <f t="shared" si="13"/>
        <v>2014.28</v>
      </c>
      <c r="AJ37" s="562">
        <f t="shared" si="17"/>
        <v>74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5"/>
        <v>1932.62</v>
      </c>
      <c r="O38" s="2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1963.5200000000002</v>
      </c>
      <c r="W38" s="562">
        <f t="shared" si="16"/>
        <v>72</v>
      </c>
      <c r="X38" s="563">
        <f t="shared" si="6"/>
        <v>0</v>
      </c>
      <c r="AB38" s="2">
        <v>27.22</v>
      </c>
      <c r="AC38" s="15"/>
      <c r="AD38" s="69">
        <f t="shared" si="7"/>
        <v>0</v>
      </c>
      <c r="AE38" s="302"/>
      <c r="AF38" s="69">
        <f t="shared" si="4"/>
        <v>0</v>
      </c>
      <c r="AG38" s="70"/>
      <c r="AH38" s="71"/>
      <c r="AI38" s="561">
        <f t="shared" si="13"/>
        <v>2014.28</v>
      </c>
      <c r="AJ38" s="562">
        <f t="shared" si="17"/>
        <v>74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5"/>
        <v>9663.1</v>
      </c>
      <c r="O39" s="2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1963.5200000000002</v>
      </c>
      <c r="W39" s="562">
        <f t="shared" si="16"/>
        <v>72</v>
      </c>
      <c r="X39" s="563">
        <f t="shared" si="6"/>
        <v>0</v>
      </c>
      <c r="AB39" s="2">
        <v>27.22</v>
      </c>
      <c r="AC39" s="15"/>
      <c r="AD39" s="69">
        <f t="shared" si="7"/>
        <v>0</v>
      </c>
      <c r="AE39" s="302"/>
      <c r="AF39" s="69">
        <f t="shared" si="4"/>
        <v>0</v>
      </c>
      <c r="AG39" s="70"/>
      <c r="AH39" s="71"/>
      <c r="AI39" s="561">
        <f t="shared" si="13"/>
        <v>2014.28</v>
      </c>
      <c r="AJ39" s="562">
        <f t="shared" si="17"/>
        <v>74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5"/>
        <v>3865.24</v>
      </c>
      <c r="O40" s="2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1963.5200000000002</v>
      </c>
      <c r="W40" s="562">
        <f t="shared" si="16"/>
        <v>72</v>
      </c>
      <c r="X40" s="563">
        <f t="shared" si="6"/>
        <v>0</v>
      </c>
      <c r="AB40" s="2">
        <v>27.22</v>
      </c>
      <c r="AC40" s="15"/>
      <c r="AD40" s="69">
        <f t="shared" si="7"/>
        <v>0</v>
      </c>
      <c r="AE40" s="302"/>
      <c r="AF40" s="69">
        <f t="shared" si="4"/>
        <v>0</v>
      </c>
      <c r="AG40" s="70"/>
      <c r="AH40" s="71"/>
      <c r="AI40" s="561">
        <f t="shared" si="13"/>
        <v>2014.28</v>
      </c>
      <c r="AJ40" s="562">
        <f t="shared" si="17"/>
        <v>74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5"/>
        <v>3865.24</v>
      </c>
      <c r="O41" s="2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1963.5200000000002</v>
      </c>
      <c r="W41" s="562">
        <f t="shared" si="16"/>
        <v>72</v>
      </c>
      <c r="X41" s="563">
        <f t="shared" si="6"/>
        <v>0</v>
      </c>
      <c r="AB41" s="2">
        <v>27.22</v>
      </c>
      <c r="AC41" s="15"/>
      <c r="AD41" s="69">
        <f t="shared" si="7"/>
        <v>0</v>
      </c>
      <c r="AE41" s="302"/>
      <c r="AF41" s="69">
        <f t="shared" si="4"/>
        <v>0</v>
      </c>
      <c r="AG41" s="70"/>
      <c r="AH41" s="71"/>
      <c r="AI41" s="561">
        <f t="shared" si="13"/>
        <v>2014.28</v>
      </c>
      <c r="AJ41" s="562">
        <f t="shared" si="17"/>
        <v>74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5"/>
        <v>1932.62</v>
      </c>
      <c r="O42" s="2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1963.5200000000002</v>
      </c>
      <c r="W42" s="562">
        <f t="shared" si="16"/>
        <v>72</v>
      </c>
      <c r="X42" s="563">
        <f t="shared" si="6"/>
        <v>0</v>
      </c>
      <c r="AB42" s="2">
        <v>27.22</v>
      </c>
      <c r="AC42" s="15"/>
      <c r="AD42" s="69">
        <f t="shared" si="7"/>
        <v>0</v>
      </c>
      <c r="AE42" s="302"/>
      <c r="AF42" s="69">
        <f t="shared" si="4"/>
        <v>0</v>
      </c>
      <c r="AG42" s="70"/>
      <c r="AH42" s="71"/>
      <c r="AI42" s="561">
        <f t="shared" si="13"/>
        <v>2014.28</v>
      </c>
      <c r="AJ42" s="562">
        <f t="shared" si="17"/>
        <v>74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5"/>
        <v>9663.1</v>
      </c>
      <c r="O43" s="2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1963.5200000000002</v>
      </c>
      <c r="W43" s="562">
        <f t="shared" si="16"/>
        <v>72</v>
      </c>
      <c r="X43" s="563">
        <f t="shared" si="6"/>
        <v>0</v>
      </c>
      <c r="AB43" s="2">
        <v>27.22</v>
      </c>
      <c r="AC43" s="15"/>
      <c r="AD43" s="69">
        <f t="shared" si="7"/>
        <v>0</v>
      </c>
      <c r="AE43" s="302"/>
      <c r="AF43" s="69">
        <f t="shared" si="4"/>
        <v>0</v>
      </c>
      <c r="AG43" s="70"/>
      <c r="AH43" s="71"/>
      <c r="AI43" s="561">
        <f t="shared" si="13"/>
        <v>2014.28</v>
      </c>
      <c r="AJ43" s="562">
        <f t="shared" si="17"/>
        <v>74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7"/>
      <c r="I44" s="1181">
        <f t="shared" si="9"/>
        <v>108.88000000000051</v>
      </c>
      <c r="J44" s="1182">
        <f t="shared" si="15"/>
        <v>4</v>
      </c>
      <c r="K44" s="1183">
        <f t="shared" si="5"/>
        <v>0</v>
      </c>
      <c r="O44" s="2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1963.5200000000002</v>
      </c>
      <c r="W44" s="562">
        <f t="shared" si="16"/>
        <v>72</v>
      </c>
      <c r="X44" s="563">
        <f t="shared" si="6"/>
        <v>0</v>
      </c>
      <c r="AB44" s="2">
        <v>27.22</v>
      </c>
      <c r="AC44" s="15"/>
      <c r="AD44" s="69">
        <f t="shared" si="7"/>
        <v>0</v>
      </c>
      <c r="AE44" s="302"/>
      <c r="AF44" s="69">
        <f t="shared" si="4"/>
        <v>0</v>
      </c>
      <c r="AG44" s="70"/>
      <c r="AH44" s="71"/>
      <c r="AI44" s="561">
        <f t="shared" si="13"/>
        <v>2014.28</v>
      </c>
      <c r="AJ44" s="562">
        <f t="shared" si="17"/>
        <v>74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7"/>
      <c r="I45" s="1181">
        <f t="shared" si="9"/>
        <v>108.88000000000051</v>
      </c>
      <c r="J45" s="1182">
        <f t="shared" si="15"/>
        <v>4</v>
      </c>
      <c r="K45" s="1183">
        <f t="shared" si="5"/>
        <v>0</v>
      </c>
      <c r="O45" s="2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1963.5200000000002</v>
      </c>
      <c r="W45" s="562">
        <f t="shared" si="16"/>
        <v>72</v>
      </c>
      <c r="X45" s="563">
        <f t="shared" si="6"/>
        <v>0</v>
      </c>
      <c r="AB45" s="2">
        <v>27.22</v>
      </c>
      <c r="AC45" s="15"/>
      <c r="AD45" s="69">
        <f t="shared" si="7"/>
        <v>0</v>
      </c>
      <c r="AE45" s="302"/>
      <c r="AF45" s="69">
        <f t="shared" si="4"/>
        <v>0</v>
      </c>
      <c r="AG45" s="70"/>
      <c r="AH45" s="71"/>
      <c r="AI45" s="561">
        <f t="shared" si="13"/>
        <v>2014.28</v>
      </c>
      <c r="AJ45" s="562">
        <f t="shared" si="17"/>
        <v>74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7"/>
      <c r="I46" s="1181">
        <f t="shared" si="9"/>
        <v>5.1159076974727213E-13</v>
      </c>
      <c r="J46" s="1182">
        <f t="shared" si="15"/>
        <v>0</v>
      </c>
      <c r="K46" s="1183">
        <f t="shared" si="5"/>
        <v>0</v>
      </c>
      <c r="O46" s="2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1963.5200000000002</v>
      </c>
      <c r="W46" s="562">
        <f t="shared" si="16"/>
        <v>72</v>
      </c>
      <c r="X46" s="563">
        <f t="shared" si="6"/>
        <v>0</v>
      </c>
      <c r="AB46" s="2">
        <v>27.22</v>
      </c>
      <c r="AC46" s="15"/>
      <c r="AD46" s="69">
        <f t="shared" si="7"/>
        <v>0</v>
      </c>
      <c r="AE46" s="302"/>
      <c r="AF46" s="69">
        <f t="shared" si="4"/>
        <v>0</v>
      </c>
      <c r="AG46" s="70"/>
      <c r="AH46" s="71"/>
      <c r="AI46" s="561">
        <f t="shared" si="13"/>
        <v>2014.28</v>
      </c>
      <c r="AJ46" s="562">
        <f t="shared" si="17"/>
        <v>74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7"/>
      <c r="I47" s="1181">
        <f t="shared" si="9"/>
        <v>5.1159076974727213E-13</v>
      </c>
      <c r="J47" s="1182">
        <f t="shared" si="15"/>
        <v>0</v>
      </c>
      <c r="K47" s="1183">
        <f t="shared" si="5"/>
        <v>0</v>
      </c>
      <c r="O47" s="2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1963.5200000000002</v>
      </c>
      <c r="W47" s="562">
        <f t="shared" si="16"/>
        <v>72</v>
      </c>
      <c r="X47" s="563">
        <f t="shared" si="6"/>
        <v>0</v>
      </c>
      <c r="AB47" s="2">
        <v>27.22</v>
      </c>
      <c r="AC47" s="15"/>
      <c r="AD47" s="69">
        <f t="shared" si="7"/>
        <v>0</v>
      </c>
      <c r="AE47" s="302"/>
      <c r="AF47" s="69">
        <f t="shared" si="4"/>
        <v>0</v>
      </c>
      <c r="AG47" s="70"/>
      <c r="AH47" s="71"/>
      <c r="AI47" s="561">
        <f t="shared" si="13"/>
        <v>2014.28</v>
      </c>
      <c r="AJ47" s="562">
        <f t="shared" si="17"/>
        <v>74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7"/>
      <c r="I48" s="1181">
        <f t="shared" si="9"/>
        <v>5.1159076974727213E-13</v>
      </c>
      <c r="J48" s="1182">
        <f t="shared" si="15"/>
        <v>0</v>
      </c>
      <c r="K48" s="1183">
        <f t="shared" si="5"/>
        <v>0</v>
      </c>
      <c r="O48" s="2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1963.5200000000002</v>
      </c>
      <c r="W48" s="562">
        <f t="shared" si="16"/>
        <v>72</v>
      </c>
      <c r="X48" s="563">
        <f t="shared" si="6"/>
        <v>0</v>
      </c>
      <c r="AB48" s="2">
        <v>27.22</v>
      </c>
      <c r="AC48" s="15"/>
      <c r="AD48" s="69">
        <f t="shared" si="7"/>
        <v>0</v>
      </c>
      <c r="AE48" s="302"/>
      <c r="AF48" s="69">
        <f t="shared" si="4"/>
        <v>0</v>
      </c>
      <c r="AG48" s="70"/>
      <c r="AH48" s="71"/>
      <c r="AI48" s="561">
        <f t="shared" si="13"/>
        <v>2014.28</v>
      </c>
      <c r="AJ48" s="562">
        <f t="shared" si="17"/>
        <v>74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7"/>
      <c r="I49" s="1181">
        <f t="shared" si="9"/>
        <v>5.1159076974727213E-13</v>
      </c>
      <c r="J49" s="1182">
        <f t="shared" si="15"/>
        <v>0</v>
      </c>
      <c r="K49" s="1183">
        <f t="shared" si="5"/>
        <v>0</v>
      </c>
      <c r="O49" s="2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1963.5200000000002</v>
      </c>
      <c r="W49" s="562">
        <f t="shared" si="16"/>
        <v>72</v>
      </c>
      <c r="X49" s="563">
        <f t="shared" si="6"/>
        <v>0</v>
      </c>
      <c r="AB49" s="2">
        <v>27.22</v>
      </c>
      <c r="AC49" s="15"/>
      <c r="AD49" s="69">
        <f t="shared" si="7"/>
        <v>0</v>
      </c>
      <c r="AE49" s="302"/>
      <c r="AF49" s="69">
        <f t="shared" si="4"/>
        <v>0</v>
      </c>
      <c r="AG49" s="70"/>
      <c r="AH49" s="251"/>
      <c r="AI49" s="561">
        <f t="shared" si="13"/>
        <v>2014.28</v>
      </c>
      <c r="AJ49" s="562">
        <f t="shared" si="17"/>
        <v>74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5"/>
        <v>0</v>
      </c>
      <c r="O50" s="2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1963.5200000000002</v>
      </c>
      <c r="W50" s="562">
        <f t="shared" si="16"/>
        <v>72</v>
      </c>
      <c r="X50" s="563">
        <f t="shared" si="6"/>
        <v>0</v>
      </c>
      <c r="AB50" s="2">
        <v>27.22</v>
      </c>
      <c r="AC50" s="15"/>
      <c r="AD50" s="69">
        <f t="shared" si="7"/>
        <v>0</v>
      </c>
      <c r="AE50" s="302"/>
      <c r="AF50" s="69">
        <f t="shared" si="4"/>
        <v>0</v>
      </c>
      <c r="AG50" s="70"/>
      <c r="AH50" s="71"/>
      <c r="AI50" s="561">
        <f t="shared" si="13"/>
        <v>2014.28</v>
      </c>
      <c r="AJ50" s="562">
        <f t="shared" si="17"/>
        <v>74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5"/>
        <v>0</v>
      </c>
      <c r="O51" s="2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1963.5200000000002</v>
      </c>
      <c r="W51" s="562">
        <f t="shared" si="16"/>
        <v>72</v>
      </c>
      <c r="X51" s="563">
        <f t="shared" si="6"/>
        <v>0</v>
      </c>
      <c r="AB51" s="2">
        <v>27.22</v>
      </c>
      <c r="AC51" s="15"/>
      <c r="AD51" s="69">
        <f t="shared" si="7"/>
        <v>0</v>
      </c>
      <c r="AE51" s="302"/>
      <c r="AF51" s="69">
        <f t="shared" si="4"/>
        <v>0</v>
      </c>
      <c r="AG51" s="70"/>
      <c r="AH51" s="71"/>
      <c r="AI51" s="561">
        <f t="shared" si="13"/>
        <v>2014.28</v>
      </c>
      <c r="AJ51" s="562">
        <f t="shared" si="17"/>
        <v>74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5"/>
        <v>0</v>
      </c>
      <c r="O52" s="2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1963.5200000000002</v>
      </c>
      <c r="W52" s="562">
        <f t="shared" si="16"/>
        <v>72</v>
      </c>
      <c r="X52" s="563">
        <f t="shared" si="6"/>
        <v>0</v>
      </c>
      <c r="AB52" s="2">
        <v>27.22</v>
      </c>
      <c r="AC52" s="15"/>
      <c r="AD52" s="69">
        <f t="shared" si="7"/>
        <v>0</v>
      </c>
      <c r="AE52" s="302"/>
      <c r="AF52" s="69">
        <f t="shared" si="4"/>
        <v>0</v>
      </c>
      <c r="AG52" s="70"/>
      <c r="AH52" s="71"/>
      <c r="AI52" s="561">
        <f t="shared" si="13"/>
        <v>2014.28</v>
      </c>
      <c r="AJ52" s="562">
        <f t="shared" si="17"/>
        <v>74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5"/>
        <v>0</v>
      </c>
      <c r="O53" s="2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1963.5200000000002</v>
      </c>
      <c r="W53" s="562">
        <f t="shared" si="16"/>
        <v>72</v>
      </c>
      <c r="X53" s="563">
        <f t="shared" si="6"/>
        <v>0</v>
      </c>
      <c r="AB53" s="2">
        <v>27.22</v>
      </c>
      <c r="AC53" s="15"/>
      <c r="AD53" s="69">
        <f t="shared" si="7"/>
        <v>0</v>
      </c>
      <c r="AE53" s="302"/>
      <c r="AF53" s="69">
        <f t="shared" si="4"/>
        <v>0</v>
      </c>
      <c r="AG53" s="70"/>
      <c r="AH53" s="71"/>
      <c r="AI53" s="561">
        <f t="shared" si="13"/>
        <v>2014.28</v>
      </c>
      <c r="AJ53" s="562">
        <f t="shared" si="17"/>
        <v>74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5"/>
        <v>0</v>
      </c>
      <c r="O54" s="2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1963.5200000000002</v>
      </c>
      <c r="W54" s="562">
        <f t="shared" si="16"/>
        <v>72</v>
      </c>
      <c r="X54" s="563">
        <f t="shared" si="6"/>
        <v>0</v>
      </c>
      <c r="AB54" s="2">
        <v>27.22</v>
      </c>
      <c r="AC54" s="15"/>
      <c r="AD54" s="69">
        <f t="shared" si="7"/>
        <v>0</v>
      </c>
      <c r="AE54" s="302"/>
      <c r="AF54" s="69">
        <f t="shared" si="4"/>
        <v>0</v>
      </c>
      <c r="AG54" s="70"/>
      <c r="AH54" s="71"/>
      <c r="AI54" s="561">
        <f t="shared" si="13"/>
        <v>2014.28</v>
      </c>
      <c r="AJ54" s="562">
        <f t="shared" si="17"/>
        <v>74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5"/>
        <v>0</v>
      </c>
      <c r="O55" s="2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1963.5200000000002</v>
      </c>
      <c r="W55" s="562">
        <f t="shared" si="16"/>
        <v>72</v>
      </c>
      <c r="X55" s="563">
        <f t="shared" si="6"/>
        <v>0</v>
      </c>
      <c r="AB55" s="2">
        <v>27.22</v>
      </c>
      <c r="AC55" s="15"/>
      <c r="AD55" s="69">
        <f t="shared" si="7"/>
        <v>0</v>
      </c>
      <c r="AE55" s="302"/>
      <c r="AF55" s="69">
        <f t="shared" si="4"/>
        <v>0</v>
      </c>
      <c r="AG55" s="70"/>
      <c r="AH55" s="71"/>
      <c r="AI55" s="561">
        <f t="shared" si="13"/>
        <v>2014.28</v>
      </c>
      <c r="AJ55" s="562">
        <f t="shared" si="17"/>
        <v>74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5"/>
        <v>0</v>
      </c>
      <c r="O56" s="2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1963.5200000000002</v>
      </c>
      <c r="W56" s="562">
        <f t="shared" si="16"/>
        <v>72</v>
      </c>
      <c r="X56" s="563">
        <f t="shared" si="6"/>
        <v>0</v>
      </c>
      <c r="AB56" s="2">
        <v>27.22</v>
      </c>
      <c r="AC56" s="15"/>
      <c r="AD56" s="69">
        <f t="shared" si="7"/>
        <v>0</v>
      </c>
      <c r="AE56" s="302"/>
      <c r="AF56" s="69">
        <f t="shared" si="4"/>
        <v>0</v>
      </c>
      <c r="AG56" s="70"/>
      <c r="AH56" s="71"/>
      <c r="AI56" s="561">
        <f t="shared" si="13"/>
        <v>2014.28</v>
      </c>
      <c r="AJ56" s="562">
        <f t="shared" si="17"/>
        <v>74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5"/>
        <v>0</v>
      </c>
      <c r="O57" s="2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1963.5200000000002</v>
      </c>
      <c r="W57" s="562">
        <f t="shared" si="16"/>
        <v>72</v>
      </c>
      <c r="X57" s="563">
        <f t="shared" si="6"/>
        <v>0</v>
      </c>
      <c r="AB57" s="2">
        <v>27.22</v>
      </c>
      <c r="AC57" s="15"/>
      <c r="AD57" s="69">
        <f t="shared" si="7"/>
        <v>0</v>
      </c>
      <c r="AE57" s="302"/>
      <c r="AF57" s="69">
        <f t="shared" si="4"/>
        <v>0</v>
      </c>
      <c r="AG57" s="70"/>
      <c r="AH57" s="71"/>
      <c r="AI57" s="561">
        <f t="shared" si="13"/>
        <v>2014.28</v>
      </c>
      <c r="AJ57" s="562">
        <f t="shared" si="17"/>
        <v>74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5"/>
        <v>0</v>
      </c>
      <c r="O58" s="2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1963.5200000000002</v>
      </c>
      <c r="W58" s="562">
        <f t="shared" si="16"/>
        <v>72</v>
      </c>
      <c r="X58" s="563">
        <f t="shared" si="6"/>
        <v>0</v>
      </c>
      <c r="AB58" s="2">
        <v>27.22</v>
      </c>
      <c r="AC58" s="15"/>
      <c r="AD58" s="69">
        <f t="shared" si="7"/>
        <v>0</v>
      </c>
      <c r="AE58" s="302"/>
      <c r="AF58" s="69">
        <f t="shared" si="4"/>
        <v>0</v>
      </c>
      <c r="AG58" s="70"/>
      <c r="AH58" s="71"/>
      <c r="AI58" s="561">
        <f t="shared" si="13"/>
        <v>2014.28</v>
      </c>
      <c r="AJ58" s="562">
        <f t="shared" si="17"/>
        <v>74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5"/>
        <v>0</v>
      </c>
      <c r="O59" s="2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1963.5200000000002</v>
      </c>
      <c r="W59" s="562">
        <f t="shared" si="16"/>
        <v>72</v>
      </c>
      <c r="X59" s="563">
        <f t="shared" si="6"/>
        <v>0</v>
      </c>
      <c r="AB59" s="2">
        <v>27.22</v>
      </c>
      <c r="AC59" s="15"/>
      <c r="AD59" s="69">
        <f t="shared" si="7"/>
        <v>0</v>
      </c>
      <c r="AE59" s="302"/>
      <c r="AF59" s="69">
        <f t="shared" si="4"/>
        <v>0</v>
      </c>
      <c r="AG59" s="70"/>
      <c r="AH59" s="71"/>
      <c r="AI59" s="561">
        <f t="shared" si="13"/>
        <v>2014.28</v>
      </c>
      <c r="AJ59" s="562">
        <f t="shared" si="17"/>
        <v>74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5"/>
        <v>0</v>
      </c>
      <c r="N60" s="120"/>
      <c r="O60" s="2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1963.5200000000002</v>
      </c>
      <c r="W60" s="562">
        <f t="shared" si="16"/>
        <v>72</v>
      </c>
      <c r="X60" s="563">
        <f t="shared" si="6"/>
        <v>0</v>
      </c>
      <c r="AA60" s="120"/>
      <c r="AB60" s="2">
        <v>27.22</v>
      </c>
      <c r="AC60" s="15"/>
      <c r="AD60" s="69">
        <f t="shared" si="7"/>
        <v>0</v>
      </c>
      <c r="AE60" s="302"/>
      <c r="AF60" s="69">
        <f t="shared" si="4"/>
        <v>0</v>
      </c>
      <c r="AG60" s="70"/>
      <c r="AH60" s="71"/>
      <c r="AI60" s="561">
        <f t="shared" si="13"/>
        <v>2014.28</v>
      </c>
      <c r="AJ60" s="562">
        <f t="shared" si="17"/>
        <v>74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5"/>
        <v>0</v>
      </c>
      <c r="N61" s="295"/>
      <c r="O61" s="2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1963.5200000000002</v>
      </c>
      <c r="W61" s="562">
        <f t="shared" si="16"/>
        <v>72</v>
      </c>
      <c r="X61" s="563">
        <f t="shared" si="6"/>
        <v>0</v>
      </c>
      <c r="AA61" s="295"/>
      <c r="AB61" s="2">
        <v>27.22</v>
      </c>
      <c r="AC61" s="15"/>
      <c r="AD61" s="69">
        <f t="shared" si="7"/>
        <v>0</v>
      </c>
      <c r="AE61" s="302"/>
      <c r="AF61" s="69">
        <f t="shared" si="4"/>
        <v>0</v>
      </c>
      <c r="AG61" s="70"/>
      <c r="AH61" s="71"/>
      <c r="AI61" s="561">
        <f t="shared" si="13"/>
        <v>2014.28</v>
      </c>
      <c r="AJ61" s="562">
        <f t="shared" si="17"/>
        <v>74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5"/>
        <v>0</v>
      </c>
      <c r="N62" s="295"/>
      <c r="O62" s="2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1963.5200000000002</v>
      </c>
      <c r="W62" s="562">
        <f t="shared" si="16"/>
        <v>72</v>
      </c>
      <c r="X62" s="563">
        <f t="shared" si="6"/>
        <v>0</v>
      </c>
      <c r="AA62" s="295"/>
      <c r="AB62" s="2">
        <v>27.22</v>
      </c>
      <c r="AC62" s="15"/>
      <c r="AD62" s="69">
        <f t="shared" si="7"/>
        <v>0</v>
      </c>
      <c r="AE62" s="302"/>
      <c r="AF62" s="69">
        <f t="shared" si="4"/>
        <v>0</v>
      </c>
      <c r="AG62" s="70"/>
      <c r="AH62" s="71"/>
      <c r="AI62" s="561">
        <f t="shared" si="13"/>
        <v>2014.28</v>
      </c>
      <c r="AJ62" s="562">
        <f t="shared" si="17"/>
        <v>74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5"/>
        <v>0</v>
      </c>
      <c r="N63" s="295"/>
      <c r="O63" s="2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1963.5200000000002</v>
      </c>
      <c r="W63" s="562">
        <f t="shared" si="16"/>
        <v>72</v>
      </c>
      <c r="X63" s="563">
        <f t="shared" si="6"/>
        <v>0</v>
      </c>
      <c r="AA63" s="295"/>
      <c r="AB63" s="2">
        <v>27.22</v>
      </c>
      <c r="AC63" s="15"/>
      <c r="AD63" s="69">
        <f t="shared" si="7"/>
        <v>0</v>
      </c>
      <c r="AE63" s="302"/>
      <c r="AF63" s="69">
        <f t="shared" si="4"/>
        <v>0</v>
      </c>
      <c r="AG63" s="70"/>
      <c r="AH63" s="71"/>
      <c r="AI63" s="561">
        <f t="shared" si="13"/>
        <v>2014.28</v>
      </c>
      <c r="AJ63" s="562">
        <f t="shared" si="17"/>
        <v>74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5"/>
        <v>0</v>
      </c>
      <c r="N64" s="295"/>
      <c r="O64" s="2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1963.5200000000002</v>
      </c>
      <c r="W64" s="562">
        <f t="shared" si="16"/>
        <v>72</v>
      </c>
      <c r="X64" s="563">
        <f t="shared" si="6"/>
        <v>0</v>
      </c>
      <c r="AA64" s="295"/>
      <c r="AB64" s="2">
        <v>27.22</v>
      </c>
      <c r="AC64" s="15"/>
      <c r="AD64" s="69">
        <f t="shared" si="7"/>
        <v>0</v>
      </c>
      <c r="AE64" s="302"/>
      <c r="AF64" s="69">
        <f t="shared" si="4"/>
        <v>0</v>
      </c>
      <c r="AG64" s="70"/>
      <c r="AH64" s="71"/>
      <c r="AI64" s="561">
        <f t="shared" si="13"/>
        <v>2014.28</v>
      </c>
      <c r="AJ64" s="562">
        <f t="shared" si="17"/>
        <v>74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5"/>
        <v>0</v>
      </c>
      <c r="N65" s="295"/>
      <c r="O65" s="2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1963.5200000000002</v>
      </c>
      <c r="W65" s="562">
        <f t="shared" si="16"/>
        <v>72</v>
      </c>
      <c r="X65" s="563">
        <f t="shared" si="6"/>
        <v>0</v>
      </c>
      <c r="AA65" s="295"/>
      <c r="AB65" s="2">
        <v>27.22</v>
      </c>
      <c r="AC65" s="15"/>
      <c r="AD65" s="69">
        <f t="shared" si="7"/>
        <v>0</v>
      </c>
      <c r="AE65" s="302"/>
      <c r="AF65" s="69">
        <f t="shared" si="4"/>
        <v>0</v>
      </c>
      <c r="AG65" s="70"/>
      <c r="AH65" s="71"/>
      <c r="AI65" s="561">
        <f t="shared" si="13"/>
        <v>2014.28</v>
      </c>
      <c r="AJ65" s="562">
        <f t="shared" si="17"/>
        <v>74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5"/>
        <v>0</v>
      </c>
      <c r="N66" s="295"/>
      <c r="O66" s="2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1963.5200000000002</v>
      </c>
      <c r="W66" s="562">
        <f t="shared" si="16"/>
        <v>72</v>
      </c>
      <c r="X66" s="563">
        <f t="shared" si="6"/>
        <v>0</v>
      </c>
      <c r="AA66" s="295"/>
      <c r="AB66" s="2">
        <v>27.22</v>
      </c>
      <c r="AC66" s="15"/>
      <c r="AD66" s="69">
        <f t="shared" si="7"/>
        <v>0</v>
      </c>
      <c r="AE66" s="302"/>
      <c r="AF66" s="69">
        <f t="shared" si="4"/>
        <v>0</v>
      </c>
      <c r="AG66" s="70"/>
      <c r="AH66" s="71"/>
      <c r="AI66" s="561">
        <f t="shared" si="13"/>
        <v>2014.28</v>
      </c>
      <c r="AJ66" s="562">
        <f t="shared" si="17"/>
        <v>74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5"/>
        <v>0</v>
      </c>
      <c r="N67" s="295"/>
      <c r="O67" s="2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1963.5200000000002</v>
      </c>
      <c r="W67" s="562">
        <f t="shared" si="16"/>
        <v>72</v>
      </c>
      <c r="X67" s="563">
        <f t="shared" si="6"/>
        <v>0</v>
      </c>
      <c r="AA67" s="295"/>
      <c r="AB67" s="2">
        <v>27.22</v>
      </c>
      <c r="AC67" s="15"/>
      <c r="AD67" s="69">
        <f t="shared" si="7"/>
        <v>0</v>
      </c>
      <c r="AE67" s="302"/>
      <c r="AF67" s="69">
        <f t="shared" si="4"/>
        <v>0</v>
      </c>
      <c r="AG67" s="70"/>
      <c r="AH67" s="71"/>
      <c r="AI67" s="561">
        <f t="shared" si="13"/>
        <v>2014.28</v>
      </c>
      <c r="AJ67" s="562">
        <f t="shared" si="17"/>
        <v>74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5"/>
        <v>0</v>
      </c>
      <c r="N68" s="295"/>
      <c r="O68" s="2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1963.5200000000002</v>
      </c>
      <c r="W68" s="562">
        <f t="shared" si="16"/>
        <v>72</v>
      </c>
      <c r="X68" s="563">
        <f t="shared" si="6"/>
        <v>0</v>
      </c>
      <c r="AA68" s="295"/>
      <c r="AB68" s="2">
        <v>27.22</v>
      </c>
      <c r="AC68" s="15"/>
      <c r="AD68" s="69">
        <f t="shared" si="7"/>
        <v>0</v>
      </c>
      <c r="AE68" s="302"/>
      <c r="AF68" s="69">
        <f t="shared" si="4"/>
        <v>0</v>
      </c>
      <c r="AG68" s="70"/>
      <c r="AH68" s="71"/>
      <c r="AI68" s="561">
        <f t="shared" si="13"/>
        <v>2014.28</v>
      </c>
      <c r="AJ68" s="562">
        <f t="shared" si="17"/>
        <v>74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5"/>
        <v>0</v>
      </c>
      <c r="N69" s="295"/>
      <c r="O69" s="2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1963.5200000000002</v>
      </c>
      <c r="W69" s="562">
        <f t="shared" si="16"/>
        <v>72</v>
      </c>
      <c r="X69" s="563">
        <f t="shared" si="6"/>
        <v>0</v>
      </c>
      <c r="AA69" s="295"/>
      <c r="AB69" s="2">
        <v>27.22</v>
      </c>
      <c r="AC69" s="15"/>
      <c r="AD69" s="69">
        <f t="shared" si="7"/>
        <v>0</v>
      </c>
      <c r="AE69" s="302"/>
      <c r="AF69" s="69">
        <f t="shared" si="4"/>
        <v>0</v>
      </c>
      <c r="AG69" s="70"/>
      <c r="AH69" s="71"/>
      <c r="AI69" s="561">
        <f t="shared" si="13"/>
        <v>2014.28</v>
      </c>
      <c r="AJ69" s="562">
        <f t="shared" si="17"/>
        <v>74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5"/>
        <v>0</v>
      </c>
      <c r="N70" s="295"/>
      <c r="O70" s="2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1963.5200000000002</v>
      </c>
      <c r="W70" s="564">
        <f t="shared" si="16"/>
        <v>72</v>
      </c>
      <c r="X70" s="563">
        <f t="shared" si="6"/>
        <v>0</v>
      </c>
      <c r="AA70" s="295"/>
      <c r="AB70" s="2">
        <v>27.22</v>
      </c>
      <c r="AC70" s="15"/>
      <c r="AD70" s="69">
        <f t="shared" si="7"/>
        <v>0</v>
      </c>
      <c r="AE70" s="302"/>
      <c r="AF70" s="249">
        <f t="shared" si="4"/>
        <v>0</v>
      </c>
      <c r="AG70" s="250"/>
      <c r="AH70" s="251"/>
      <c r="AI70" s="561">
        <f t="shared" si="13"/>
        <v>2014.28</v>
      </c>
      <c r="AJ70" s="564">
        <f t="shared" si="17"/>
        <v>74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5"/>
        <v>0</v>
      </c>
      <c r="N71" s="295"/>
      <c r="O71" s="2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1963.5200000000002</v>
      </c>
      <c r="W71" s="564">
        <f t="shared" si="16"/>
        <v>72</v>
      </c>
      <c r="X71" s="563">
        <f t="shared" si="6"/>
        <v>0</v>
      </c>
      <c r="AA71" s="295"/>
      <c r="AB71" s="2">
        <v>27.22</v>
      </c>
      <c r="AC71" s="15"/>
      <c r="AD71" s="69">
        <f t="shared" si="7"/>
        <v>0</v>
      </c>
      <c r="AE71" s="302"/>
      <c r="AF71" s="249">
        <f t="shared" si="4"/>
        <v>0</v>
      </c>
      <c r="AG71" s="250"/>
      <c r="AH71" s="251"/>
      <c r="AI71" s="561">
        <f t="shared" si="13"/>
        <v>2014.28</v>
      </c>
      <c r="AJ71" s="564">
        <f t="shared" si="17"/>
        <v>74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5"/>
        <v>0</v>
      </c>
      <c r="N72" s="295"/>
      <c r="O72" s="2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1963.5200000000002</v>
      </c>
      <c r="W72" s="564">
        <f t="shared" si="16"/>
        <v>72</v>
      </c>
      <c r="X72" s="563">
        <f t="shared" si="6"/>
        <v>0</v>
      </c>
      <c r="AA72" s="295"/>
      <c r="AB72" s="2">
        <v>27.22</v>
      </c>
      <c r="AC72" s="15"/>
      <c r="AD72" s="69">
        <f t="shared" si="7"/>
        <v>0</v>
      </c>
      <c r="AE72" s="302"/>
      <c r="AF72" s="249">
        <f t="shared" si="4"/>
        <v>0</v>
      </c>
      <c r="AG72" s="250"/>
      <c r="AH72" s="251"/>
      <c r="AI72" s="561">
        <f t="shared" si="13"/>
        <v>2014.28</v>
      </c>
      <c r="AJ72" s="564">
        <f t="shared" si="17"/>
        <v>74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18">C73*B73</f>
        <v>0</v>
      </c>
      <c r="E73" s="302"/>
      <c r="F73" s="249">
        <f t="shared" ref="F73:F114" si="19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5"/>
        <v>0</v>
      </c>
      <c r="N73" s="295"/>
      <c r="O73" s="2">
        <v>27.22</v>
      </c>
      <c r="P73" s="15"/>
      <c r="Q73" s="69">
        <f t="shared" ref="Q73:Q114" si="20">P73*O73</f>
        <v>0</v>
      </c>
      <c r="R73" s="302"/>
      <c r="S73" s="249">
        <f t="shared" ref="S73:S114" si="21">Q73</f>
        <v>0</v>
      </c>
      <c r="T73" s="250"/>
      <c r="U73" s="251"/>
      <c r="V73" s="561">
        <f t="shared" si="11"/>
        <v>1963.5200000000002</v>
      </c>
      <c r="W73" s="564">
        <f t="shared" si="16"/>
        <v>72</v>
      </c>
      <c r="X73" s="563">
        <f t="shared" si="6"/>
        <v>0</v>
      </c>
      <c r="AA73" s="295"/>
      <c r="AB73" s="2">
        <v>27.22</v>
      </c>
      <c r="AC73" s="15"/>
      <c r="AD73" s="69">
        <f t="shared" si="7"/>
        <v>0</v>
      </c>
      <c r="AE73" s="302"/>
      <c r="AF73" s="249">
        <f t="shared" ref="AF73:AF114" si="22">AD73</f>
        <v>0</v>
      </c>
      <c r="AG73" s="250"/>
      <c r="AH73" s="251"/>
      <c r="AI73" s="561">
        <f t="shared" si="13"/>
        <v>2014.28</v>
      </c>
      <c r="AJ73" s="564">
        <f t="shared" si="17"/>
        <v>74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18"/>
        <v>0</v>
      </c>
      <c r="E74" s="302"/>
      <c r="F74" s="249">
        <f t="shared" si="19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3">F74*H74</f>
        <v>0</v>
      </c>
      <c r="N74" s="295"/>
      <c r="O74" s="2">
        <v>27.22</v>
      </c>
      <c r="P74" s="15"/>
      <c r="Q74" s="69">
        <f t="shared" si="20"/>
        <v>0</v>
      </c>
      <c r="R74" s="302"/>
      <c r="S74" s="249">
        <f t="shared" si="21"/>
        <v>0</v>
      </c>
      <c r="T74" s="250"/>
      <c r="U74" s="251"/>
      <c r="V74" s="561">
        <f t="shared" si="11"/>
        <v>1963.5200000000002</v>
      </c>
      <c r="W74" s="564">
        <f t="shared" si="16"/>
        <v>72</v>
      </c>
      <c r="X74" s="563">
        <f t="shared" ref="X74:X114" si="24">S74*U74</f>
        <v>0</v>
      </c>
      <c r="AA74" s="295"/>
      <c r="AB74" s="2">
        <v>27.22</v>
      </c>
      <c r="AC74" s="15"/>
      <c r="AD74" s="69">
        <f t="shared" ref="AD74:AD114" si="25">AC74*AB74</f>
        <v>0</v>
      </c>
      <c r="AE74" s="302"/>
      <c r="AF74" s="249">
        <f t="shared" si="22"/>
        <v>0</v>
      </c>
      <c r="AG74" s="250"/>
      <c r="AH74" s="251"/>
      <c r="AI74" s="561">
        <f t="shared" si="13"/>
        <v>2014.28</v>
      </c>
      <c r="AJ74" s="564">
        <f t="shared" si="17"/>
        <v>74</v>
      </c>
      <c r="AK74" s="563">
        <f t="shared" ref="AK74:AK114" si="26">AF74*AH74</f>
        <v>0</v>
      </c>
    </row>
    <row r="75" spans="1:37" x14ac:dyDescent="0.25">
      <c r="A75" s="295"/>
      <c r="B75" s="2">
        <v>27.22</v>
      </c>
      <c r="C75" s="15"/>
      <c r="D75" s="69">
        <f t="shared" si="18"/>
        <v>0</v>
      </c>
      <c r="E75" s="302"/>
      <c r="F75" s="249">
        <f t="shared" si="19"/>
        <v>0</v>
      </c>
      <c r="G75" s="250"/>
      <c r="H75" s="251"/>
      <c r="I75" s="561">
        <f t="shared" ref="I75:I113" si="27">I74-F75</f>
        <v>5.1159076974727213E-13</v>
      </c>
      <c r="J75" s="564">
        <f t="shared" si="15"/>
        <v>0</v>
      </c>
      <c r="K75" s="563">
        <f t="shared" si="23"/>
        <v>0</v>
      </c>
      <c r="N75" s="295"/>
      <c r="O75" s="2">
        <v>27.22</v>
      </c>
      <c r="P75" s="15"/>
      <c r="Q75" s="69">
        <f t="shared" si="20"/>
        <v>0</v>
      </c>
      <c r="R75" s="302"/>
      <c r="S75" s="249">
        <f t="shared" si="21"/>
        <v>0</v>
      </c>
      <c r="T75" s="250"/>
      <c r="U75" s="251"/>
      <c r="V75" s="561">
        <f t="shared" ref="V75:V113" si="28">V74-S75</f>
        <v>1963.5200000000002</v>
      </c>
      <c r="W75" s="564">
        <f t="shared" si="16"/>
        <v>72</v>
      </c>
      <c r="X75" s="563">
        <f t="shared" si="24"/>
        <v>0</v>
      </c>
      <c r="AA75" s="295"/>
      <c r="AB75" s="2">
        <v>27.22</v>
      </c>
      <c r="AC75" s="15"/>
      <c r="AD75" s="69">
        <f t="shared" si="25"/>
        <v>0</v>
      </c>
      <c r="AE75" s="302"/>
      <c r="AF75" s="249">
        <f t="shared" si="22"/>
        <v>0</v>
      </c>
      <c r="AG75" s="250"/>
      <c r="AH75" s="251"/>
      <c r="AI75" s="561">
        <f t="shared" ref="AI75:AI113" si="29">AI74-AF75</f>
        <v>2014.28</v>
      </c>
      <c r="AJ75" s="564">
        <f t="shared" si="17"/>
        <v>74</v>
      </c>
      <c r="AK75" s="563">
        <f t="shared" si="26"/>
        <v>0</v>
      </c>
    </row>
    <row r="76" spans="1:37" x14ac:dyDescent="0.25">
      <c r="A76" s="295"/>
      <c r="B76" s="2">
        <v>27.22</v>
      </c>
      <c r="C76" s="15"/>
      <c r="D76" s="69">
        <f t="shared" si="18"/>
        <v>0</v>
      </c>
      <c r="E76" s="302"/>
      <c r="F76" s="69">
        <f t="shared" si="19"/>
        <v>0</v>
      </c>
      <c r="G76" s="70"/>
      <c r="H76" s="71"/>
      <c r="I76" s="561">
        <f t="shared" si="27"/>
        <v>5.1159076974727213E-13</v>
      </c>
      <c r="J76" s="562">
        <f t="shared" si="15"/>
        <v>0</v>
      </c>
      <c r="K76" s="563">
        <f t="shared" si="23"/>
        <v>0</v>
      </c>
      <c r="N76" s="295"/>
      <c r="O76" s="2">
        <v>27.22</v>
      </c>
      <c r="P76" s="15"/>
      <c r="Q76" s="69">
        <f t="shared" si="20"/>
        <v>0</v>
      </c>
      <c r="R76" s="302"/>
      <c r="S76" s="69">
        <f t="shared" si="21"/>
        <v>0</v>
      </c>
      <c r="T76" s="70"/>
      <c r="U76" s="71"/>
      <c r="V76" s="561">
        <f t="shared" si="28"/>
        <v>1963.5200000000002</v>
      </c>
      <c r="W76" s="562">
        <f t="shared" si="16"/>
        <v>72</v>
      </c>
      <c r="X76" s="563">
        <f t="shared" si="24"/>
        <v>0</v>
      </c>
      <c r="AA76" s="295"/>
      <c r="AB76" s="2">
        <v>27.22</v>
      </c>
      <c r="AC76" s="15"/>
      <c r="AD76" s="69">
        <f t="shared" si="25"/>
        <v>0</v>
      </c>
      <c r="AE76" s="302"/>
      <c r="AF76" s="69">
        <f t="shared" si="22"/>
        <v>0</v>
      </c>
      <c r="AG76" s="70"/>
      <c r="AH76" s="71"/>
      <c r="AI76" s="561">
        <f t="shared" si="29"/>
        <v>2014.28</v>
      </c>
      <c r="AJ76" s="562">
        <f t="shared" si="17"/>
        <v>74</v>
      </c>
      <c r="AK76" s="563">
        <f t="shared" si="26"/>
        <v>0</v>
      </c>
    </row>
    <row r="77" spans="1:37" x14ac:dyDescent="0.25">
      <c r="A77" s="295"/>
      <c r="B77" s="2">
        <v>27.22</v>
      </c>
      <c r="C77" s="15"/>
      <c r="D77" s="69">
        <f t="shared" si="18"/>
        <v>0</v>
      </c>
      <c r="E77" s="302"/>
      <c r="F77" s="69">
        <f t="shared" si="19"/>
        <v>0</v>
      </c>
      <c r="G77" s="70"/>
      <c r="H77" s="71"/>
      <c r="I77" s="561">
        <f t="shared" si="27"/>
        <v>5.1159076974727213E-13</v>
      </c>
      <c r="J77" s="562">
        <f t="shared" ref="J77:J113" si="30">J76-C77</f>
        <v>0</v>
      </c>
      <c r="K77" s="563">
        <f t="shared" si="23"/>
        <v>0</v>
      </c>
      <c r="N77" s="295"/>
      <c r="O77" s="2">
        <v>27.22</v>
      </c>
      <c r="P77" s="15"/>
      <c r="Q77" s="69">
        <f t="shared" si="20"/>
        <v>0</v>
      </c>
      <c r="R77" s="302"/>
      <c r="S77" s="69">
        <f t="shared" si="21"/>
        <v>0</v>
      </c>
      <c r="T77" s="70"/>
      <c r="U77" s="71"/>
      <c r="V77" s="561">
        <f t="shared" si="28"/>
        <v>1963.5200000000002</v>
      </c>
      <c r="W77" s="562">
        <f t="shared" ref="W77:W113" si="31">W76-P77</f>
        <v>72</v>
      </c>
      <c r="X77" s="563">
        <f t="shared" si="24"/>
        <v>0</v>
      </c>
      <c r="AA77" s="295"/>
      <c r="AB77" s="2">
        <v>27.22</v>
      </c>
      <c r="AC77" s="15"/>
      <c r="AD77" s="69">
        <f t="shared" si="25"/>
        <v>0</v>
      </c>
      <c r="AE77" s="302"/>
      <c r="AF77" s="69">
        <f t="shared" si="22"/>
        <v>0</v>
      </c>
      <c r="AG77" s="70"/>
      <c r="AH77" s="71"/>
      <c r="AI77" s="561">
        <f t="shared" si="29"/>
        <v>2014.28</v>
      </c>
      <c r="AJ77" s="562">
        <f t="shared" ref="AJ77:AJ113" si="32">AJ76-AC77</f>
        <v>74</v>
      </c>
      <c r="AK77" s="563">
        <f t="shared" si="26"/>
        <v>0</v>
      </c>
    </row>
    <row r="78" spans="1:37" x14ac:dyDescent="0.25">
      <c r="A78" s="295"/>
      <c r="B78" s="2">
        <v>27.22</v>
      </c>
      <c r="C78" s="15"/>
      <c r="D78" s="69">
        <f t="shared" si="18"/>
        <v>0</v>
      </c>
      <c r="E78" s="302"/>
      <c r="F78" s="69">
        <f t="shared" si="19"/>
        <v>0</v>
      </c>
      <c r="G78" s="70"/>
      <c r="H78" s="71"/>
      <c r="I78" s="561">
        <f t="shared" si="27"/>
        <v>5.1159076974727213E-13</v>
      </c>
      <c r="J78" s="562">
        <f t="shared" si="30"/>
        <v>0</v>
      </c>
      <c r="K78" s="563">
        <f t="shared" si="23"/>
        <v>0</v>
      </c>
      <c r="N78" s="295"/>
      <c r="O78" s="2">
        <v>27.22</v>
      </c>
      <c r="P78" s="15"/>
      <c r="Q78" s="69">
        <f t="shared" si="20"/>
        <v>0</v>
      </c>
      <c r="R78" s="302"/>
      <c r="S78" s="69">
        <f t="shared" si="21"/>
        <v>0</v>
      </c>
      <c r="T78" s="70"/>
      <c r="U78" s="71"/>
      <c r="V78" s="561">
        <f t="shared" si="28"/>
        <v>1963.5200000000002</v>
      </c>
      <c r="W78" s="562">
        <f t="shared" si="31"/>
        <v>72</v>
      </c>
      <c r="X78" s="563">
        <f t="shared" si="24"/>
        <v>0</v>
      </c>
      <c r="AA78" s="295"/>
      <c r="AB78" s="2">
        <v>27.22</v>
      </c>
      <c r="AC78" s="15"/>
      <c r="AD78" s="69">
        <f t="shared" si="25"/>
        <v>0</v>
      </c>
      <c r="AE78" s="302"/>
      <c r="AF78" s="69">
        <f t="shared" si="22"/>
        <v>0</v>
      </c>
      <c r="AG78" s="70"/>
      <c r="AH78" s="71"/>
      <c r="AI78" s="561">
        <f t="shared" si="29"/>
        <v>2014.28</v>
      </c>
      <c r="AJ78" s="562">
        <f t="shared" si="32"/>
        <v>74</v>
      </c>
      <c r="AK78" s="563">
        <f t="shared" si="26"/>
        <v>0</v>
      </c>
    </row>
    <row r="79" spans="1:37" x14ac:dyDescent="0.25">
      <c r="A79" s="295"/>
      <c r="B79" s="2">
        <v>27.22</v>
      </c>
      <c r="C79" s="15"/>
      <c r="D79" s="69">
        <f t="shared" si="18"/>
        <v>0</v>
      </c>
      <c r="E79" s="302"/>
      <c r="F79" s="69">
        <f t="shared" si="19"/>
        <v>0</v>
      </c>
      <c r="G79" s="70"/>
      <c r="H79" s="71"/>
      <c r="I79" s="561">
        <f t="shared" si="27"/>
        <v>5.1159076974727213E-13</v>
      </c>
      <c r="J79" s="562">
        <f t="shared" si="30"/>
        <v>0</v>
      </c>
      <c r="K79" s="563">
        <f t="shared" si="23"/>
        <v>0</v>
      </c>
      <c r="N79" s="295"/>
      <c r="O79" s="2">
        <v>27.22</v>
      </c>
      <c r="P79" s="15"/>
      <c r="Q79" s="69">
        <f t="shared" si="20"/>
        <v>0</v>
      </c>
      <c r="R79" s="302"/>
      <c r="S79" s="69">
        <f t="shared" si="21"/>
        <v>0</v>
      </c>
      <c r="T79" s="70"/>
      <c r="U79" s="71"/>
      <c r="V79" s="561">
        <f t="shared" si="28"/>
        <v>1963.5200000000002</v>
      </c>
      <c r="W79" s="562">
        <f t="shared" si="31"/>
        <v>72</v>
      </c>
      <c r="X79" s="563">
        <f t="shared" si="24"/>
        <v>0</v>
      </c>
      <c r="AA79" s="295"/>
      <c r="AB79" s="2">
        <v>27.22</v>
      </c>
      <c r="AC79" s="15"/>
      <c r="AD79" s="69">
        <f t="shared" si="25"/>
        <v>0</v>
      </c>
      <c r="AE79" s="302"/>
      <c r="AF79" s="69">
        <f t="shared" si="22"/>
        <v>0</v>
      </c>
      <c r="AG79" s="70"/>
      <c r="AH79" s="71"/>
      <c r="AI79" s="561">
        <f t="shared" si="29"/>
        <v>2014.28</v>
      </c>
      <c r="AJ79" s="562">
        <f t="shared" si="32"/>
        <v>74</v>
      </c>
      <c r="AK79" s="563">
        <f t="shared" si="26"/>
        <v>0</v>
      </c>
    </row>
    <row r="80" spans="1:37" x14ac:dyDescent="0.25">
      <c r="A80" s="295"/>
      <c r="B80" s="2">
        <v>27.22</v>
      </c>
      <c r="C80" s="15"/>
      <c r="D80" s="69">
        <f t="shared" si="18"/>
        <v>0</v>
      </c>
      <c r="E80" s="302"/>
      <c r="F80" s="69">
        <f t="shared" si="19"/>
        <v>0</v>
      </c>
      <c r="G80" s="70"/>
      <c r="H80" s="71"/>
      <c r="I80" s="561">
        <f t="shared" si="27"/>
        <v>5.1159076974727213E-13</v>
      </c>
      <c r="J80" s="562">
        <f t="shared" si="30"/>
        <v>0</v>
      </c>
      <c r="K80" s="563">
        <f t="shared" si="23"/>
        <v>0</v>
      </c>
      <c r="N80" s="295"/>
      <c r="O80" s="2">
        <v>27.22</v>
      </c>
      <c r="P80" s="15"/>
      <c r="Q80" s="69">
        <f t="shared" si="20"/>
        <v>0</v>
      </c>
      <c r="R80" s="302"/>
      <c r="S80" s="69">
        <f t="shared" si="21"/>
        <v>0</v>
      </c>
      <c r="T80" s="70"/>
      <c r="U80" s="71"/>
      <c r="V80" s="561">
        <f t="shared" si="28"/>
        <v>1963.5200000000002</v>
      </c>
      <c r="W80" s="562">
        <f t="shared" si="31"/>
        <v>72</v>
      </c>
      <c r="X80" s="563">
        <f t="shared" si="24"/>
        <v>0</v>
      </c>
      <c r="AA80" s="295"/>
      <c r="AB80" s="2">
        <v>27.22</v>
      </c>
      <c r="AC80" s="15"/>
      <c r="AD80" s="69">
        <f t="shared" si="25"/>
        <v>0</v>
      </c>
      <c r="AE80" s="302"/>
      <c r="AF80" s="69">
        <f t="shared" si="22"/>
        <v>0</v>
      </c>
      <c r="AG80" s="70"/>
      <c r="AH80" s="71"/>
      <c r="AI80" s="561">
        <f t="shared" si="29"/>
        <v>2014.28</v>
      </c>
      <c r="AJ80" s="562">
        <f t="shared" si="32"/>
        <v>74</v>
      </c>
      <c r="AK80" s="563">
        <f t="shared" si="26"/>
        <v>0</v>
      </c>
    </row>
    <row r="81" spans="1:37" x14ac:dyDescent="0.25">
      <c r="A81" s="295"/>
      <c r="B81" s="2">
        <v>27.22</v>
      </c>
      <c r="C81" s="15"/>
      <c r="D81" s="69">
        <f t="shared" si="18"/>
        <v>0</v>
      </c>
      <c r="E81" s="302"/>
      <c r="F81" s="69">
        <f t="shared" si="19"/>
        <v>0</v>
      </c>
      <c r="G81" s="70"/>
      <c r="H81" s="71"/>
      <c r="I81" s="561">
        <f t="shared" si="27"/>
        <v>5.1159076974727213E-13</v>
      </c>
      <c r="J81" s="562">
        <f t="shared" si="30"/>
        <v>0</v>
      </c>
      <c r="K81" s="563">
        <f t="shared" si="23"/>
        <v>0</v>
      </c>
      <c r="N81" s="295"/>
      <c r="O81" s="2">
        <v>27.22</v>
      </c>
      <c r="P81" s="15"/>
      <c r="Q81" s="69">
        <f t="shared" si="20"/>
        <v>0</v>
      </c>
      <c r="R81" s="302"/>
      <c r="S81" s="69">
        <f t="shared" si="21"/>
        <v>0</v>
      </c>
      <c r="T81" s="70"/>
      <c r="U81" s="71"/>
      <c r="V81" s="561">
        <f t="shared" si="28"/>
        <v>1963.5200000000002</v>
      </c>
      <c r="W81" s="562">
        <f t="shared" si="31"/>
        <v>72</v>
      </c>
      <c r="X81" s="563">
        <f t="shared" si="24"/>
        <v>0</v>
      </c>
      <c r="AA81" s="295"/>
      <c r="AB81" s="2">
        <v>27.22</v>
      </c>
      <c r="AC81" s="15"/>
      <c r="AD81" s="69">
        <f t="shared" si="25"/>
        <v>0</v>
      </c>
      <c r="AE81" s="302"/>
      <c r="AF81" s="69">
        <f t="shared" si="22"/>
        <v>0</v>
      </c>
      <c r="AG81" s="70"/>
      <c r="AH81" s="71"/>
      <c r="AI81" s="561">
        <f t="shared" si="29"/>
        <v>2014.28</v>
      </c>
      <c r="AJ81" s="562">
        <f t="shared" si="32"/>
        <v>74</v>
      </c>
      <c r="AK81" s="563">
        <f t="shared" si="26"/>
        <v>0</v>
      </c>
    </row>
    <row r="82" spans="1:37" x14ac:dyDescent="0.25">
      <c r="A82" s="295"/>
      <c r="B82" s="2">
        <v>27.22</v>
      </c>
      <c r="C82" s="15"/>
      <c r="D82" s="69">
        <f t="shared" si="18"/>
        <v>0</v>
      </c>
      <c r="E82" s="302"/>
      <c r="F82" s="69">
        <f t="shared" si="19"/>
        <v>0</v>
      </c>
      <c r="G82" s="70"/>
      <c r="H82" s="71"/>
      <c r="I82" s="561">
        <f t="shared" si="27"/>
        <v>5.1159076974727213E-13</v>
      </c>
      <c r="J82" s="562">
        <f t="shared" si="30"/>
        <v>0</v>
      </c>
      <c r="K82" s="563">
        <f t="shared" si="23"/>
        <v>0</v>
      </c>
      <c r="N82" s="295"/>
      <c r="O82" s="2">
        <v>27.22</v>
      </c>
      <c r="P82" s="15"/>
      <c r="Q82" s="69">
        <f t="shared" si="20"/>
        <v>0</v>
      </c>
      <c r="R82" s="302"/>
      <c r="S82" s="69">
        <f t="shared" si="21"/>
        <v>0</v>
      </c>
      <c r="T82" s="70"/>
      <c r="U82" s="71"/>
      <c r="V82" s="561">
        <f t="shared" si="28"/>
        <v>1963.5200000000002</v>
      </c>
      <c r="W82" s="562">
        <f t="shared" si="31"/>
        <v>72</v>
      </c>
      <c r="X82" s="563">
        <f t="shared" si="24"/>
        <v>0</v>
      </c>
      <c r="AA82" s="295"/>
      <c r="AB82" s="2">
        <v>27.22</v>
      </c>
      <c r="AC82" s="15"/>
      <c r="AD82" s="69">
        <f t="shared" si="25"/>
        <v>0</v>
      </c>
      <c r="AE82" s="302"/>
      <c r="AF82" s="69">
        <f t="shared" si="22"/>
        <v>0</v>
      </c>
      <c r="AG82" s="70"/>
      <c r="AH82" s="71"/>
      <c r="AI82" s="561">
        <f t="shared" si="29"/>
        <v>2014.28</v>
      </c>
      <c r="AJ82" s="562">
        <f t="shared" si="32"/>
        <v>74</v>
      </c>
      <c r="AK82" s="563">
        <f t="shared" si="26"/>
        <v>0</v>
      </c>
    </row>
    <row r="83" spans="1:37" x14ac:dyDescent="0.25">
      <c r="A83" s="295"/>
      <c r="B83" s="2">
        <v>27.22</v>
      </c>
      <c r="C83" s="15"/>
      <c r="D83" s="69">
        <f t="shared" si="18"/>
        <v>0</v>
      </c>
      <c r="E83" s="302"/>
      <c r="F83" s="69">
        <f t="shared" si="19"/>
        <v>0</v>
      </c>
      <c r="G83" s="70"/>
      <c r="H83" s="71"/>
      <c r="I83" s="561">
        <f t="shared" si="27"/>
        <v>5.1159076974727213E-13</v>
      </c>
      <c r="J83" s="562">
        <f t="shared" si="30"/>
        <v>0</v>
      </c>
      <c r="K83" s="563">
        <f t="shared" si="23"/>
        <v>0</v>
      </c>
      <c r="N83" s="295"/>
      <c r="O83" s="2">
        <v>27.22</v>
      </c>
      <c r="P83" s="15"/>
      <c r="Q83" s="69">
        <f t="shared" si="20"/>
        <v>0</v>
      </c>
      <c r="R83" s="302"/>
      <c r="S83" s="69">
        <f t="shared" si="21"/>
        <v>0</v>
      </c>
      <c r="T83" s="70"/>
      <c r="U83" s="71"/>
      <c r="V83" s="561">
        <f t="shared" si="28"/>
        <v>1963.5200000000002</v>
      </c>
      <c r="W83" s="562">
        <f t="shared" si="31"/>
        <v>72</v>
      </c>
      <c r="X83" s="563">
        <f t="shared" si="24"/>
        <v>0</v>
      </c>
      <c r="AA83" s="295"/>
      <c r="AB83" s="2">
        <v>27.22</v>
      </c>
      <c r="AC83" s="15"/>
      <c r="AD83" s="69">
        <f t="shared" si="25"/>
        <v>0</v>
      </c>
      <c r="AE83" s="302"/>
      <c r="AF83" s="69">
        <f t="shared" si="22"/>
        <v>0</v>
      </c>
      <c r="AG83" s="70"/>
      <c r="AH83" s="71"/>
      <c r="AI83" s="561">
        <f t="shared" si="29"/>
        <v>2014.28</v>
      </c>
      <c r="AJ83" s="562">
        <f t="shared" si="32"/>
        <v>74</v>
      </c>
      <c r="AK83" s="563">
        <f t="shared" si="26"/>
        <v>0</v>
      </c>
    </row>
    <row r="84" spans="1:37" x14ac:dyDescent="0.25">
      <c r="A84" s="295"/>
      <c r="B84" s="2">
        <v>27.22</v>
      </c>
      <c r="C84" s="15"/>
      <c r="D84" s="69">
        <f t="shared" si="18"/>
        <v>0</v>
      </c>
      <c r="E84" s="302"/>
      <c r="F84" s="69">
        <f t="shared" si="19"/>
        <v>0</v>
      </c>
      <c r="G84" s="70"/>
      <c r="H84" s="71"/>
      <c r="I84" s="561">
        <f t="shared" si="27"/>
        <v>5.1159076974727213E-13</v>
      </c>
      <c r="J84" s="562">
        <f t="shared" si="30"/>
        <v>0</v>
      </c>
      <c r="K84" s="563">
        <f t="shared" si="23"/>
        <v>0</v>
      </c>
      <c r="N84" s="295"/>
      <c r="O84" s="2">
        <v>27.22</v>
      </c>
      <c r="P84" s="15"/>
      <c r="Q84" s="69">
        <f t="shared" si="20"/>
        <v>0</v>
      </c>
      <c r="R84" s="302"/>
      <c r="S84" s="69">
        <f t="shared" si="21"/>
        <v>0</v>
      </c>
      <c r="T84" s="70"/>
      <c r="U84" s="71"/>
      <c r="V84" s="561">
        <f t="shared" si="28"/>
        <v>1963.5200000000002</v>
      </c>
      <c r="W84" s="562">
        <f t="shared" si="31"/>
        <v>72</v>
      </c>
      <c r="X84" s="563">
        <f t="shared" si="24"/>
        <v>0</v>
      </c>
      <c r="AA84" s="295"/>
      <c r="AB84" s="2">
        <v>27.22</v>
      </c>
      <c r="AC84" s="15"/>
      <c r="AD84" s="69">
        <f t="shared" si="25"/>
        <v>0</v>
      </c>
      <c r="AE84" s="302"/>
      <c r="AF84" s="69">
        <f t="shared" si="22"/>
        <v>0</v>
      </c>
      <c r="AG84" s="70"/>
      <c r="AH84" s="71"/>
      <c r="AI84" s="561">
        <f t="shared" si="29"/>
        <v>2014.28</v>
      </c>
      <c r="AJ84" s="562">
        <f t="shared" si="32"/>
        <v>74</v>
      </c>
      <c r="AK84" s="563">
        <f t="shared" si="26"/>
        <v>0</v>
      </c>
    </row>
    <row r="85" spans="1:37" x14ac:dyDescent="0.25">
      <c r="A85" s="295"/>
      <c r="B85" s="2">
        <v>27.22</v>
      </c>
      <c r="C85" s="15"/>
      <c r="D85" s="69">
        <f t="shared" si="18"/>
        <v>0</v>
      </c>
      <c r="E85" s="302"/>
      <c r="F85" s="69">
        <f t="shared" si="19"/>
        <v>0</v>
      </c>
      <c r="G85" s="70"/>
      <c r="H85" s="71"/>
      <c r="I85" s="561">
        <f t="shared" si="27"/>
        <v>5.1159076974727213E-13</v>
      </c>
      <c r="J85" s="562">
        <f t="shared" si="30"/>
        <v>0</v>
      </c>
      <c r="K85" s="563">
        <f t="shared" si="23"/>
        <v>0</v>
      </c>
      <c r="N85" s="295"/>
      <c r="O85" s="2">
        <v>27.22</v>
      </c>
      <c r="P85" s="15"/>
      <c r="Q85" s="69">
        <f t="shared" si="20"/>
        <v>0</v>
      </c>
      <c r="R85" s="302"/>
      <c r="S85" s="69">
        <f t="shared" si="21"/>
        <v>0</v>
      </c>
      <c r="T85" s="70"/>
      <c r="U85" s="71"/>
      <c r="V85" s="561">
        <f t="shared" si="28"/>
        <v>1963.5200000000002</v>
      </c>
      <c r="W85" s="562">
        <f t="shared" si="31"/>
        <v>72</v>
      </c>
      <c r="X85" s="563">
        <f t="shared" si="24"/>
        <v>0</v>
      </c>
      <c r="AA85" s="295"/>
      <c r="AB85" s="2">
        <v>27.22</v>
      </c>
      <c r="AC85" s="15"/>
      <c r="AD85" s="69">
        <f t="shared" si="25"/>
        <v>0</v>
      </c>
      <c r="AE85" s="302"/>
      <c r="AF85" s="69">
        <f t="shared" si="22"/>
        <v>0</v>
      </c>
      <c r="AG85" s="70"/>
      <c r="AH85" s="71"/>
      <c r="AI85" s="561">
        <f t="shared" si="29"/>
        <v>2014.28</v>
      </c>
      <c r="AJ85" s="562">
        <f t="shared" si="32"/>
        <v>74</v>
      </c>
      <c r="AK85" s="563">
        <f t="shared" si="26"/>
        <v>0</v>
      </c>
    </row>
    <row r="86" spans="1:37" x14ac:dyDescent="0.25">
      <c r="A86" s="295"/>
      <c r="B86" s="2">
        <v>27.22</v>
      </c>
      <c r="C86" s="15"/>
      <c r="D86" s="69">
        <f t="shared" si="18"/>
        <v>0</v>
      </c>
      <c r="E86" s="302"/>
      <c r="F86" s="69">
        <f t="shared" si="19"/>
        <v>0</v>
      </c>
      <c r="G86" s="70"/>
      <c r="H86" s="71"/>
      <c r="I86" s="561">
        <f t="shared" si="27"/>
        <v>5.1159076974727213E-13</v>
      </c>
      <c r="J86" s="562">
        <f t="shared" si="30"/>
        <v>0</v>
      </c>
      <c r="K86" s="563">
        <f t="shared" si="23"/>
        <v>0</v>
      </c>
      <c r="N86" s="295"/>
      <c r="O86" s="2">
        <v>27.22</v>
      </c>
      <c r="P86" s="15"/>
      <c r="Q86" s="69">
        <f t="shared" si="20"/>
        <v>0</v>
      </c>
      <c r="R86" s="302"/>
      <c r="S86" s="69">
        <f t="shared" si="21"/>
        <v>0</v>
      </c>
      <c r="T86" s="70"/>
      <c r="U86" s="71"/>
      <c r="V86" s="561">
        <f t="shared" si="28"/>
        <v>1963.5200000000002</v>
      </c>
      <c r="W86" s="562">
        <f t="shared" si="31"/>
        <v>72</v>
      </c>
      <c r="X86" s="563">
        <f t="shared" si="24"/>
        <v>0</v>
      </c>
      <c r="AA86" s="295"/>
      <c r="AB86" s="2">
        <v>27.22</v>
      </c>
      <c r="AC86" s="15"/>
      <c r="AD86" s="69">
        <f t="shared" si="25"/>
        <v>0</v>
      </c>
      <c r="AE86" s="302"/>
      <c r="AF86" s="69">
        <f t="shared" si="22"/>
        <v>0</v>
      </c>
      <c r="AG86" s="70"/>
      <c r="AH86" s="71"/>
      <c r="AI86" s="561">
        <f t="shared" si="29"/>
        <v>2014.28</v>
      </c>
      <c r="AJ86" s="562">
        <f t="shared" si="32"/>
        <v>74</v>
      </c>
      <c r="AK86" s="563">
        <f t="shared" si="26"/>
        <v>0</v>
      </c>
    </row>
    <row r="87" spans="1:37" x14ac:dyDescent="0.25">
      <c r="A87" s="295"/>
      <c r="B87" s="2">
        <v>27.22</v>
      </c>
      <c r="C87" s="15"/>
      <c r="D87" s="69">
        <f t="shared" si="18"/>
        <v>0</v>
      </c>
      <c r="E87" s="302"/>
      <c r="F87" s="69">
        <f t="shared" si="19"/>
        <v>0</v>
      </c>
      <c r="G87" s="70"/>
      <c r="H87" s="71"/>
      <c r="I87" s="561">
        <f t="shared" si="27"/>
        <v>5.1159076974727213E-13</v>
      </c>
      <c r="J87" s="562">
        <f t="shared" si="30"/>
        <v>0</v>
      </c>
      <c r="K87" s="563">
        <f t="shared" si="23"/>
        <v>0</v>
      </c>
      <c r="N87" s="295"/>
      <c r="O87" s="2">
        <v>27.22</v>
      </c>
      <c r="P87" s="15"/>
      <c r="Q87" s="69">
        <f t="shared" si="20"/>
        <v>0</v>
      </c>
      <c r="R87" s="302"/>
      <c r="S87" s="69">
        <f t="shared" si="21"/>
        <v>0</v>
      </c>
      <c r="T87" s="70"/>
      <c r="U87" s="71"/>
      <c r="V87" s="561">
        <f t="shared" si="28"/>
        <v>1963.5200000000002</v>
      </c>
      <c r="W87" s="562">
        <f t="shared" si="31"/>
        <v>72</v>
      </c>
      <c r="X87" s="563">
        <f t="shared" si="24"/>
        <v>0</v>
      </c>
      <c r="AA87" s="295"/>
      <c r="AB87" s="2">
        <v>27.22</v>
      </c>
      <c r="AC87" s="15"/>
      <c r="AD87" s="69">
        <f t="shared" si="25"/>
        <v>0</v>
      </c>
      <c r="AE87" s="302"/>
      <c r="AF87" s="69">
        <f t="shared" si="22"/>
        <v>0</v>
      </c>
      <c r="AG87" s="70"/>
      <c r="AH87" s="71"/>
      <c r="AI87" s="561">
        <f t="shared" si="29"/>
        <v>2014.28</v>
      </c>
      <c r="AJ87" s="562">
        <f t="shared" si="32"/>
        <v>74</v>
      </c>
      <c r="AK87" s="563">
        <f t="shared" si="26"/>
        <v>0</v>
      </c>
    </row>
    <row r="88" spans="1:37" x14ac:dyDescent="0.25">
      <c r="A88" s="295"/>
      <c r="B88" s="2">
        <v>27.22</v>
      </c>
      <c r="C88" s="15"/>
      <c r="D88" s="69">
        <f t="shared" si="18"/>
        <v>0</v>
      </c>
      <c r="E88" s="302"/>
      <c r="F88" s="69">
        <f t="shared" si="19"/>
        <v>0</v>
      </c>
      <c r="G88" s="70"/>
      <c r="H88" s="71"/>
      <c r="I88" s="561">
        <f t="shared" si="27"/>
        <v>5.1159076974727213E-13</v>
      </c>
      <c r="J88" s="562">
        <f t="shared" si="30"/>
        <v>0</v>
      </c>
      <c r="K88" s="563">
        <f t="shared" si="23"/>
        <v>0</v>
      </c>
      <c r="N88" s="295"/>
      <c r="O88" s="2">
        <v>27.22</v>
      </c>
      <c r="P88" s="15"/>
      <c r="Q88" s="69">
        <f t="shared" si="20"/>
        <v>0</v>
      </c>
      <c r="R88" s="302"/>
      <c r="S88" s="69">
        <f t="shared" si="21"/>
        <v>0</v>
      </c>
      <c r="T88" s="70"/>
      <c r="U88" s="71"/>
      <c r="V88" s="561">
        <f t="shared" si="28"/>
        <v>1963.5200000000002</v>
      </c>
      <c r="W88" s="562">
        <f t="shared" si="31"/>
        <v>72</v>
      </c>
      <c r="X88" s="563">
        <f t="shared" si="24"/>
        <v>0</v>
      </c>
      <c r="AA88" s="295"/>
      <c r="AB88" s="2">
        <v>27.22</v>
      </c>
      <c r="AC88" s="15"/>
      <c r="AD88" s="69">
        <f t="shared" si="25"/>
        <v>0</v>
      </c>
      <c r="AE88" s="302"/>
      <c r="AF88" s="69">
        <f t="shared" si="22"/>
        <v>0</v>
      </c>
      <c r="AG88" s="70"/>
      <c r="AH88" s="71"/>
      <c r="AI88" s="561">
        <f t="shared" si="29"/>
        <v>2014.28</v>
      </c>
      <c r="AJ88" s="562">
        <f t="shared" si="32"/>
        <v>74</v>
      </c>
      <c r="AK88" s="563">
        <f t="shared" si="26"/>
        <v>0</v>
      </c>
    </row>
    <row r="89" spans="1:37" x14ac:dyDescent="0.25">
      <c r="A89" s="295"/>
      <c r="B89" s="2">
        <v>27.22</v>
      </c>
      <c r="C89" s="15"/>
      <c r="D89" s="69">
        <f t="shared" si="18"/>
        <v>0</v>
      </c>
      <c r="E89" s="302"/>
      <c r="F89" s="69">
        <f t="shared" si="19"/>
        <v>0</v>
      </c>
      <c r="G89" s="70"/>
      <c r="H89" s="71"/>
      <c r="I89" s="561">
        <f t="shared" si="27"/>
        <v>5.1159076974727213E-13</v>
      </c>
      <c r="J89" s="562">
        <f t="shared" si="30"/>
        <v>0</v>
      </c>
      <c r="K89" s="563">
        <f t="shared" si="23"/>
        <v>0</v>
      </c>
      <c r="N89" s="295"/>
      <c r="O89" s="2">
        <v>27.22</v>
      </c>
      <c r="P89" s="15"/>
      <c r="Q89" s="69">
        <f t="shared" si="20"/>
        <v>0</v>
      </c>
      <c r="R89" s="302"/>
      <c r="S89" s="69">
        <f t="shared" si="21"/>
        <v>0</v>
      </c>
      <c r="T89" s="70"/>
      <c r="U89" s="71"/>
      <c r="V89" s="561">
        <f t="shared" si="28"/>
        <v>1963.5200000000002</v>
      </c>
      <c r="W89" s="562">
        <f t="shared" si="31"/>
        <v>72</v>
      </c>
      <c r="X89" s="563">
        <f t="shared" si="24"/>
        <v>0</v>
      </c>
      <c r="AA89" s="295"/>
      <c r="AB89" s="2">
        <v>27.22</v>
      </c>
      <c r="AC89" s="15"/>
      <c r="AD89" s="69">
        <f t="shared" si="25"/>
        <v>0</v>
      </c>
      <c r="AE89" s="302"/>
      <c r="AF89" s="69">
        <f t="shared" si="22"/>
        <v>0</v>
      </c>
      <c r="AG89" s="70"/>
      <c r="AH89" s="71"/>
      <c r="AI89" s="561">
        <f t="shared" si="29"/>
        <v>2014.28</v>
      </c>
      <c r="AJ89" s="562">
        <f t="shared" si="32"/>
        <v>74</v>
      </c>
      <c r="AK89" s="563">
        <f t="shared" si="26"/>
        <v>0</v>
      </c>
    </row>
    <row r="90" spans="1:37" x14ac:dyDescent="0.25">
      <c r="A90" s="295"/>
      <c r="B90" s="2">
        <v>27.22</v>
      </c>
      <c r="C90" s="15"/>
      <c r="D90" s="69">
        <f t="shared" si="18"/>
        <v>0</v>
      </c>
      <c r="E90" s="302"/>
      <c r="F90" s="69">
        <f t="shared" si="19"/>
        <v>0</v>
      </c>
      <c r="G90" s="70"/>
      <c r="H90" s="71"/>
      <c r="I90" s="561">
        <f t="shared" si="27"/>
        <v>5.1159076974727213E-13</v>
      </c>
      <c r="J90" s="562">
        <f t="shared" si="30"/>
        <v>0</v>
      </c>
      <c r="K90" s="563">
        <f t="shared" si="23"/>
        <v>0</v>
      </c>
      <c r="N90" s="295"/>
      <c r="O90" s="2">
        <v>27.22</v>
      </c>
      <c r="P90" s="15"/>
      <c r="Q90" s="69">
        <f t="shared" si="20"/>
        <v>0</v>
      </c>
      <c r="R90" s="302"/>
      <c r="S90" s="69">
        <f t="shared" si="21"/>
        <v>0</v>
      </c>
      <c r="T90" s="70"/>
      <c r="U90" s="71"/>
      <c r="V90" s="561">
        <f t="shared" si="28"/>
        <v>1963.5200000000002</v>
      </c>
      <c r="W90" s="562">
        <f t="shared" si="31"/>
        <v>72</v>
      </c>
      <c r="X90" s="563">
        <f t="shared" si="24"/>
        <v>0</v>
      </c>
      <c r="AA90" s="295"/>
      <c r="AB90" s="2">
        <v>27.22</v>
      </c>
      <c r="AC90" s="15"/>
      <c r="AD90" s="69">
        <f t="shared" si="25"/>
        <v>0</v>
      </c>
      <c r="AE90" s="302"/>
      <c r="AF90" s="69">
        <f t="shared" si="22"/>
        <v>0</v>
      </c>
      <c r="AG90" s="70"/>
      <c r="AH90" s="71"/>
      <c r="AI90" s="561">
        <f t="shared" si="29"/>
        <v>2014.28</v>
      </c>
      <c r="AJ90" s="562">
        <f t="shared" si="32"/>
        <v>74</v>
      </c>
      <c r="AK90" s="563">
        <f t="shared" si="26"/>
        <v>0</v>
      </c>
    </row>
    <row r="91" spans="1:37" x14ac:dyDescent="0.25">
      <c r="A91" s="295"/>
      <c r="B91" s="2">
        <v>27.22</v>
      </c>
      <c r="C91" s="15"/>
      <c r="D91" s="69">
        <f t="shared" si="18"/>
        <v>0</v>
      </c>
      <c r="E91" s="302"/>
      <c r="F91" s="69">
        <f t="shared" si="19"/>
        <v>0</v>
      </c>
      <c r="G91" s="70"/>
      <c r="H91" s="71"/>
      <c r="I91" s="561">
        <f t="shared" si="27"/>
        <v>5.1159076974727213E-13</v>
      </c>
      <c r="J91" s="562">
        <f t="shared" si="30"/>
        <v>0</v>
      </c>
      <c r="K91" s="563">
        <f t="shared" si="23"/>
        <v>0</v>
      </c>
      <c r="N91" s="295"/>
      <c r="O91" s="2">
        <v>27.22</v>
      </c>
      <c r="P91" s="15"/>
      <c r="Q91" s="69">
        <f t="shared" si="20"/>
        <v>0</v>
      </c>
      <c r="R91" s="302"/>
      <c r="S91" s="69">
        <f t="shared" si="21"/>
        <v>0</v>
      </c>
      <c r="T91" s="70"/>
      <c r="U91" s="71"/>
      <c r="V91" s="561">
        <f t="shared" si="28"/>
        <v>1963.5200000000002</v>
      </c>
      <c r="W91" s="562">
        <f t="shared" si="31"/>
        <v>72</v>
      </c>
      <c r="X91" s="563">
        <f t="shared" si="24"/>
        <v>0</v>
      </c>
      <c r="AA91" s="295"/>
      <c r="AB91" s="2">
        <v>27.22</v>
      </c>
      <c r="AC91" s="15"/>
      <c r="AD91" s="69">
        <f t="shared" si="25"/>
        <v>0</v>
      </c>
      <c r="AE91" s="302"/>
      <c r="AF91" s="69">
        <f t="shared" si="22"/>
        <v>0</v>
      </c>
      <c r="AG91" s="70"/>
      <c r="AH91" s="71"/>
      <c r="AI91" s="561">
        <f t="shared" si="29"/>
        <v>2014.28</v>
      </c>
      <c r="AJ91" s="562">
        <f t="shared" si="32"/>
        <v>74</v>
      </c>
      <c r="AK91" s="563">
        <f t="shared" si="26"/>
        <v>0</v>
      </c>
    </row>
    <row r="92" spans="1:37" x14ac:dyDescent="0.25">
      <c r="A92" s="295"/>
      <c r="B92" s="2">
        <v>27.22</v>
      </c>
      <c r="C92" s="15"/>
      <c r="D92" s="69">
        <f t="shared" si="18"/>
        <v>0</v>
      </c>
      <c r="E92" s="302"/>
      <c r="F92" s="69">
        <f t="shared" si="19"/>
        <v>0</v>
      </c>
      <c r="G92" s="70"/>
      <c r="H92" s="71"/>
      <c r="I92" s="561">
        <f t="shared" si="27"/>
        <v>5.1159076974727213E-13</v>
      </c>
      <c r="J92" s="562">
        <f t="shared" si="30"/>
        <v>0</v>
      </c>
      <c r="K92" s="563">
        <f t="shared" si="23"/>
        <v>0</v>
      </c>
      <c r="N92" s="295"/>
      <c r="O92" s="2">
        <v>27.22</v>
      </c>
      <c r="P92" s="15"/>
      <c r="Q92" s="69">
        <f t="shared" si="20"/>
        <v>0</v>
      </c>
      <c r="R92" s="302"/>
      <c r="S92" s="69">
        <f t="shared" si="21"/>
        <v>0</v>
      </c>
      <c r="T92" s="70"/>
      <c r="U92" s="71"/>
      <c r="V92" s="561">
        <f t="shared" si="28"/>
        <v>1963.5200000000002</v>
      </c>
      <c r="W92" s="562">
        <f t="shared" si="31"/>
        <v>72</v>
      </c>
      <c r="X92" s="563">
        <f t="shared" si="24"/>
        <v>0</v>
      </c>
      <c r="AA92" s="295"/>
      <c r="AB92" s="2">
        <v>27.22</v>
      </c>
      <c r="AC92" s="15"/>
      <c r="AD92" s="69">
        <f t="shared" si="25"/>
        <v>0</v>
      </c>
      <c r="AE92" s="302"/>
      <c r="AF92" s="69">
        <f t="shared" si="22"/>
        <v>0</v>
      </c>
      <c r="AG92" s="70"/>
      <c r="AH92" s="71"/>
      <c r="AI92" s="561">
        <f t="shared" si="29"/>
        <v>2014.28</v>
      </c>
      <c r="AJ92" s="562">
        <f t="shared" si="32"/>
        <v>74</v>
      </c>
      <c r="AK92" s="563">
        <f t="shared" si="26"/>
        <v>0</v>
      </c>
    </row>
    <row r="93" spans="1:37" x14ac:dyDescent="0.25">
      <c r="A93" s="295"/>
      <c r="B93" s="2">
        <v>27.22</v>
      </c>
      <c r="C93" s="15"/>
      <c r="D93" s="69">
        <f t="shared" si="18"/>
        <v>0</v>
      </c>
      <c r="E93" s="302"/>
      <c r="F93" s="69">
        <f t="shared" si="19"/>
        <v>0</v>
      </c>
      <c r="G93" s="70"/>
      <c r="H93" s="71"/>
      <c r="I93" s="561">
        <f t="shared" si="27"/>
        <v>5.1159076974727213E-13</v>
      </c>
      <c r="J93" s="562">
        <f t="shared" si="30"/>
        <v>0</v>
      </c>
      <c r="K93" s="563">
        <f t="shared" si="23"/>
        <v>0</v>
      </c>
      <c r="N93" s="295"/>
      <c r="O93" s="2">
        <v>27.22</v>
      </c>
      <c r="P93" s="15"/>
      <c r="Q93" s="69">
        <f t="shared" si="20"/>
        <v>0</v>
      </c>
      <c r="R93" s="302"/>
      <c r="S93" s="69">
        <f t="shared" si="21"/>
        <v>0</v>
      </c>
      <c r="T93" s="70"/>
      <c r="U93" s="71"/>
      <c r="V93" s="561">
        <f t="shared" si="28"/>
        <v>1963.5200000000002</v>
      </c>
      <c r="W93" s="562">
        <f t="shared" si="31"/>
        <v>72</v>
      </c>
      <c r="X93" s="563">
        <f t="shared" si="24"/>
        <v>0</v>
      </c>
      <c r="AA93" s="295"/>
      <c r="AB93" s="2">
        <v>27.22</v>
      </c>
      <c r="AC93" s="15"/>
      <c r="AD93" s="69">
        <f t="shared" si="25"/>
        <v>0</v>
      </c>
      <c r="AE93" s="302"/>
      <c r="AF93" s="69">
        <f t="shared" si="22"/>
        <v>0</v>
      </c>
      <c r="AG93" s="70"/>
      <c r="AH93" s="71"/>
      <c r="AI93" s="561">
        <f t="shared" si="29"/>
        <v>2014.28</v>
      </c>
      <c r="AJ93" s="562">
        <f t="shared" si="32"/>
        <v>74</v>
      </c>
      <c r="AK93" s="563">
        <f t="shared" si="26"/>
        <v>0</v>
      </c>
    </row>
    <row r="94" spans="1:37" x14ac:dyDescent="0.25">
      <c r="A94" s="295"/>
      <c r="B94" s="2">
        <v>27.22</v>
      </c>
      <c r="C94" s="15"/>
      <c r="D94" s="69">
        <f t="shared" si="18"/>
        <v>0</v>
      </c>
      <c r="E94" s="302"/>
      <c r="F94" s="69">
        <f t="shared" si="19"/>
        <v>0</v>
      </c>
      <c r="G94" s="70"/>
      <c r="H94" s="71"/>
      <c r="I94" s="561">
        <f t="shared" si="27"/>
        <v>5.1159076974727213E-13</v>
      </c>
      <c r="J94" s="562">
        <f t="shared" si="30"/>
        <v>0</v>
      </c>
      <c r="K94" s="563">
        <f t="shared" si="23"/>
        <v>0</v>
      </c>
      <c r="N94" s="295"/>
      <c r="O94" s="2">
        <v>27.22</v>
      </c>
      <c r="P94" s="15"/>
      <c r="Q94" s="69">
        <f t="shared" si="20"/>
        <v>0</v>
      </c>
      <c r="R94" s="302"/>
      <c r="S94" s="69">
        <f t="shared" si="21"/>
        <v>0</v>
      </c>
      <c r="T94" s="70"/>
      <c r="U94" s="71"/>
      <c r="V94" s="561">
        <f t="shared" si="28"/>
        <v>1963.5200000000002</v>
      </c>
      <c r="W94" s="562">
        <f t="shared" si="31"/>
        <v>72</v>
      </c>
      <c r="X94" s="563">
        <f t="shared" si="24"/>
        <v>0</v>
      </c>
      <c r="AA94" s="295"/>
      <c r="AB94" s="2">
        <v>27.22</v>
      </c>
      <c r="AC94" s="15"/>
      <c r="AD94" s="69">
        <f t="shared" si="25"/>
        <v>0</v>
      </c>
      <c r="AE94" s="302"/>
      <c r="AF94" s="69">
        <f t="shared" si="22"/>
        <v>0</v>
      </c>
      <c r="AG94" s="70"/>
      <c r="AH94" s="71"/>
      <c r="AI94" s="561">
        <f t="shared" si="29"/>
        <v>2014.28</v>
      </c>
      <c r="AJ94" s="562">
        <f t="shared" si="32"/>
        <v>74</v>
      </c>
      <c r="AK94" s="563">
        <f t="shared" si="26"/>
        <v>0</v>
      </c>
    </row>
    <row r="95" spans="1:37" x14ac:dyDescent="0.25">
      <c r="A95" s="295"/>
      <c r="B95" s="2">
        <v>27.22</v>
      </c>
      <c r="C95" s="15"/>
      <c r="D95" s="69">
        <f t="shared" si="18"/>
        <v>0</v>
      </c>
      <c r="E95" s="302"/>
      <c r="F95" s="69">
        <f t="shared" si="19"/>
        <v>0</v>
      </c>
      <c r="G95" s="70"/>
      <c r="H95" s="71"/>
      <c r="I95" s="561">
        <f t="shared" si="27"/>
        <v>5.1159076974727213E-13</v>
      </c>
      <c r="J95" s="562">
        <f t="shared" si="30"/>
        <v>0</v>
      </c>
      <c r="K95" s="563">
        <f t="shared" si="23"/>
        <v>0</v>
      </c>
      <c r="N95" s="295"/>
      <c r="O95" s="2">
        <v>27.22</v>
      </c>
      <c r="P95" s="15"/>
      <c r="Q95" s="69">
        <f t="shared" si="20"/>
        <v>0</v>
      </c>
      <c r="R95" s="302"/>
      <c r="S95" s="69">
        <f t="shared" si="21"/>
        <v>0</v>
      </c>
      <c r="T95" s="70"/>
      <c r="U95" s="71"/>
      <c r="V95" s="561">
        <f t="shared" si="28"/>
        <v>1963.5200000000002</v>
      </c>
      <c r="W95" s="562">
        <f t="shared" si="31"/>
        <v>72</v>
      </c>
      <c r="X95" s="563">
        <f t="shared" si="24"/>
        <v>0</v>
      </c>
      <c r="AA95" s="295"/>
      <c r="AB95" s="2">
        <v>27.22</v>
      </c>
      <c r="AC95" s="15"/>
      <c r="AD95" s="69">
        <f t="shared" si="25"/>
        <v>0</v>
      </c>
      <c r="AE95" s="302"/>
      <c r="AF95" s="69">
        <f t="shared" si="22"/>
        <v>0</v>
      </c>
      <c r="AG95" s="70"/>
      <c r="AH95" s="71"/>
      <c r="AI95" s="561">
        <f t="shared" si="29"/>
        <v>2014.28</v>
      </c>
      <c r="AJ95" s="562">
        <f t="shared" si="32"/>
        <v>74</v>
      </c>
      <c r="AK95" s="563">
        <f t="shared" si="26"/>
        <v>0</v>
      </c>
    </row>
    <row r="96" spans="1:37" x14ac:dyDescent="0.25">
      <c r="A96" s="295"/>
      <c r="B96" s="2">
        <v>27.22</v>
      </c>
      <c r="C96" s="15"/>
      <c r="D96" s="69">
        <f t="shared" si="18"/>
        <v>0</v>
      </c>
      <c r="E96" s="302"/>
      <c r="F96" s="69">
        <f t="shared" si="19"/>
        <v>0</v>
      </c>
      <c r="G96" s="70"/>
      <c r="H96" s="71"/>
      <c r="I96" s="561">
        <f t="shared" si="27"/>
        <v>5.1159076974727213E-13</v>
      </c>
      <c r="J96" s="562">
        <f t="shared" si="30"/>
        <v>0</v>
      </c>
      <c r="K96" s="563">
        <f t="shared" si="23"/>
        <v>0</v>
      </c>
      <c r="N96" s="295"/>
      <c r="O96" s="2">
        <v>27.22</v>
      </c>
      <c r="P96" s="15"/>
      <c r="Q96" s="69">
        <f t="shared" si="20"/>
        <v>0</v>
      </c>
      <c r="R96" s="302"/>
      <c r="S96" s="69">
        <f t="shared" si="21"/>
        <v>0</v>
      </c>
      <c r="T96" s="70"/>
      <c r="U96" s="71"/>
      <c r="V96" s="561">
        <f t="shared" si="28"/>
        <v>1963.5200000000002</v>
      </c>
      <c r="W96" s="562">
        <f t="shared" si="31"/>
        <v>72</v>
      </c>
      <c r="X96" s="563">
        <f t="shared" si="24"/>
        <v>0</v>
      </c>
      <c r="AA96" s="295"/>
      <c r="AB96" s="2">
        <v>27.22</v>
      </c>
      <c r="AC96" s="15"/>
      <c r="AD96" s="69">
        <f t="shared" si="25"/>
        <v>0</v>
      </c>
      <c r="AE96" s="302"/>
      <c r="AF96" s="69">
        <f t="shared" si="22"/>
        <v>0</v>
      </c>
      <c r="AG96" s="70"/>
      <c r="AH96" s="71"/>
      <c r="AI96" s="561">
        <f t="shared" si="29"/>
        <v>2014.28</v>
      </c>
      <c r="AJ96" s="562">
        <f t="shared" si="32"/>
        <v>74</v>
      </c>
      <c r="AK96" s="563">
        <f t="shared" si="26"/>
        <v>0</v>
      </c>
    </row>
    <row r="97" spans="1:37" x14ac:dyDescent="0.25">
      <c r="A97" s="295"/>
      <c r="B97" s="2">
        <v>27.22</v>
      </c>
      <c r="C97" s="15"/>
      <c r="D97" s="69">
        <f t="shared" si="18"/>
        <v>0</v>
      </c>
      <c r="E97" s="302"/>
      <c r="F97" s="69">
        <f t="shared" si="19"/>
        <v>0</v>
      </c>
      <c r="G97" s="70"/>
      <c r="H97" s="71"/>
      <c r="I97" s="561">
        <f t="shared" si="27"/>
        <v>5.1159076974727213E-13</v>
      </c>
      <c r="J97" s="562">
        <f t="shared" si="30"/>
        <v>0</v>
      </c>
      <c r="K97" s="563">
        <f t="shared" si="23"/>
        <v>0</v>
      </c>
      <c r="N97" s="295"/>
      <c r="O97" s="2">
        <v>27.22</v>
      </c>
      <c r="P97" s="15"/>
      <c r="Q97" s="69">
        <f t="shared" si="20"/>
        <v>0</v>
      </c>
      <c r="R97" s="302"/>
      <c r="S97" s="69">
        <f t="shared" si="21"/>
        <v>0</v>
      </c>
      <c r="T97" s="70"/>
      <c r="U97" s="71"/>
      <c r="V97" s="561">
        <f t="shared" si="28"/>
        <v>1963.5200000000002</v>
      </c>
      <c r="W97" s="562">
        <f t="shared" si="31"/>
        <v>72</v>
      </c>
      <c r="X97" s="563">
        <f t="shared" si="24"/>
        <v>0</v>
      </c>
      <c r="AA97" s="295"/>
      <c r="AB97" s="2">
        <v>27.22</v>
      </c>
      <c r="AC97" s="15"/>
      <c r="AD97" s="69">
        <f t="shared" si="25"/>
        <v>0</v>
      </c>
      <c r="AE97" s="302"/>
      <c r="AF97" s="69">
        <f t="shared" si="22"/>
        <v>0</v>
      </c>
      <c r="AG97" s="70"/>
      <c r="AH97" s="71"/>
      <c r="AI97" s="561">
        <f t="shared" si="29"/>
        <v>2014.28</v>
      </c>
      <c r="AJ97" s="562">
        <f t="shared" si="32"/>
        <v>74</v>
      </c>
      <c r="AK97" s="563">
        <f t="shared" si="26"/>
        <v>0</v>
      </c>
    </row>
    <row r="98" spans="1:37" x14ac:dyDescent="0.25">
      <c r="A98" s="295"/>
      <c r="B98" s="2">
        <v>27.22</v>
      </c>
      <c r="C98" s="15"/>
      <c r="D98" s="69">
        <f t="shared" si="18"/>
        <v>0</v>
      </c>
      <c r="E98" s="302"/>
      <c r="F98" s="69">
        <f t="shared" si="19"/>
        <v>0</v>
      </c>
      <c r="G98" s="70"/>
      <c r="H98" s="71"/>
      <c r="I98" s="561">
        <f t="shared" si="27"/>
        <v>5.1159076974727213E-13</v>
      </c>
      <c r="J98" s="562">
        <f t="shared" si="30"/>
        <v>0</v>
      </c>
      <c r="K98" s="563">
        <f t="shared" si="23"/>
        <v>0</v>
      </c>
      <c r="N98" s="295"/>
      <c r="O98" s="2">
        <v>27.22</v>
      </c>
      <c r="P98" s="15"/>
      <c r="Q98" s="69">
        <f t="shared" si="20"/>
        <v>0</v>
      </c>
      <c r="R98" s="302"/>
      <c r="S98" s="69">
        <f t="shared" si="21"/>
        <v>0</v>
      </c>
      <c r="T98" s="70"/>
      <c r="U98" s="71"/>
      <c r="V98" s="561">
        <f t="shared" si="28"/>
        <v>1963.5200000000002</v>
      </c>
      <c r="W98" s="562">
        <f t="shared" si="31"/>
        <v>72</v>
      </c>
      <c r="X98" s="563">
        <f t="shared" si="24"/>
        <v>0</v>
      </c>
      <c r="AA98" s="295"/>
      <c r="AB98" s="2">
        <v>27.22</v>
      </c>
      <c r="AC98" s="15"/>
      <c r="AD98" s="69">
        <f t="shared" si="25"/>
        <v>0</v>
      </c>
      <c r="AE98" s="302"/>
      <c r="AF98" s="69">
        <f t="shared" si="22"/>
        <v>0</v>
      </c>
      <c r="AG98" s="70"/>
      <c r="AH98" s="71"/>
      <c r="AI98" s="561">
        <f t="shared" si="29"/>
        <v>2014.28</v>
      </c>
      <c r="AJ98" s="562">
        <f t="shared" si="32"/>
        <v>74</v>
      </c>
      <c r="AK98" s="563">
        <f t="shared" si="26"/>
        <v>0</v>
      </c>
    </row>
    <row r="99" spans="1:37" x14ac:dyDescent="0.25">
      <c r="A99" s="295"/>
      <c r="B99" s="2">
        <v>27.22</v>
      </c>
      <c r="C99" s="15"/>
      <c r="D99" s="69">
        <f t="shared" si="18"/>
        <v>0</v>
      </c>
      <c r="E99" s="302"/>
      <c r="F99" s="69">
        <f t="shared" si="19"/>
        <v>0</v>
      </c>
      <c r="G99" s="70"/>
      <c r="H99" s="71"/>
      <c r="I99" s="561">
        <f t="shared" si="27"/>
        <v>5.1159076974727213E-13</v>
      </c>
      <c r="J99" s="562">
        <f t="shared" si="30"/>
        <v>0</v>
      </c>
      <c r="K99" s="563">
        <f t="shared" si="23"/>
        <v>0</v>
      </c>
      <c r="N99" s="295"/>
      <c r="O99" s="2">
        <v>27.22</v>
      </c>
      <c r="P99" s="15"/>
      <c r="Q99" s="69">
        <f t="shared" si="20"/>
        <v>0</v>
      </c>
      <c r="R99" s="302"/>
      <c r="S99" s="69">
        <f t="shared" si="21"/>
        <v>0</v>
      </c>
      <c r="T99" s="70"/>
      <c r="U99" s="71"/>
      <c r="V99" s="561">
        <f t="shared" si="28"/>
        <v>1963.5200000000002</v>
      </c>
      <c r="W99" s="562">
        <f t="shared" si="31"/>
        <v>72</v>
      </c>
      <c r="X99" s="563">
        <f t="shared" si="24"/>
        <v>0</v>
      </c>
      <c r="AA99" s="295"/>
      <c r="AB99" s="2">
        <v>27.22</v>
      </c>
      <c r="AC99" s="15"/>
      <c r="AD99" s="69">
        <f t="shared" si="25"/>
        <v>0</v>
      </c>
      <c r="AE99" s="302"/>
      <c r="AF99" s="69">
        <f t="shared" si="22"/>
        <v>0</v>
      </c>
      <c r="AG99" s="70"/>
      <c r="AH99" s="71"/>
      <c r="AI99" s="561">
        <f t="shared" si="29"/>
        <v>2014.28</v>
      </c>
      <c r="AJ99" s="562">
        <f t="shared" si="32"/>
        <v>74</v>
      </c>
      <c r="AK99" s="563">
        <f t="shared" si="26"/>
        <v>0</v>
      </c>
    </row>
    <row r="100" spans="1:37" x14ac:dyDescent="0.25">
      <c r="A100" s="295"/>
      <c r="B100" s="2">
        <v>27.22</v>
      </c>
      <c r="C100" s="15"/>
      <c r="D100" s="69">
        <f t="shared" si="18"/>
        <v>0</v>
      </c>
      <c r="E100" s="302"/>
      <c r="F100" s="69">
        <f t="shared" si="19"/>
        <v>0</v>
      </c>
      <c r="G100" s="70"/>
      <c r="H100" s="71"/>
      <c r="I100" s="561">
        <f t="shared" si="27"/>
        <v>5.1159076974727213E-13</v>
      </c>
      <c r="J100" s="562">
        <f t="shared" si="30"/>
        <v>0</v>
      </c>
      <c r="K100" s="563">
        <f t="shared" si="23"/>
        <v>0</v>
      </c>
      <c r="N100" s="295"/>
      <c r="O100" s="2">
        <v>27.22</v>
      </c>
      <c r="P100" s="15"/>
      <c r="Q100" s="69">
        <f t="shared" si="20"/>
        <v>0</v>
      </c>
      <c r="R100" s="302"/>
      <c r="S100" s="69">
        <f t="shared" si="21"/>
        <v>0</v>
      </c>
      <c r="T100" s="70"/>
      <c r="U100" s="71"/>
      <c r="V100" s="561">
        <f t="shared" si="28"/>
        <v>1963.5200000000002</v>
      </c>
      <c r="W100" s="562">
        <f t="shared" si="31"/>
        <v>72</v>
      </c>
      <c r="X100" s="563">
        <f t="shared" si="24"/>
        <v>0</v>
      </c>
      <c r="AA100" s="295"/>
      <c r="AB100" s="2">
        <v>27.22</v>
      </c>
      <c r="AC100" s="15"/>
      <c r="AD100" s="69">
        <f t="shared" si="25"/>
        <v>0</v>
      </c>
      <c r="AE100" s="302"/>
      <c r="AF100" s="69">
        <f t="shared" si="22"/>
        <v>0</v>
      </c>
      <c r="AG100" s="70"/>
      <c r="AH100" s="71"/>
      <c r="AI100" s="561">
        <f t="shared" si="29"/>
        <v>2014.28</v>
      </c>
      <c r="AJ100" s="562">
        <f t="shared" si="32"/>
        <v>74</v>
      </c>
      <c r="AK100" s="563">
        <f t="shared" si="26"/>
        <v>0</v>
      </c>
    </row>
    <row r="101" spans="1:37" x14ac:dyDescent="0.25">
      <c r="A101" s="295"/>
      <c r="B101" s="2">
        <v>27.22</v>
      </c>
      <c r="C101" s="15"/>
      <c r="D101" s="69">
        <f t="shared" si="18"/>
        <v>0</v>
      </c>
      <c r="E101" s="302"/>
      <c r="F101" s="69">
        <f t="shared" si="19"/>
        <v>0</v>
      </c>
      <c r="G101" s="70"/>
      <c r="H101" s="71"/>
      <c r="I101" s="561">
        <f t="shared" si="27"/>
        <v>5.1159076974727213E-13</v>
      </c>
      <c r="J101" s="562">
        <f t="shared" si="30"/>
        <v>0</v>
      </c>
      <c r="K101" s="563">
        <f t="shared" si="23"/>
        <v>0</v>
      </c>
      <c r="N101" s="295"/>
      <c r="O101" s="2">
        <v>27.22</v>
      </c>
      <c r="P101" s="15"/>
      <c r="Q101" s="69">
        <f t="shared" si="20"/>
        <v>0</v>
      </c>
      <c r="R101" s="302"/>
      <c r="S101" s="69">
        <f t="shared" si="21"/>
        <v>0</v>
      </c>
      <c r="T101" s="70"/>
      <c r="U101" s="71"/>
      <c r="V101" s="561">
        <f t="shared" si="28"/>
        <v>1963.5200000000002</v>
      </c>
      <c r="W101" s="562">
        <f t="shared" si="31"/>
        <v>72</v>
      </c>
      <c r="X101" s="563">
        <f t="shared" si="24"/>
        <v>0</v>
      </c>
      <c r="AA101" s="295"/>
      <c r="AB101" s="2">
        <v>27.22</v>
      </c>
      <c r="AC101" s="15"/>
      <c r="AD101" s="69">
        <f t="shared" si="25"/>
        <v>0</v>
      </c>
      <c r="AE101" s="302"/>
      <c r="AF101" s="69">
        <f t="shared" si="22"/>
        <v>0</v>
      </c>
      <c r="AG101" s="70"/>
      <c r="AH101" s="71"/>
      <c r="AI101" s="561">
        <f t="shared" si="29"/>
        <v>2014.28</v>
      </c>
      <c r="AJ101" s="562">
        <f t="shared" si="32"/>
        <v>74</v>
      </c>
      <c r="AK101" s="563">
        <f t="shared" si="26"/>
        <v>0</v>
      </c>
    </row>
    <row r="102" spans="1:37" x14ac:dyDescent="0.25">
      <c r="A102" s="295"/>
      <c r="B102" s="2">
        <v>27.22</v>
      </c>
      <c r="C102" s="15"/>
      <c r="D102" s="69">
        <f t="shared" si="18"/>
        <v>0</v>
      </c>
      <c r="E102" s="302"/>
      <c r="F102" s="69">
        <f t="shared" si="19"/>
        <v>0</v>
      </c>
      <c r="G102" s="70"/>
      <c r="H102" s="71"/>
      <c r="I102" s="561">
        <f t="shared" si="27"/>
        <v>5.1159076974727213E-13</v>
      </c>
      <c r="J102" s="562">
        <f t="shared" si="30"/>
        <v>0</v>
      </c>
      <c r="K102" s="563">
        <f t="shared" si="23"/>
        <v>0</v>
      </c>
      <c r="N102" s="295"/>
      <c r="O102" s="2">
        <v>27.22</v>
      </c>
      <c r="P102" s="15"/>
      <c r="Q102" s="69">
        <f t="shared" si="20"/>
        <v>0</v>
      </c>
      <c r="R102" s="302"/>
      <c r="S102" s="69">
        <f t="shared" si="21"/>
        <v>0</v>
      </c>
      <c r="T102" s="70"/>
      <c r="U102" s="71"/>
      <c r="V102" s="561">
        <f t="shared" si="28"/>
        <v>1963.5200000000002</v>
      </c>
      <c r="W102" s="562">
        <f t="shared" si="31"/>
        <v>72</v>
      </c>
      <c r="X102" s="563">
        <f t="shared" si="24"/>
        <v>0</v>
      </c>
      <c r="AA102" s="295"/>
      <c r="AB102" s="2">
        <v>27.22</v>
      </c>
      <c r="AC102" s="15"/>
      <c r="AD102" s="69">
        <f t="shared" si="25"/>
        <v>0</v>
      </c>
      <c r="AE102" s="302"/>
      <c r="AF102" s="69">
        <f t="shared" si="22"/>
        <v>0</v>
      </c>
      <c r="AG102" s="70"/>
      <c r="AH102" s="71"/>
      <c r="AI102" s="561">
        <f t="shared" si="29"/>
        <v>2014.28</v>
      </c>
      <c r="AJ102" s="562">
        <f t="shared" si="32"/>
        <v>74</v>
      </c>
      <c r="AK102" s="563">
        <f t="shared" si="26"/>
        <v>0</v>
      </c>
    </row>
    <row r="103" spans="1:37" x14ac:dyDescent="0.25">
      <c r="A103" s="295"/>
      <c r="B103" s="2">
        <v>27.22</v>
      </c>
      <c r="C103" s="15"/>
      <c r="D103" s="69">
        <f t="shared" si="18"/>
        <v>0</v>
      </c>
      <c r="E103" s="302"/>
      <c r="F103" s="69">
        <f t="shared" si="19"/>
        <v>0</v>
      </c>
      <c r="G103" s="70"/>
      <c r="H103" s="71"/>
      <c r="I103" s="561">
        <f t="shared" si="27"/>
        <v>5.1159076974727213E-13</v>
      </c>
      <c r="J103" s="562">
        <f t="shared" si="30"/>
        <v>0</v>
      </c>
      <c r="K103" s="563">
        <f t="shared" si="23"/>
        <v>0</v>
      </c>
      <c r="N103" s="295"/>
      <c r="O103" s="2">
        <v>27.22</v>
      </c>
      <c r="P103" s="15"/>
      <c r="Q103" s="69">
        <f t="shared" si="20"/>
        <v>0</v>
      </c>
      <c r="R103" s="302"/>
      <c r="S103" s="69">
        <f t="shared" si="21"/>
        <v>0</v>
      </c>
      <c r="T103" s="70"/>
      <c r="U103" s="71"/>
      <c r="V103" s="561">
        <f t="shared" si="28"/>
        <v>1963.5200000000002</v>
      </c>
      <c r="W103" s="562">
        <f t="shared" si="31"/>
        <v>72</v>
      </c>
      <c r="X103" s="563">
        <f t="shared" si="24"/>
        <v>0</v>
      </c>
      <c r="AA103" s="295"/>
      <c r="AB103" s="2">
        <v>27.22</v>
      </c>
      <c r="AC103" s="15"/>
      <c r="AD103" s="69">
        <f t="shared" si="25"/>
        <v>0</v>
      </c>
      <c r="AE103" s="302"/>
      <c r="AF103" s="69">
        <f t="shared" si="22"/>
        <v>0</v>
      </c>
      <c r="AG103" s="70"/>
      <c r="AH103" s="71"/>
      <c r="AI103" s="561">
        <f t="shared" si="29"/>
        <v>2014.28</v>
      </c>
      <c r="AJ103" s="562">
        <f t="shared" si="32"/>
        <v>74</v>
      </c>
      <c r="AK103" s="563">
        <f t="shared" si="26"/>
        <v>0</v>
      </c>
    </row>
    <row r="104" spans="1:37" x14ac:dyDescent="0.25">
      <c r="A104" s="295"/>
      <c r="B104" s="2">
        <v>27.22</v>
      </c>
      <c r="C104" s="15"/>
      <c r="D104" s="69">
        <f t="shared" si="18"/>
        <v>0</v>
      </c>
      <c r="E104" s="302"/>
      <c r="F104" s="69">
        <f t="shared" si="19"/>
        <v>0</v>
      </c>
      <c r="G104" s="70"/>
      <c r="H104" s="71"/>
      <c r="I104" s="561">
        <f t="shared" si="27"/>
        <v>5.1159076974727213E-13</v>
      </c>
      <c r="J104" s="562">
        <f t="shared" si="30"/>
        <v>0</v>
      </c>
      <c r="K104" s="563">
        <f t="shared" si="23"/>
        <v>0</v>
      </c>
      <c r="N104" s="295"/>
      <c r="O104" s="2">
        <v>27.22</v>
      </c>
      <c r="P104" s="15"/>
      <c r="Q104" s="69">
        <f t="shared" si="20"/>
        <v>0</v>
      </c>
      <c r="R104" s="302"/>
      <c r="S104" s="69">
        <f t="shared" si="21"/>
        <v>0</v>
      </c>
      <c r="T104" s="70"/>
      <c r="U104" s="71"/>
      <c r="V104" s="561">
        <f t="shared" si="28"/>
        <v>1963.5200000000002</v>
      </c>
      <c r="W104" s="562">
        <f t="shared" si="31"/>
        <v>72</v>
      </c>
      <c r="X104" s="563">
        <f t="shared" si="24"/>
        <v>0</v>
      </c>
      <c r="AA104" s="295"/>
      <c r="AB104" s="2">
        <v>27.22</v>
      </c>
      <c r="AC104" s="15"/>
      <c r="AD104" s="69">
        <f t="shared" si="25"/>
        <v>0</v>
      </c>
      <c r="AE104" s="302"/>
      <c r="AF104" s="69">
        <f t="shared" si="22"/>
        <v>0</v>
      </c>
      <c r="AG104" s="70"/>
      <c r="AH104" s="71"/>
      <c r="AI104" s="561">
        <f t="shared" si="29"/>
        <v>2014.28</v>
      </c>
      <c r="AJ104" s="562">
        <f t="shared" si="32"/>
        <v>74</v>
      </c>
      <c r="AK104" s="563">
        <f t="shared" si="26"/>
        <v>0</v>
      </c>
    </row>
    <row r="105" spans="1:37" x14ac:dyDescent="0.25">
      <c r="A105" s="295"/>
      <c r="B105" s="2">
        <v>27.22</v>
      </c>
      <c r="C105" s="15"/>
      <c r="D105" s="69">
        <f t="shared" si="18"/>
        <v>0</v>
      </c>
      <c r="E105" s="302"/>
      <c r="F105" s="69">
        <f t="shared" si="19"/>
        <v>0</v>
      </c>
      <c r="G105" s="70"/>
      <c r="H105" s="71"/>
      <c r="I105" s="561">
        <f t="shared" si="27"/>
        <v>5.1159076974727213E-13</v>
      </c>
      <c r="J105" s="562">
        <f t="shared" si="30"/>
        <v>0</v>
      </c>
      <c r="K105" s="563">
        <f t="shared" si="23"/>
        <v>0</v>
      </c>
      <c r="N105" s="295"/>
      <c r="O105" s="2">
        <v>27.22</v>
      </c>
      <c r="P105" s="15"/>
      <c r="Q105" s="69">
        <f t="shared" si="20"/>
        <v>0</v>
      </c>
      <c r="R105" s="302"/>
      <c r="S105" s="69">
        <f t="shared" si="21"/>
        <v>0</v>
      </c>
      <c r="T105" s="70"/>
      <c r="U105" s="71"/>
      <c r="V105" s="561">
        <f t="shared" si="28"/>
        <v>1963.5200000000002</v>
      </c>
      <c r="W105" s="562">
        <f t="shared" si="31"/>
        <v>72</v>
      </c>
      <c r="X105" s="563">
        <f t="shared" si="24"/>
        <v>0</v>
      </c>
      <c r="AA105" s="295"/>
      <c r="AB105" s="2">
        <v>27.22</v>
      </c>
      <c r="AC105" s="15"/>
      <c r="AD105" s="69">
        <f t="shared" si="25"/>
        <v>0</v>
      </c>
      <c r="AE105" s="302"/>
      <c r="AF105" s="69">
        <f t="shared" si="22"/>
        <v>0</v>
      </c>
      <c r="AG105" s="70"/>
      <c r="AH105" s="71"/>
      <c r="AI105" s="561">
        <f t="shared" si="29"/>
        <v>2014.28</v>
      </c>
      <c r="AJ105" s="562">
        <f t="shared" si="32"/>
        <v>74</v>
      </c>
      <c r="AK105" s="563">
        <f t="shared" si="26"/>
        <v>0</v>
      </c>
    </row>
    <row r="106" spans="1:37" x14ac:dyDescent="0.25">
      <c r="A106" s="295"/>
      <c r="B106" s="2">
        <v>27.22</v>
      </c>
      <c r="C106" s="15"/>
      <c r="D106" s="69">
        <f t="shared" si="18"/>
        <v>0</v>
      </c>
      <c r="E106" s="302"/>
      <c r="F106" s="69">
        <f t="shared" si="19"/>
        <v>0</v>
      </c>
      <c r="G106" s="70"/>
      <c r="H106" s="71"/>
      <c r="I106" s="561">
        <f t="shared" si="27"/>
        <v>5.1159076974727213E-13</v>
      </c>
      <c r="J106" s="562">
        <f t="shared" si="30"/>
        <v>0</v>
      </c>
      <c r="K106" s="563">
        <f t="shared" si="23"/>
        <v>0</v>
      </c>
      <c r="N106" s="295"/>
      <c r="O106" s="2">
        <v>27.22</v>
      </c>
      <c r="P106" s="15"/>
      <c r="Q106" s="69">
        <f t="shared" si="20"/>
        <v>0</v>
      </c>
      <c r="R106" s="302"/>
      <c r="S106" s="69">
        <f t="shared" si="21"/>
        <v>0</v>
      </c>
      <c r="T106" s="70"/>
      <c r="U106" s="71"/>
      <c r="V106" s="561">
        <f t="shared" si="28"/>
        <v>1963.5200000000002</v>
      </c>
      <c r="W106" s="562">
        <f t="shared" si="31"/>
        <v>72</v>
      </c>
      <c r="X106" s="563">
        <f t="shared" si="24"/>
        <v>0</v>
      </c>
      <c r="AA106" s="295"/>
      <c r="AB106" s="2">
        <v>27.22</v>
      </c>
      <c r="AC106" s="15"/>
      <c r="AD106" s="69">
        <f t="shared" si="25"/>
        <v>0</v>
      </c>
      <c r="AE106" s="302"/>
      <c r="AF106" s="69">
        <f t="shared" si="22"/>
        <v>0</v>
      </c>
      <c r="AG106" s="70"/>
      <c r="AH106" s="71"/>
      <c r="AI106" s="561">
        <f t="shared" si="29"/>
        <v>2014.28</v>
      </c>
      <c r="AJ106" s="562">
        <f t="shared" si="32"/>
        <v>74</v>
      </c>
      <c r="AK106" s="563">
        <f t="shared" si="26"/>
        <v>0</v>
      </c>
    </row>
    <row r="107" spans="1:37" x14ac:dyDescent="0.25">
      <c r="A107" s="295"/>
      <c r="B107" s="2">
        <v>27.22</v>
      </c>
      <c r="C107" s="15"/>
      <c r="D107" s="69">
        <f t="shared" si="18"/>
        <v>0</v>
      </c>
      <c r="E107" s="302"/>
      <c r="F107" s="69">
        <f t="shared" si="19"/>
        <v>0</v>
      </c>
      <c r="G107" s="70"/>
      <c r="H107" s="71"/>
      <c r="I107" s="561">
        <f t="shared" si="27"/>
        <v>5.1159076974727213E-13</v>
      </c>
      <c r="J107" s="562">
        <f t="shared" si="30"/>
        <v>0</v>
      </c>
      <c r="K107" s="563">
        <f t="shared" si="23"/>
        <v>0</v>
      </c>
      <c r="N107" s="295"/>
      <c r="O107" s="2">
        <v>27.22</v>
      </c>
      <c r="P107" s="15"/>
      <c r="Q107" s="69">
        <f t="shared" si="20"/>
        <v>0</v>
      </c>
      <c r="R107" s="302"/>
      <c r="S107" s="69">
        <f t="shared" si="21"/>
        <v>0</v>
      </c>
      <c r="T107" s="70"/>
      <c r="U107" s="71"/>
      <c r="V107" s="561">
        <f t="shared" si="28"/>
        <v>1963.5200000000002</v>
      </c>
      <c r="W107" s="562">
        <f t="shared" si="31"/>
        <v>72</v>
      </c>
      <c r="X107" s="563">
        <f t="shared" si="24"/>
        <v>0</v>
      </c>
      <c r="AA107" s="295"/>
      <c r="AB107" s="2">
        <v>27.22</v>
      </c>
      <c r="AC107" s="15"/>
      <c r="AD107" s="69">
        <f t="shared" si="25"/>
        <v>0</v>
      </c>
      <c r="AE107" s="302"/>
      <c r="AF107" s="69">
        <f t="shared" si="22"/>
        <v>0</v>
      </c>
      <c r="AG107" s="70"/>
      <c r="AH107" s="71"/>
      <c r="AI107" s="561">
        <f t="shared" si="29"/>
        <v>2014.28</v>
      </c>
      <c r="AJ107" s="562">
        <f t="shared" si="32"/>
        <v>74</v>
      </c>
      <c r="AK107" s="563">
        <f t="shared" si="26"/>
        <v>0</v>
      </c>
    </row>
    <row r="108" spans="1:37" x14ac:dyDescent="0.25">
      <c r="A108" s="295"/>
      <c r="B108" s="2">
        <v>27.22</v>
      </c>
      <c r="C108" s="15"/>
      <c r="D108" s="69">
        <f t="shared" si="18"/>
        <v>0</v>
      </c>
      <c r="E108" s="302"/>
      <c r="F108" s="69">
        <f t="shared" si="19"/>
        <v>0</v>
      </c>
      <c r="G108" s="70"/>
      <c r="H108" s="71"/>
      <c r="I108" s="561">
        <f t="shared" si="27"/>
        <v>5.1159076974727213E-13</v>
      </c>
      <c r="J108" s="562">
        <f t="shared" si="30"/>
        <v>0</v>
      </c>
      <c r="K108" s="563">
        <f t="shared" si="23"/>
        <v>0</v>
      </c>
      <c r="N108" s="295"/>
      <c r="O108" s="2">
        <v>27.22</v>
      </c>
      <c r="P108" s="15"/>
      <c r="Q108" s="69">
        <f t="shared" si="20"/>
        <v>0</v>
      </c>
      <c r="R108" s="302"/>
      <c r="S108" s="69">
        <f t="shared" si="21"/>
        <v>0</v>
      </c>
      <c r="T108" s="70"/>
      <c r="U108" s="71"/>
      <c r="V108" s="561">
        <f t="shared" si="28"/>
        <v>1963.5200000000002</v>
      </c>
      <c r="W108" s="562">
        <f t="shared" si="31"/>
        <v>72</v>
      </c>
      <c r="X108" s="563">
        <f t="shared" si="24"/>
        <v>0</v>
      </c>
      <c r="AA108" s="295"/>
      <c r="AB108" s="2">
        <v>27.22</v>
      </c>
      <c r="AC108" s="15"/>
      <c r="AD108" s="69">
        <f t="shared" si="25"/>
        <v>0</v>
      </c>
      <c r="AE108" s="302"/>
      <c r="AF108" s="69">
        <f t="shared" si="22"/>
        <v>0</v>
      </c>
      <c r="AG108" s="70"/>
      <c r="AH108" s="71"/>
      <c r="AI108" s="561">
        <f t="shared" si="29"/>
        <v>2014.28</v>
      </c>
      <c r="AJ108" s="562">
        <f t="shared" si="32"/>
        <v>74</v>
      </c>
      <c r="AK108" s="563">
        <f t="shared" si="26"/>
        <v>0</v>
      </c>
    </row>
    <row r="109" spans="1:37" x14ac:dyDescent="0.25">
      <c r="A109" s="295"/>
      <c r="B109" s="2">
        <v>27.22</v>
      </c>
      <c r="C109" s="15"/>
      <c r="D109" s="69">
        <f t="shared" si="18"/>
        <v>0</v>
      </c>
      <c r="E109" s="302"/>
      <c r="F109" s="69">
        <f t="shared" si="19"/>
        <v>0</v>
      </c>
      <c r="G109" s="70"/>
      <c r="H109" s="71"/>
      <c r="I109" s="561">
        <f t="shared" si="27"/>
        <v>5.1159076974727213E-13</v>
      </c>
      <c r="J109" s="562">
        <f t="shared" si="30"/>
        <v>0</v>
      </c>
      <c r="K109" s="563">
        <f t="shared" si="23"/>
        <v>0</v>
      </c>
      <c r="N109" s="295"/>
      <c r="O109" s="2">
        <v>27.22</v>
      </c>
      <c r="P109" s="15"/>
      <c r="Q109" s="69">
        <f t="shared" si="20"/>
        <v>0</v>
      </c>
      <c r="R109" s="302"/>
      <c r="S109" s="69">
        <f t="shared" si="21"/>
        <v>0</v>
      </c>
      <c r="T109" s="70"/>
      <c r="U109" s="71"/>
      <c r="V109" s="561">
        <f t="shared" si="28"/>
        <v>1963.5200000000002</v>
      </c>
      <c r="W109" s="562">
        <f t="shared" si="31"/>
        <v>72</v>
      </c>
      <c r="X109" s="563">
        <f t="shared" si="24"/>
        <v>0</v>
      </c>
      <c r="AA109" s="295"/>
      <c r="AB109" s="2">
        <v>27.22</v>
      </c>
      <c r="AC109" s="15"/>
      <c r="AD109" s="69">
        <f t="shared" si="25"/>
        <v>0</v>
      </c>
      <c r="AE109" s="302"/>
      <c r="AF109" s="69">
        <f t="shared" si="22"/>
        <v>0</v>
      </c>
      <c r="AG109" s="70"/>
      <c r="AH109" s="71"/>
      <c r="AI109" s="561">
        <f t="shared" si="29"/>
        <v>2014.28</v>
      </c>
      <c r="AJ109" s="562">
        <f t="shared" si="32"/>
        <v>74</v>
      </c>
      <c r="AK109" s="563">
        <f t="shared" si="26"/>
        <v>0</v>
      </c>
    </row>
    <row r="110" spans="1:37" x14ac:dyDescent="0.25">
      <c r="A110" s="295"/>
      <c r="B110" s="2">
        <v>27.22</v>
      </c>
      <c r="C110" s="15"/>
      <c r="D110" s="69">
        <f t="shared" si="18"/>
        <v>0</v>
      </c>
      <c r="E110" s="302"/>
      <c r="F110" s="69">
        <f t="shared" si="19"/>
        <v>0</v>
      </c>
      <c r="G110" s="70"/>
      <c r="H110" s="71"/>
      <c r="I110" s="561">
        <f t="shared" si="27"/>
        <v>5.1159076974727213E-13</v>
      </c>
      <c r="J110" s="562">
        <f t="shared" si="30"/>
        <v>0</v>
      </c>
      <c r="K110" s="563">
        <f t="shared" si="23"/>
        <v>0</v>
      </c>
      <c r="N110" s="295"/>
      <c r="O110" s="2">
        <v>27.22</v>
      </c>
      <c r="P110" s="15"/>
      <c r="Q110" s="69">
        <f t="shared" si="20"/>
        <v>0</v>
      </c>
      <c r="R110" s="302"/>
      <c r="S110" s="69">
        <f t="shared" si="21"/>
        <v>0</v>
      </c>
      <c r="T110" s="70"/>
      <c r="U110" s="71"/>
      <c r="V110" s="561">
        <f t="shared" si="28"/>
        <v>1963.5200000000002</v>
      </c>
      <c r="W110" s="562">
        <f t="shared" si="31"/>
        <v>72</v>
      </c>
      <c r="X110" s="563">
        <f t="shared" si="24"/>
        <v>0</v>
      </c>
      <c r="AA110" s="295"/>
      <c r="AB110" s="2">
        <v>27.22</v>
      </c>
      <c r="AC110" s="15"/>
      <c r="AD110" s="69">
        <f t="shared" si="25"/>
        <v>0</v>
      </c>
      <c r="AE110" s="302"/>
      <c r="AF110" s="69">
        <f t="shared" si="22"/>
        <v>0</v>
      </c>
      <c r="AG110" s="70"/>
      <c r="AH110" s="71"/>
      <c r="AI110" s="561">
        <f t="shared" si="29"/>
        <v>2014.28</v>
      </c>
      <c r="AJ110" s="562">
        <f t="shared" si="32"/>
        <v>74</v>
      </c>
      <c r="AK110" s="563">
        <f t="shared" si="26"/>
        <v>0</v>
      </c>
    </row>
    <row r="111" spans="1:37" x14ac:dyDescent="0.25">
      <c r="A111" s="295"/>
      <c r="B111" s="2">
        <v>27.22</v>
      </c>
      <c r="C111" s="15"/>
      <c r="D111" s="69">
        <f t="shared" si="18"/>
        <v>0</v>
      </c>
      <c r="E111" s="302"/>
      <c r="F111" s="69">
        <f t="shared" si="19"/>
        <v>0</v>
      </c>
      <c r="G111" s="70"/>
      <c r="H111" s="71"/>
      <c r="I111" s="561">
        <f t="shared" si="27"/>
        <v>5.1159076974727213E-13</v>
      </c>
      <c r="J111" s="562">
        <f t="shared" si="30"/>
        <v>0</v>
      </c>
      <c r="K111" s="563">
        <f t="shared" si="23"/>
        <v>0</v>
      </c>
      <c r="N111" s="295"/>
      <c r="O111" s="2">
        <v>27.22</v>
      </c>
      <c r="P111" s="15"/>
      <c r="Q111" s="69">
        <f t="shared" si="20"/>
        <v>0</v>
      </c>
      <c r="R111" s="302"/>
      <c r="S111" s="69">
        <f t="shared" si="21"/>
        <v>0</v>
      </c>
      <c r="T111" s="70"/>
      <c r="U111" s="71"/>
      <c r="V111" s="561">
        <f t="shared" si="28"/>
        <v>1963.5200000000002</v>
      </c>
      <c r="W111" s="562">
        <f t="shared" si="31"/>
        <v>72</v>
      </c>
      <c r="X111" s="563">
        <f t="shared" si="24"/>
        <v>0</v>
      </c>
      <c r="AA111" s="295"/>
      <c r="AB111" s="2">
        <v>27.22</v>
      </c>
      <c r="AC111" s="15"/>
      <c r="AD111" s="69">
        <f t="shared" si="25"/>
        <v>0</v>
      </c>
      <c r="AE111" s="302"/>
      <c r="AF111" s="69">
        <f t="shared" si="22"/>
        <v>0</v>
      </c>
      <c r="AG111" s="70"/>
      <c r="AH111" s="71"/>
      <c r="AI111" s="561">
        <f t="shared" si="29"/>
        <v>2014.28</v>
      </c>
      <c r="AJ111" s="562">
        <f t="shared" si="32"/>
        <v>74</v>
      </c>
      <c r="AK111" s="563">
        <f t="shared" si="26"/>
        <v>0</v>
      </c>
    </row>
    <row r="112" spans="1:37" x14ac:dyDescent="0.25">
      <c r="A112" s="295"/>
      <c r="B112" s="2">
        <v>27.22</v>
      </c>
      <c r="C112" s="15"/>
      <c r="D112" s="69">
        <f t="shared" si="18"/>
        <v>0</v>
      </c>
      <c r="E112" s="302"/>
      <c r="F112" s="69">
        <f t="shared" si="19"/>
        <v>0</v>
      </c>
      <c r="G112" s="70"/>
      <c r="H112" s="71"/>
      <c r="I112" s="561">
        <f t="shared" si="27"/>
        <v>5.1159076974727213E-13</v>
      </c>
      <c r="J112" s="562">
        <f t="shared" si="30"/>
        <v>0</v>
      </c>
      <c r="K112" s="563">
        <f t="shared" si="23"/>
        <v>0</v>
      </c>
      <c r="N112" s="295"/>
      <c r="O112" s="2">
        <v>27.22</v>
      </c>
      <c r="P112" s="15"/>
      <c r="Q112" s="69">
        <f t="shared" si="20"/>
        <v>0</v>
      </c>
      <c r="R112" s="302"/>
      <c r="S112" s="69">
        <f t="shared" si="21"/>
        <v>0</v>
      </c>
      <c r="T112" s="70"/>
      <c r="U112" s="71"/>
      <c r="V112" s="561">
        <f t="shared" si="28"/>
        <v>1963.5200000000002</v>
      </c>
      <c r="W112" s="562">
        <f t="shared" si="31"/>
        <v>72</v>
      </c>
      <c r="X112" s="563">
        <f t="shared" si="24"/>
        <v>0</v>
      </c>
      <c r="AA112" s="295"/>
      <c r="AB112" s="2">
        <v>27.22</v>
      </c>
      <c r="AC112" s="15"/>
      <c r="AD112" s="69">
        <f t="shared" si="25"/>
        <v>0</v>
      </c>
      <c r="AE112" s="302"/>
      <c r="AF112" s="69">
        <f t="shared" si="22"/>
        <v>0</v>
      </c>
      <c r="AG112" s="70"/>
      <c r="AH112" s="71"/>
      <c r="AI112" s="561">
        <f t="shared" si="29"/>
        <v>2014.28</v>
      </c>
      <c r="AJ112" s="562">
        <f t="shared" si="32"/>
        <v>74</v>
      </c>
      <c r="AK112" s="563">
        <f t="shared" si="26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02"/>
      <c r="F113" s="69">
        <f t="shared" si="19"/>
        <v>0</v>
      </c>
      <c r="G113" s="70"/>
      <c r="H113" s="71"/>
      <c r="I113" s="561">
        <f t="shared" si="27"/>
        <v>5.1159076974727213E-13</v>
      </c>
      <c r="J113" s="562">
        <f t="shared" si="30"/>
        <v>0</v>
      </c>
      <c r="K113" s="565">
        <f t="shared" si="23"/>
        <v>0</v>
      </c>
      <c r="N113">
        <f>SUM(N59:N60)</f>
        <v>0</v>
      </c>
      <c r="O113" s="2">
        <v>27.22</v>
      </c>
      <c r="P113" s="15"/>
      <c r="Q113" s="69">
        <f t="shared" si="20"/>
        <v>0</v>
      </c>
      <c r="R113" s="302"/>
      <c r="S113" s="69">
        <f t="shared" si="21"/>
        <v>0</v>
      </c>
      <c r="T113" s="70"/>
      <c r="U113" s="71"/>
      <c r="V113" s="561">
        <f t="shared" si="28"/>
        <v>1963.5200000000002</v>
      </c>
      <c r="W113" s="562">
        <f t="shared" si="31"/>
        <v>72</v>
      </c>
      <c r="X113" s="565">
        <f t="shared" si="24"/>
        <v>0</v>
      </c>
      <c r="AA113">
        <f>SUM(AA59:AA60)</f>
        <v>0</v>
      </c>
      <c r="AB113" s="2">
        <v>27.22</v>
      </c>
      <c r="AC113" s="15"/>
      <c r="AD113" s="69">
        <f t="shared" si="25"/>
        <v>0</v>
      </c>
      <c r="AE113" s="302"/>
      <c r="AF113" s="69">
        <f t="shared" si="22"/>
        <v>0</v>
      </c>
      <c r="AG113" s="70"/>
      <c r="AH113" s="71"/>
      <c r="AI113" s="561">
        <f t="shared" si="29"/>
        <v>2014.28</v>
      </c>
      <c r="AJ113" s="562">
        <f t="shared" si="32"/>
        <v>74</v>
      </c>
      <c r="AK113" s="565">
        <f t="shared" si="26"/>
        <v>0</v>
      </c>
    </row>
    <row r="114" spans="1:37" ht="16.5" thickTop="1" thickBot="1" x14ac:dyDescent="0.3">
      <c r="B114" s="2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71"/>
      <c r="K114" s="71">
        <f t="shared" si="23"/>
        <v>0</v>
      </c>
      <c r="O114" s="2">
        <v>27.22</v>
      </c>
      <c r="P114" s="36"/>
      <c r="Q114" s="69">
        <f t="shared" si="20"/>
        <v>0</v>
      </c>
      <c r="R114" s="157"/>
      <c r="S114" s="150">
        <f t="shared" si="21"/>
        <v>0</v>
      </c>
      <c r="T114" s="139"/>
      <c r="U114" s="71"/>
      <c r="X114" s="71">
        <f t="shared" si="24"/>
        <v>0</v>
      </c>
      <c r="AB114" s="2">
        <v>27.22</v>
      </c>
      <c r="AC114" s="36"/>
      <c r="AD114" s="69">
        <f t="shared" si="25"/>
        <v>0</v>
      </c>
      <c r="AE114" s="157"/>
      <c r="AF114" s="150">
        <f t="shared" si="22"/>
        <v>0</v>
      </c>
      <c r="AG114" s="139"/>
      <c r="AH114" s="71"/>
      <c r="AK114" s="71">
        <f t="shared" si="26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116</v>
      </c>
      <c r="Q115" s="6">
        <f>SUM(Q9:Q114)</f>
        <v>3157.52</v>
      </c>
      <c r="S115" s="6">
        <f>SUM(S9:S114)</f>
        <v>3157.52</v>
      </c>
      <c r="AC115" s="53">
        <f>SUM(AC9:AC114)</f>
        <v>0</v>
      </c>
      <c r="AD115" s="6">
        <f>SUM(AD9:AD114)</f>
        <v>0</v>
      </c>
      <c r="AF115" s="6">
        <f>SUM(AF9:AF114)</f>
        <v>0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72</v>
      </c>
      <c r="AD118" s="45" t="s">
        <v>4</v>
      </c>
      <c r="AE118" s="56">
        <f>AF5-AC115+AF4+AF6</f>
        <v>74</v>
      </c>
    </row>
    <row r="119" spans="1:37" ht="15.75" thickBot="1" x14ac:dyDescent="0.3"/>
    <row r="120" spans="1:37" ht="15.75" thickBot="1" x14ac:dyDescent="0.3">
      <c r="C120" s="1218" t="s">
        <v>11</v>
      </c>
      <c r="D120" s="1219"/>
      <c r="E120" s="57">
        <f>E4+E5+E6-F115</f>
        <v>0</v>
      </c>
      <c r="G120" s="47"/>
      <c r="H120" s="91"/>
      <c r="P120" s="1218" t="s">
        <v>11</v>
      </c>
      <c r="Q120" s="1219"/>
      <c r="R120" s="57">
        <f>R4+R5+R6-S115</f>
        <v>1963.52</v>
      </c>
      <c r="T120" s="47"/>
      <c r="U120" s="91"/>
      <c r="AC120" s="1218" t="s">
        <v>11</v>
      </c>
      <c r="AD120" s="1219"/>
      <c r="AE120" s="57">
        <f>AE4+AE5+AE6-AF115</f>
        <v>2014.28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G42" sqref="G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6" t="s">
        <v>157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14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2230.2200000000003</v>
      </c>
      <c r="H5" s="7">
        <f>E5-G5+E4+E6+E7</f>
        <v>825.14999999999986</v>
      </c>
    </row>
    <row r="6" spans="1:9" ht="15" customHeight="1" x14ac:dyDescent="0.25">
      <c r="A6" s="1214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46</v>
      </c>
      <c r="C42" s="15"/>
      <c r="D42" s="1029"/>
      <c r="E42" s="1048"/>
      <c r="F42" s="1029">
        <f t="shared" si="3"/>
        <v>0</v>
      </c>
      <c r="G42" s="1031"/>
      <c r="H42" s="479"/>
      <c r="I42" s="244">
        <f t="shared" si="2"/>
        <v>825.15000000000077</v>
      </c>
    </row>
    <row r="43" spans="2:9" x14ac:dyDescent="0.25">
      <c r="B43" s="183">
        <f t="shared" si="1"/>
        <v>46</v>
      </c>
      <c r="C43" s="15"/>
      <c r="D43" s="1029"/>
      <c r="E43" s="1048"/>
      <c r="F43" s="1029">
        <f t="shared" si="3"/>
        <v>0</v>
      </c>
      <c r="G43" s="1031"/>
      <c r="H43" s="479"/>
      <c r="I43" s="244">
        <f t="shared" si="2"/>
        <v>825.15000000000077</v>
      </c>
    </row>
    <row r="44" spans="2:9" x14ac:dyDescent="0.25">
      <c r="B44" s="183">
        <f t="shared" si="1"/>
        <v>46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825.15000000000077</v>
      </c>
    </row>
    <row r="45" spans="2:9" x14ac:dyDescent="0.25">
      <c r="B45" s="183">
        <f t="shared" si="1"/>
        <v>46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825.15000000000077</v>
      </c>
    </row>
    <row r="46" spans="2:9" x14ac:dyDescent="0.25">
      <c r="B46" s="183">
        <f t="shared" si="1"/>
        <v>46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825.15000000000077</v>
      </c>
    </row>
    <row r="47" spans="2:9" x14ac:dyDescent="0.25">
      <c r="B47" s="183">
        <f t="shared" si="1"/>
        <v>46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825.15000000000077</v>
      </c>
    </row>
    <row r="48" spans="2:9" x14ac:dyDescent="0.25">
      <c r="B48" s="183">
        <f t="shared" si="1"/>
        <v>46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825.15000000000077</v>
      </c>
    </row>
    <row r="49" spans="2:9" x14ac:dyDescent="0.25">
      <c r="B49" s="183">
        <f t="shared" si="1"/>
        <v>46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825.15000000000077</v>
      </c>
    </row>
    <row r="50" spans="2:9" x14ac:dyDescent="0.25">
      <c r="B50" s="183">
        <f t="shared" si="1"/>
        <v>46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825.15000000000077</v>
      </c>
    </row>
    <row r="51" spans="2:9" x14ac:dyDescent="0.25">
      <c r="B51" s="183">
        <f t="shared" si="1"/>
        <v>46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825.15000000000077</v>
      </c>
    </row>
    <row r="52" spans="2:9" x14ac:dyDescent="0.25">
      <c r="B52" s="183">
        <f t="shared" si="1"/>
        <v>46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825.15000000000077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825.15000000000077</v>
      </c>
    </row>
    <row r="54" spans="2:9" x14ac:dyDescent="0.25">
      <c r="C54" s="53">
        <f>SUM(C9:C53)</f>
        <v>135</v>
      </c>
      <c r="D54" s="124">
        <f>SUM(D9:D53)</f>
        <v>2230.2200000000003</v>
      </c>
      <c r="E54" s="165"/>
      <c r="F54" s="124">
        <f>SUM(F9:F53)</f>
        <v>2230.2200000000003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46</v>
      </c>
    </row>
    <row r="58" spans="2:9" ht="15.75" thickBot="1" x14ac:dyDescent="0.3">
      <c r="B58" s="125"/>
    </row>
    <row r="59" spans="2:9" ht="15.75" thickBot="1" x14ac:dyDescent="0.3">
      <c r="B59" s="91"/>
      <c r="C59" s="1218" t="s">
        <v>11</v>
      </c>
      <c r="D59" s="1219"/>
      <c r="E59" s="57">
        <f>E5-F54+E4+E6+E7</f>
        <v>825.14999999999986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14"/>
      <c r="B5" s="1242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14"/>
      <c r="B6" s="1242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8" t="s">
        <v>11</v>
      </c>
      <c r="D60" s="121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14"/>
      <c r="B4" s="1243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14"/>
      <c r="B5" s="1244"/>
      <c r="C5" s="236"/>
      <c r="D5" s="259"/>
      <c r="E5" s="244"/>
      <c r="F5" s="240"/>
      <c r="G5" s="227"/>
    </row>
    <row r="6" spans="1:9" ht="15" customHeight="1" x14ac:dyDescent="0.25">
      <c r="A6" s="829"/>
      <c r="B6" s="1244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18" t="s">
        <v>11</v>
      </c>
      <c r="D61" s="1219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0"/>
      <c r="B1" s="1220"/>
      <c r="C1" s="1220"/>
      <c r="D1" s="1220"/>
      <c r="E1" s="1220"/>
      <c r="F1" s="1220"/>
      <c r="G1" s="122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45"/>
      <c r="B5" s="1247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46"/>
      <c r="B6" s="1248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9" t="s">
        <v>11</v>
      </c>
      <c r="D56" s="125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 t="s">
        <v>156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9" ht="15" customHeight="1" x14ac:dyDescent="0.25">
      <c r="A5" s="237" t="s">
        <v>106</v>
      </c>
      <c r="B5" s="1217" t="s">
        <v>108</v>
      </c>
      <c r="C5" s="499">
        <v>57</v>
      </c>
      <c r="D5" s="235">
        <v>44712</v>
      </c>
      <c r="E5" s="252">
        <v>2060</v>
      </c>
      <c r="F5" s="240">
        <v>2</v>
      </c>
      <c r="G5" s="245"/>
    </row>
    <row r="6" spans="1:9" x14ac:dyDescent="0.25">
      <c r="A6" s="516" t="s">
        <v>107</v>
      </c>
      <c r="B6" s="1217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9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9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9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9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8" t="s">
        <v>11</v>
      </c>
      <c r="D83" s="121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5"/>
      <c r="B1" s="1205"/>
      <c r="C1" s="1205"/>
      <c r="D1" s="1205"/>
      <c r="E1" s="1205"/>
      <c r="F1" s="1205"/>
      <c r="G1" s="12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51"/>
      <c r="C4" s="420"/>
      <c r="D4" s="247"/>
      <c r="E4" s="314"/>
      <c r="F4" s="291"/>
      <c r="G4" s="227"/>
    </row>
    <row r="5" spans="1:10" ht="15" customHeight="1" x14ac:dyDescent="0.25">
      <c r="A5" s="1245"/>
      <c r="B5" s="1252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46"/>
      <c r="B6" s="1253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9" t="s">
        <v>11</v>
      </c>
      <c r="D55" s="125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9" activePane="bottomRight" state="frozen"/>
      <selection activeCell="I1" sqref="I1"/>
      <selection pane="topRight" activeCell="M1" sqref="M1"/>
      <selection pane="bottomLeft" activeCell="I9" sqref="I9"/>
      <selection pane="bottomRight" activeCell="S16" sqref="S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6" t="s">
        <v>267</v>
      </c>
      <c r="B1" s="1216"/>
      <c r="C1" s="1216"/>
      <c r="D1" s="1216"/>
      <c r="E1" s="1216"/>
      <c r="F1" s="1216"/>
      <c r="G1" s="1216"/>
      <c r="H1" s="1216"/>
      <c r="I1" s="1216"/>
      <c r="J1" s="11">
        <v>1</v>
      </c>
      <c r="M1" s="1220" t="s">
        <v>285</v>
      </c>
      <c r="N1" s="1220"/>
      <c r="O1" s="1220"/>
      <c r="P1" s="1220"/>
      <c r="Q1" s="1220"/>
      <c r="R1" s="1220"/>
      <c r="S1" s="1220"/>
      <c r="T1" s="1220"/>
      <c r="U1" s="122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54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54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535.71999999999991</v>
      </c>
      <c r="T5" s="7">
        <f>Q4+Q5-S5+Q6+Q7</f>
        <v>1516.3600000000001</v>
      </c>
      <c r="U5" s="191"/>
      <c r="V5" s="73"/>
    </row>
    <row r="6" spans="1:23" x14ac:dyDescent="0.25">
      <c r="B6" s="1254"/>
      <c r="C6" s="200"/>
      <c r="D6" s="149"/>
      <c r="E6" s="78">
        <v>136.19999999999999</v>
      </c>
      <c r="F6" s="62">
        <v>30</v>
      </c>
      <c r="I6" s="192"/>
      <c r="J6" s="73"/>
      <c r="N6" s="1254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9:P108" si="5">O10*N10</f>
        <v>45.4</v>
      </c>
      <c r="Q10" s="196">
        <v>44786</v>
      </c>
      <c r="R10" s="69">
        <f t="shared" ref="R9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/>
      <c r="P16" s="69">
        <f t="shared" si="5"/>
        <v>0</v>
      </c>
      <c r="Q16" s="196"/>
      <c r="R16" s="69">
        <f t="shared" si="6"/>
        <v>0</v>
      </c>
      <c r="S16" s="250"/>
      <c r="T16" s="251"/>
      <c r="U16" s="265">
        <f t="shared" si="10"/>
        <v>1516.36</v>
      </c>
      <c r="V16" s="230">
        <f t="shared" si="11"/>
        <v>334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/>
      <c r="P17" s="69">
        <f t="shared" si="5"/>
        <v>0</v>
      </c>
      <c r="Q17" s="196"/>
      <c r="R17" s="69">
        <f t="shared" si="6"/>
        <v>0</v>
      </c>
      <c r="S17" s="250"/>
      <c r="T17" s="251"/>
      <c r="U17" s="265">
        <f t="shared" si="10"/>
        <v>1516.36</v>
      </c>
      <c r="V17" s="230">
        <f t="shared" si="11"/>
        <v>334</v>
      </c>
      <c r="W17" s="60">
        <f t="shared" si="7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/>
      <c r="P18" s="69">
        <f t="shared" si="5"/>
        <v>0</v>
      </c>
      <c r="Q18" s="196"/>
      <c r="R18" s="69">
        <f t="shared" si="6"/>
        <v>0</v>
      </c>
      <c r="S18" s="250"/>
      <c r="T18" s="251"/>
      <c r="U18" s="265">
        <f t="shared" si="10"/>
        <v>1516.36</v>
      </c>
      <c r="V18" s="230">
        <f t="shared" si="11"/>
        <v>334</v>
      </c>
      <c r="W18" s="60">
        <f t="shared" si="7"/>
        <v>0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/>
      <c r="P19" s="69">
        <f t="shared" si="5"/>
        <v>0</v>
      </c>
      <c r="Q19" s="196"/>
      <c r="R19" s="69">
        <f t="shared" si="6"/>
        <v>0</v>
      </c>
      <c r="S19" s="250"/>
      <c r="T19" s="251"/>
      <c r="U19" s="265">
        <f t="shared" si="10"/>
        <v>1516.36</v>
      </c>
      <c r="V19" s="230">
        <f t="shared" si="11"/>
        <v>334</v>
      </c>
      <c r="W19" s="60">
        <f t="shared" si="7"/>
        <v>0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/>
      <c r="P20" s="69">
        <f t="shared" si="5"/>
        <v>0</v>
      </c>
      <c r="Q20" s="196"/>
      <c r="R20" s="69">
        <f t="shared" si="6"/>
        <v>0</v>
      </c>
      <c r="S20" s="70"/>
      <c r="T20" s="71"/>
      <c r="U20" s="191">
        <f t="shared" si="10"/>
        <v>1516.36</v>
      </c>
      <c r="V20" s="73">
        <f t="shared" si="11"/>
        <v>334</v>
      </c>
      <c r="W20" s="60">
        <f t="shared" si="7"/>
        <v>0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/>
      <c r="P21" s="69">
        <f t="shared" si="5"/>
        <v>0</v>
      </c>
      <c r="Q21" s="196"/>
      <c r="R21" s="69">
        <f t="shared" si="6"/>
        <v>0</v>
      </c>
      <c r="S21" s="70"/>
      <c r="T21" s="71"/>
      <c r="U21" s="191">
        <f t="shared" si="10"/>
        <v>1516.36</v>
      </c>
      <c r="V21" s="73">
        <f t="shared" si="11"/>
        <v>334</v>
      </c>
      <c r="W21" s="60">
        <f t="shared" si="7"/>
        <v>0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/>
      <c r="P22" s="69">
        <f t="shared" si="5"/>
        <v>0</v>
      </c>
      <c r="Q22" s="196"/>
      <c r="R22" s="69">
        <f t="shared" si="6"/>
        <v>0</v>
      </c>
      <c r="S22" s="70"/>
      <c r="T22" s="71"/>
      <c r="U22" s="191">
        <f t="shared" si="10"/>
        <v>1516.36</v>
      </c>
      <c r="V22" s="73">
        <f t="shared" si="11"/>
        <v>334</v>
      </c>
      <c r="W22" s="60">
        <f t="shared" si="7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/>
      <c r="P23" s="69">
        <f t="shared" si="5"/>
        <v>0</v>
      </c>
      <c r="Q23" s="196"/>
      <c r="R23" s="69">
        <f t="shared" si="6"/>
        <v>0</v>
      </c>
      <c r="S23" s="70"/>
      <c r="T23" s="71"/>
      <c r="U23" s="191">
        <f t="shared" si="10"/>
        <v>1516.36</v>
      </c>
      <c r="V23" s="73">
        <f t="shared" si="11"/>
        <v>334</v>
      </c>
      <c r="W23" s="60">
        <f t="shared" si="7"/>
        <v>0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/>
      <c r="P24" s="69">
        <f t="shared" si="5"/>
        <v>0</v>
      </c>
      <c r="Q24" s="196"/>
      <c r="R24" s="69">
        <f t="shared" si="6"/>
        <v>0</v>
      </c>
      <c r="S24" s="70"/>
      <c r="T24" s="71"/>
      <c r="U24" s="191">
        <f t="shared" si="10"/>
        <v>1516.36</v>
      </c>
      <c r="V24" s="73">
        <f t="shared" si="11"/>
        <v>334</v>
      </c>
      <c r="W24" s="60">
        <f t="shared" si="7"/>
        <v>0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/>
      <c r="P25" s="69">
        <f t="shared" si="5"/>
        <v>0</v>
      </c>
      <c r="Q25" s="196"/>
      <c r="R25" s="69">
        <f t="shared" si="6"/>
        <v>0</v>
      </c>
      <c r="S25" s="70"/>
      <c r="T25" s="71"/>
      <c r="U25" s="191">
        <f t="shared" si="10"/>
        <v>1516.36</v>
      </c>
      <c r="V25" s="73">
        <f t="shared" si="11"/>
        <v>334</v>
      </c>
      <c r="W25" s="60">
        <f t="shared" si="7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/>
      <c r="P26" s="69">
        <f t="shared" si="5"/>
        <v>0</v>
      </c>
      <c r="Q26" s="196"/>
      <c r="R26" s="69">
        <f t="shared" si="6"/>
        <v>0</v>
      </c>
      <c r="S26" s="70"/>
      <c r="T26" s="71"/>
      <c r="U26" s="191">
        <f t="shared" si="10"/>
        <v>1516.36</v>
      </c>
      <c r="V26" s="73">
        <f t="shared" si="11"/>
        <v>334</v>
      </c>
      <c r="W26" s="60">
        <f t="shared" si="7"/>
        <v>0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/>
      <c r="P27" s="69">
        <f t="shared" si="5"/>
        <v>0</v>
      </c>
      <c r="Q27" s="196"/>
      <c r="R27" s="69">
        <f t="shared" si="6"/>
        <v>0</v>
      </c>
      <c r="S27" s="70"/>
      <c r="T27" s="71"/>
      <c r="U27" s="191">
        <f t="shared" si="10"/>
        <v>1516.36</v>
      </c>
      <c r="V27" s="73">
        <f t="shared" si="11"/>
        <v>334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/>
      <c r="P28" s="69">
        <f t="shared" si="5"/>
        <v>0</v>
      </c>
      <c r="Q28" s="196"/>
      <c r="R28" s="69">
        <f t="shared" si="6"/>
        <v>0</v>
      </c>
      <c r="S28" s="70"/>
      <c r="T28" s="71"/>
      <c r="U28" s="191">
        <f t="shared" si="10"/>
        <v>1516.36</v>
      </c>
      <c r="V28" s="73">
        <f t="shared" si="11"/>
        <v>334</v>
      </c>
      <c r="W28" s="60">
        <f t="shared" si="7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1516.36</v>
      </c>
      <c r="V29" s="73">
        <f t="shared" si="11"/>
        <v>334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1516.36</v>
      </c>
      <c r="V30" s="73">
        <f t="shared" si="11"/>
        <v>334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1516.36</v>
      </c>
      <c r="V31" s="73">
        <f t="shared" si="11"/>
        <v>334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1516.36</v>
      </c>
      <c r="V32" s="73">
        <f t="shared" si="11"/>
        <v>334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1516.36</v>
      </c>
      <c r="V33" s="73">
        <f t="shared" si="11"/>
        <v>334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1516.36</v>
      </c>
      <c r="V34" s="73">
        <f t="shared" si="11"/>
        <v>334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1516.36</v>
      </c>
      <c r="V35" s="73">
        <f t="shared" si="11"/>
        <v>334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1516.36</v>
      </c>
      <c r="V36" s="73">
        <f t="shared" si="11"/>
        <v>334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1516.36</v>
      </c>
      <c r="V37" s="73">
        <f t="shared" si="11"/>
        <v>334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1516.36</v>
      </c>
      <c r="V38" s="73">
        <f t="shared" si="11"/>
        <v>334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1516.36</v>
      </c>
      <c r="V39" s="73">
        <f t="shared" si="11"/>
        <v>334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1516.36</v>
      </c>
      <c r="V40" s="73">
        <f t="shared" si="11"/>
        <v>334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1516.36</v>
      </c>
      <c r="V41" s="73">
        <f t="shared" si="11"/>
        <v>334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1516.36</v>
      </c>
      <c r="V42" s="73">
        <f t="shared" si="11"/>
        <v>334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1516.36</v>
      </c>
      <c r="V43" s="73">
        <f t="shared" si="11"/>
        <v>334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1516.36</v>
      </c>
      <c r="V44" s="73">
        <f t="shared" si="11"/>
        <v>334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1516.36</v>
      </c>
      <c r="V45" s="73">
        <f t="shared" si="11"/>
        <v>334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1516.36</v>
      </c>
      <c r="V46" s="73">
        <f t="shared" si="11"/>
        <v>334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1516.36</v>
      </c>
      <c r="V47" s="73">
        <f t="shared" si="11"/>
        <v>334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1516.36</v>
      </c>
      <c r="V48" s="73">
        <f t="shared" si="11"/>
        <v>334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1516.36</v>
      </c>
      <c r="V49" s="73">
        <f t="shared" si="11"/>
        <v>334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1516.36</v>
      </c>
      <c r="V50" s="73">
        <f t="shared" si="11"/>
        <v>334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1516.36</v>
      </c>
      <c r="V51" s="73">
        <f t="shared" si="11"/>
        <v>334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1516.36</v>
      </c>
      <c r="V52" s="73">
        <f t="shared" si="11"/>
        <v>334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1516.36</v>
      </c>
      <c r="V53" s="73">
        <f t="shared" si="11"/>
        <v>334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1516.36</v>
      </c>
      <c r="V54" s="73">
        <f t="shared" si="11"/>
        <v>334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6"/>
      <c r="H55" s="1167"/>
      <c r="I55" s="1299">
        <f t="shared" si="8"/>
        <v>9.0800000000015473</v>
      </c>
      <c r="J55" s="1300">
        <f t="shared" si="9"/>
        <v>2</v>
      </c>
      <c r="K55" s="1301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1516.36</v>
      </c>
      <c r="V55" s="73">
        <f t="shared" si="11"/>
        <v>334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6"/>
      <c r="H56" s="1167"/>
      <c r="I56" s="1299">
        <f t="shared" si="8"/>
        <v>1.5472068071176182E-12</v>
      </c>
      <c r="J56" s="1300">
        <f t="shared" si="9"/>
        <v>0</v>
      </c>
      <c r="K56" s="1301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1516.36</v>
      </c>
      <c r="V56" s="73">
        <f t="shared" si="11"/>
        <v>334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6"/>
      <c r="H57" s="1167"/>
      <c r="I57" s="1299">
        <f t="shared" si="8"/>
        <v>1.5472068071176182E-12</v>
      </c>
      <c r="J57" s="1300">
        <f t="shared" si="9"/>
        <v>0</v>
      </c>
      <c r="K57" s="1301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1516.36</v>
      </c>
      <c r="V57" s="73">
        <f t="shared" si="11"/>
        <v>334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6"/>
      <c r="H58" s="1167"/>
      <c r="I58" s="1299">
        <f t="shared" si="8"/>
        <v>1.5472068071176182E-12</v>
      </c>
      <c r="J58" s="1300">
        <f t="shared" si="9"/>
        <v>0</v>
      </c>
      <c r="K58" s="1301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1516.36</v>
      </c>
      <c r="V58" s="73">
        <f t="shared" si="11"/>
        <v>334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6"/>
      <c r="H59" s="1167"/>
      <c r="I59" s="1299">
        <f t="shared" si="8"/>
        <v>1.5472068071176182E-12</v>
      </c>
      <c r="J59" s="1300">
        <f t="shared" si="9"/>
        <v>0</v>
      </c>
      <c r="K59" s="1301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1516.36</v>
      </c>
      <c r="V59" s="73">
        <f t="shared" si="11"/>
        <v>334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6"/>
      <c r="H60" s="1167"/>
      <c r="I60" s="1299">
        <f t="shared" si="8"/>
        <v>1.5472068071176182E-12</v>
      </c>
      <c r="J60" s="1300">
        <f t="shared" si="9"/>
        <v>0</v>
      </c>
      <c r="K60" s="1301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1516.36</v>
      </c>
      <c r="V60" s="73">
        <f t="shared" si="11"/>
        <v>334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1516.36</v>
      </c>
      <c r="V61" s="73">
        <f t="shared" si="11"/>
        <v>334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1516.36</v>
      </c>
      <c r="V62" s="73">
        <f t="shared" si="11"/>
        <v>334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1516.36</v>
      </c>
      <c r="V63" s="73">
        <f t="shared" si="11"/>
        <v>334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1516.36</v>
      </c>
      <c r="V64" s="73">
        <f t="shared" si="11"/>
        <v>334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1516.36</v>
      </c>
      <c r="V65" s="73">
        <f t="shared" si="11"/>
        <v>334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1516.36</v>
      </c>
      <c r="V66" s="73">
        <f t="shared" si="11"/>
        <v>334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1516.36</v>
      </c>
      <c r="V67" s="73">
        <f t="shared" si="11"/>
        <v>334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1516.36</v>
      </c>
      <c r="V68" s="73">
        <f t="shared" si="11"/>
        <v>334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1516.36</v>
      </c>
      <c r="V69" s="73">
        <f t="shared" si="11"/>
        <v>334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1516.36</v>
      </c>
      <c r="V70" s="73">
        <f t="shared" si="11"/>
        <v>334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1516.36</v>
      </c>
      <c r="V71" s="73">
        <f t="shared" si="11"/>
        <v>334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1516.36</v>
      </c>
      <c r="V72" s="73">
        <f t="shared" si="11"/>
        <v>334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1516.36</v>
      </c>
      <c r="V73" s="73">
        <f t="shared" si="11"/>
        <v>334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1516.36</v>
      </c>
      <c r="V74" s="73">
        <f t="shared" si="11"/>
        <v>334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1516.36</v>
      </c>
      <c r="V75" s="73">
        <f t="shared" ref="V75:V106" si="17">V74-O75</f>
        <v>334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1516.36</v>
      </c>
      <c r="V76" s="73">
        <f t="shared" si="17"/>
        <v>334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1516.36</v>
      </c>
      <c r="V77" s="73">
        <f t="shared" si="17"/>
        <v>334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1516.36</v>
      </c>
      <c r="V78" s="73">
        <f t="shared" si="17"/>
        <v>334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1516.36</v>
      </c>
      <c r="V79" s="73">
        <f t="shared" si="17"/>
        <v>334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1516.36</v>
      </c>
      <c r="V80" s="73">
        <f t="shared" si="17"/>
        <v>334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1516.36</v>
      </c>
      <c r="V81" s="73">
        <f t="shared" si="17"/>
        <v>334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1516.36</v>
      </c>
      <c r="V82" s="73">
        <f t="shared" si="17"/>
        <v>334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1516.36</v>
      </c>
      <c r="V83" s="73">
        <f t="shared" si="17"/>
        <v>334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1516.36</v>
      </c>
      <c r="V84" s="73">
        <f t="shared" si="17"/>
        <v>334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1516.36</v>
      </c>
      <c r="V85" s="73">
        <f t="shared" si="17"/>
        <v>334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1516.36</v>
      </c>
      <c r="V86" s="73">
        <f t="shared" si="17"/>
        <v>334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1516.36</v>
      </c>
      <c r="V87" s="73">
        <f t="shared" si="17"/>
        <v>334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1516.36</v>
      </c>
      <c r="V88" s="73">
        <f t="shared" si="17"/>
        <v>334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1516.36</v>
      </c>
      <c r="V89" s="73">
        <f t="shared" si="17"/>
        <v>334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1516.36</v>
      </c>
      <c r="V90" s="73">
        <f t="shared" si="17"/>
        <v>334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1516.36</v>
      </c>
      <c r="V91" s="73">
        <f t="shared" si="17"/>
        <v>334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1516.36</v>
      </c>
      <c r="V92" s="73">
        <f t="shared" si="17"/>
        <v>334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1516.36</v>
      </c>
      <c r="V93" s="73">
        <f t="shared" si="17"/>
        <v>334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1516.36</v>
      </c>
      <c r="V94" s="73">
        <f t="shared" si="17"/>
        <v>334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1516.36</v>
      </c>
      <c r="V95" s="73">
        <f t="shared" si="17"/>
        <v>334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1516.36</v>
      </c>
      <c r="V96" s="73">
        <f t="shared" si="17"/>
        <v>334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1516.36</v>
      </c>
      <c r="V97" s="73">
        <f t="shared" si="17"/>
        <v>334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1516.36</v>
      </c>
      <c r="V98" s="73">
        <f t="shared" si="17"/>
        <v>334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1516.36</v>
      </c>
      <c r="V99" s="73">
        <f t="shared" si="17"/>
        <v>334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1516.36</v>
      </c>
      <c r="V100" s="73">
        <f t="shared" si="17"/>
        <v>334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1516.36</v>
      </c>
      <c r="V101" s="73">
        <f t="shared" si="17"/>
        <v>334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1516.36</v>
      </c>
      <c r="V102" s="73">
        <f t="shared" si="17"/>
        <v>334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1516.36</v>
      </c>
      <c r="V103" s="73">
        <f t="shared" si="17"/>
        <v>334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1516.36</v>
      </c>
      <c r="V104" s="73">
        <f t="shared" si="17"/>
        <v>334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1516.36</v>
      </c>
      <c r="V105" s="73">
        <f t="shared" si="17"/>
        <v>334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1516.36</v>
      </c>
      <c r="V106" s="73">
        <f t="shared" si="17"/>
        <v>334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1516.36</v>
      </c>
      <c r="V107" s="73">
        <f>V83-O107</f>
        <v>334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118</v>
      </c>
      <c r="P109" s="6">
        <f>SUM(P9:P108)</f>
        <v>535.71999999999991</v>
      </c>
      <c r="Q109" s="13"/>
      <c r="R109" s="6">
        <f>SUM(R9:R108)</f>
        <v>535.71999999999991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334</v>
      </c>
      <c r="Q111" s="40"/>
      <c r="R111" s="6"/>
      <c r="S111" s="31"/>
      <c r="T111" s="17"/>
      <c r="U111" s="132"/>
      <c r="V111" s="73"/>
    </row>
    <row r="112" spans="2:23" x14ac:dyDescent="0.25">
      <c r="C112" s="1255" t="s">
        <v>19</v>
      </c>
      <c r="D112" s="1256"/>
      <c r="E112" s="39">
        <f>E4+E5-F109+E6+E7</f>
        <v>6.2527760746888816E-13</v>
      </c>
      <c r="F112" s="6"/>
      <c r="G112" s="6"/>
      <c r="H112" s="17"/>
      <c r="I112" s="132"/>
      <c r="J112" s="73"/>
      <c r="O112" s="1255" t="s">
        <v>19</v>
      </c>
      <c r="P112" s="1256"/>
      <c r="Q112" s="39">
        <f>Q4+Q5-R109+Q6+Q7</f>
        <v>1516.3600000000001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16" t="s">
        <v>266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33" t="s">
        <v>52</v>
      </c>
      <c r="B5" s="1257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1364.86</v>
      </c>
      <c r="H5" s="138">
        <f>E4+E5-G5+E6+E7</f>
        <v>3683.8200000000006</v>
      </c>
    </row>
    <row r="6" spans="1:9" ht="15.75" thickBot="1" x14ac:dyDescent="0.3">
      <c r="A6" s="1233"/>
      <c r="B6" s="125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5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59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138</v>
      </c>
      <c r="C10" s="15"/>
      <c r="D10" s="1050"/>
      <c r="E10" s="1049"/>
      <c r="F10" s="1029">
        <f t="shared" ref="F10:F29" si="0">D10</f>
        <v>0</v>
      </c>
      <c r="G10" s="1031"/>
      <c r="H10" s="479"/>
      <c r="I10" s="260">
        <f>I9-F10</f>
        <v>3683.8200000000006</v>
      </c>
    </row>
    <row r="11" spans="1:9" x14ac:dyDescent="0.25">
      <c r="A11" s="55" t="s">
        <v>32</v>
      </c>
      <c r="B11" s="810">
        <f t="shared" ref="B11:B30" si="1">B10-C11</f>
        <v>138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3683.8200000000006</v>
      </c>
    </row>
    <row r="12" spans="1:9" x14ac:dyDescent="0.25">
      <c r="A12" s="85"/>
      <c r="B12" s="810">
        <f t="shared" si="1"/>
        <v>138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3683.8200000000006</v>
      </c>
    </row>
    <row r="13" spans="1:9" x14ac:dyDescent="0.25">
      <c r="B13" s="810">
        <f t="shared" si="1"/>
        <v>138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3683.8200000000006</v>
      </c>
    </row>
    <row r="14" spans="1:9" x14ac:dyDescent="0.25">
      <c r="A14" s="55" t="s">
        <v>33</v>
      </c>
      <c r="B14" s="810">
        <f t="shared" si="1"/>
        <v>138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3683.8200000000006</v>
      </c>
    </row>
    <row r="15" spans="1:9" x14ac:dyDescent="0.25">
      <c r="B15" s="810">
        <f t="shared" si="1"/>
        <v>138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3683.8200000000006</v>
      </c>
    </row>
    <row r="16" spans="1:9" x14ac:dyDescent="0.25">
      <c r="B16" s="810">
        <f t="shared" si="1"/>
        <v>138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3683.8200000000006</v>
      </c>
    </row>
    <row r="17" spans="2:9" x14ac:dyDescent="0.25">
      <c r="B17" s="810">
        <f t="shared" si="1"/>
        <v>138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3683.8200000000006</v>
      </c>
    </row>
    <row r="18" spans="2:9" x14ac:dyDescent="0.25">
      <c r="B18" s="810">
        <f t="shared" si="1"/>
        <v>138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3683.8200000000006</v>
      </c>
    </row>
    <row r="19" spans="2:9" x14ac:dyDescent="0.25">
      <c r="B19" s="810">
        <f t="shared" si="1"/>
        <v>138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3683.8200000000006</v>
      </c>
    </row>
    <row r="20" spans="2:9" x14ac:dyDescent="0.25">
      <c r="B20" s="810">
        <f t="shared" si="1"/>
        <v>138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3683.8200000000006</v>
      </c>
    </row>
    <row r="21" spans="2:9" x14ac:dyDescent="0.25">
      <c r="B21" s="810">
        <f t="shared" si="1"/>
        <v>138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3683.8200000000006</v>
      </c>
    </row>
    <row r="22" spans="2:9" x14ac:dyDescent="0.25">
      <c r="B22" s="810">
        <f t="shared" si="1"/>
        <v>138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3683.8200000000006</v>
      </c>
    </row>
    <row r="23" spans="2:9" x14ac:dyDescent="0.25">
      <c r="B23" s="810">
        <f t="shared" si="1"/>
        <v>138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3683.8200000000006</v>
      </c>
    </row>
    <row r="24" spans="2:9" x14ac:dyDescent="0.25">
      <c r="B24" s="810">
        <f t="shared" si="1"/>
        <v>138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3683.8200000000006</v>
      </c>
    </row>
    <row r="25" spans="2:9" x14ac:dyDescent="0.25">
      <c r="B25" s="810">
        <f t="shared" si="1"/>
        <v>138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3683.8200000000006</v>
      </c>
    </row>
    <row r="26" spans="2:9" x14ac:dyDescent="0.25">
      <c r="B26" s="810">
        <f t="shared" si="1"/>
        <v>138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3683.8200000000006</v>
      </c>
    </row>
    <row r="27" spans="2:9" x14ac:dyDescent="0.25">
      <c r="B27" s="810">
        <f t="shared" si="1"/>
        <v>138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3683.8200000000006</v>
      </c>
    </row>
    <row r="28" spans="2:9" x14ac:dyDescent="0.25">
      <c r="B28" s="810">
        <f t="shared" si="1"/>
        <v>138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3683.8200000000006</v>
      </c>
    </row>
    <row r="29" spans="2:9" x14ac:dyDescent="0.25">
      <c r="B29" s="810">
        <f t="shared" si="1"/>
        <v>138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3683.8200000000006</v>
      </c>
    </row>
    <row r="30" spans="2:9" ht="15.75" thickBot="1" x14ac:dyDescent="0.3">
      <c r="B30" s="810">
        <f t="shared" si="1"/>
        <v>138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55" t="s">
        <v>19</v>
      </c>
      <c r="D34" s="125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selection activeCell="D32" sqref="D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6" t="s">
        <v>271</v>
      </c>
      <c r="B1" s="1216"/>
      <c r="C1" s="1216"/>
      <c r="D1" s="1216"/>
      <c r="E1" s="1216"/>
      <c r="F1" s="1216"/>
      <c r="G1" s="1216"/>
      <c r="H1" s="11">
        <v>1</v>
      </c>
      <c r="K1" s="1216" t="s">
        <v>266</v>
      </c>
      <c r="L1" s="1216"/>
      <c r="M1" s="1216"/>
      <c r="N1" s="1216"/>
      <c r="O1" s="1216"/>
      <c r="P1" s="1216"/>
      <c r="Q1" s="1216"/>
      <c r="R1" s="11">
        <v>2</v>
      </c>
      <c r="U1" s="1220" t="s">
        <v>286</v>
      </c>
      <c r="V1" s="1220"/>
      <c r="W1" s="1220"/>
      <c r="X1" s="1220"/>
      <c r="Y1" s="1220"/>
      <c r="Z1" s="1220"/>
      <c r="AA1" s="122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260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262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260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61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260</v>
      </c>
      <c r="H6" s="7">
        <f>E6-G6+E7+E5-G5+E4</f>
        <v>10</v>
      </c>
      <c r="K6" s="237"/>
      <c r="L6" s="1262"/>
      <c r="M6" s="12"/>
      <c r="N6" s="12"/>
      <c r="O6" s="801">
        <v>90</v>
      </c>
      <c r="P6" s="144">
        <v>9</v>
      </c>
      <c r="Q6" s="247">
        <f>P78</f>
        <v>70</v>
      </c>
      <c r="R6" s="7">
        <f>O6-Q6+O7+O5-Q5+O4</f>
        <v>120</v>
      </c>
      <c r="U6" s="237"/>
      <c r="V6" s="1261"/>
      <c r="W6" s="499"/>
      <c r="X6" s="235"/>
      <c r="Y6" s="252"/>
      <c r="Z6" s="62"/>
      <c r="AA6" s="247">
        <f>Z78</f>
        <v>0</v>
      </c>
      <c r="AB6" s="7">
        <f>Y6-AA6+Y7+Y5-AA5+Y4</f>
        <v>150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15</v>
      </c>
      <c r="W9" s="73"/>
      <c r="X9" s="249"/>
      <c r="Y9" s="274"/>
      <c r="Z9" s="249">
        <f>X9</f>
        <v>0</v>
      </c>
      <c r="AA9" s="250"/>
      <c r="AB9" s="251"/>
      <c r="AC9" s="260">
        <f>Y6-Z9+Y5+Y7+Y4</f>
        <v>150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15</v>
      </c>
      <c r="W10" s="15"/>
      <c r="X10" s="249"/>
      <c r="Y10" s="274"/>
      <c r="Z10" s="249">
        <f>X10</f>
        <v>0</v>
      </c>
      <c r="AA10" s="250"/>
      <c r="AB10" s="251"/>
      <c r="AC10" s="260">
        <f>AC9-Z10</f>
        <v>150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15</v>
      </c>
      <c r="W11" s="15"/>
      <c r="X11" s="249"/>
      <c r="Y11" s="274"/>
      <c r="Z11" s="249">
        <f>X11</f>
        <v>0</v>
      </c>
      <c r="AA11" s="250"/>
      <c r="AB11" s="251"/>
      <c r="AC11" s="260">
        <f t="shared" ref="AC11:AC74" si="6">AC10-Z11</f>
        <v>150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15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150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15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150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12</v>
      </c>
      <c r="M14" s="62"/>
      <c r="N14" s="311"/>
      <c r="O14" s="836"/>
      <c r="P14" s="311">
        <f t="shared" si="2"/>
        <v>0</v>
      </c>
      <c r="Q14" s="837"/>
      <c r="R14" s="282"/>
      <c r="S14" s="260">
        <f t="shared" si="5"/>
        <v>120</v>
      </c>
      <c r="U14" s="73"/>
      <c r="V14" s="83">
        <f t="shared" si="3"/>
        <v>15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150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12</v>
      </c>
      <c r="M15" s="62"/>
      <c r="N15" s="311"/>
      <c r="O15" s="836"/>
      <c r="P15" s="311">
        <f t="shared" si="2"/>
        <v>0</v>
      </c>
      <c r="Q15" s="837"/>
      <c r="R15" s="282"/>
      <c r="S15" s="260">
        <f t="shared" si="5"/>
        <v>120</v>
      </c>
      <c r="U15" s="73" t="s">
        <v>22</v>
      </c>
      <c r="V15" s="83">
        <f t="shared" si="3"/>
        <v>15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150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12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120</v>
      </c>
      <c r="V16" s="83">
        <f t="shared" si="3"/>
        <v>15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150</v>
      </c>
    </row>
    <row r="17" spans="1:29" x14ac:dyDescent="0.25">
      <c r="B17" s="83">
        <f t="shared" si="0"/>
        <v>1</v>
      </c>
      <c r="C17" s="15"/>
      <c r="D17" s="311"/>
      <c r="E17" s="836"/>
      <c r="F17" s="311">
        <f t="shared" si="7"/>
        <v>0</v>
      </c>
      <c r="G17" s="837"/>
      <c r="H17" s="282"/>
      <c r="I17" s="260">
        <f t="shared" si="4"/>
        <v>10</v>
      </c>
      <c r="L17" s="83">
        <f t="shared" si="1"/>
        <v>12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120</v>
      </c>
      <c r="V17" s="83">
        <f t="shared" si="3"/>
        <v>15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150</v>
      </c>
    </row>
    <row r="18" spans="1:29" x14ac:dyDescent="0.25">
      <c r="A18" s="122"/>
      <c r="B18" s="83">
        <f t="shared" si="0"/>
        <v>1</v>
      </c>
      <c r="C18" s="15"/>
      <c r="D18" s="311"/>
      <c r="E18" s="836"/>
      <c r="F18" s="311">
        <f t="shared" si="7"/>
        <v>0</v>
      </c>
      <c r="G18" s="837"/>
      <c r="H18" s="282"/>
      <c r="I18" s="260">
        <f t="shared" si="4"/>
        <v>10</v>
      </c>
      <c r="K18" s="122"/>
      <c r="L18" s="83">
        <f t="shared" si="1"/>
        <v>12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120</v>
      </c>
      <c r="U18" s="122"/>
      <c r="V18" s="83">
        <f t="shared" si="3"/>
        <v>15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150</v>
      </c>
    </row>
    <row r="19" spans="1:29" x14ac:dyDescent="0.25">
      <c r="A19" s="122"/>
      <c r="B19" s="83">
        <f t="shared" si="0"/>
        <v>1</v>
      </c>
      <c r="C19" s="15"/>
      <c r="D19" s="249"/>
      <c r="E19" s="274"/>
      <c r="F19" s="249">
        <f t="shared" si="7"/>
        <v>0</v>
      </c>
      <c r="G19" s="250"/>
      <c r="H19" s="251"/>
      <c r="I19" s="260">
        <f t="shared" si="4"/>
        <v>10</v>
      </c>
      <c r="K19" s="122"/>
      <c r="L19" s="83">
        <f t="shared" si="1"/>
        <v>12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120</v>
      </c>
      <c r="U19" s="122"/>
      <c r="V19" s="83">
        <f t="shared" si="3"/>
        <v>15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150</v>
      </c>
    </row>
    <row r="20" spans="1:29" x14ac:dyDescent="0.25">
      <c r="A20" s="122"/>
      <c r="B20" s="83">
        <f t="shared" si="0"/>
        <v>1</v>
      </c>
      <c r="C20" s="15"/>
      <c r="D20" s="249"/>
      <c r="E20" s="274"/>
      <c r="F20" s="249">
        <f t="shared" si="7"/>
        <v>0</v>
      </c>
      <c r="G20" s="250"/>
      <c r="H20" s="251"/>
      <c r="I20" s="260">
        <f t="shared" si="4"/>
        <v>10</v>
      </c>
      <c r="K20" s="122"/>
      <c r="L20" s="83">
        <f t="shared" si="1"/>
        <v>12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120</v>
      </c>
      <c r="U20" s="122"/>
      <c r="V20" s="83">
        <f t="shared" si="3"/>
        <v>15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150</v>
      </c>
    </row>
    <row r="21" spans="1:29" x14ac:dyDescent="0.25">
      <c r="A21" s="122"/>
      <c r="B21" s="83">
        <f t="shared" si="0"/>
        <v>1</v>
      </c>
      <c r="C21" s="15"/>
      <c r="D21" s="249"/>
      <c r="E21" s="274"/>
      <c r="F21" s="249">
        <f t="shared" si="7"/>
        <v>0</v>
      </c>
      <c r="G21" s="250"/>
      <c r="H21" s="251"/>
      <c r="I21" s="260">
        <f t="shared" si="4"/>
        <v>10</v>
      </c>
      <c r="K21" s="122"/>
      <c r="L21" s="83">
        <f t="shared" si="1"/>
        <v>12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120</v>
      </c>
      <c r="U21" s="122"/>
      <c r="V21" s="83">
        <f t="shared" si="3"/>
        <v>15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150</v>
      </c>
    </row>
    <row r="22" spans="1:29" x14ac:dyDescent="0.25">
      <c r="A22" s="122"/>
      <c r="B22" s="266">
        <f t="shared" si="0"/>
        <v>1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10</v>
      </c>
      <c r="K22" s="122"/>
      <c r="L22" s="266">
        <f t="shared" si="1"/>
        <v>12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120</v>
      </c>
      <c r="U22" s="122"/>
      <c r="V22" s="266">
        <f t="shared" si="3"/>
        <v>15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150</v>
      </c>
    </row>
    <row r="23" spans="1:29" x14ac:dyDescent="0.25">
      <c r="A23" s="123"/>
      <c r="B23" s="266">
        <f t="shared" si="0"/>
        <v>1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10</v>
      </c>
      <c r="K23" s="123"/>
      <c r="L23" s="266">
        <f t="shared" si="1"/>
        <v>12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120</v>
      </c>
      <c r="U23" s="123"/>
      <c r="V23" s="266">
        <f t="shared" si="3"/>
        <v>15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150</v>
      </c>
    </row>
    <row r="24" spans="1:29" x14ac:dyDescent="0.25">
      <c r="A24" s="122"/>
      <c r="B24" s="266">
        <f t="shared" si="0"/>
        <v>1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10</v>
      </c>
      <c r="K24" s="122"/>
      <c r="L24" s="266">
        <f t="shared" si="1"/>
        <v>12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120</v>
      </c>
      <c r="U24" s="122"/>
      <c r="V24" s="266">
        <f t="shared" si="3"/>
        <v>15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150</v>
      </c>
    </row>
    <row r="25" spans="1:29" x14ac:dyDescent="0.25">
      <c r="A25" s="122"/>
      <c r="B25" s="266">
        <f t="shared" si="0"/>
        <v>1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10</v>
      </c>
      <c r="K25" s="122"/>
      <c r="L25" s="266">
        <f t="shared" si="1"/>
        <v>12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120</v>
      </c>
      <c r="U25" s="122"/>
      <c r="V25" s="266">
        <f t="shared" si="3"/>
        <v>15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150</v>
      </c>
    </row>
    <row r="26" spans="1:29" x14ac:dyDescent="0.25">
      <c r="A26" s="122"/>
      <c r="B26" s="183">
        <f t="shared" si="0"/>
        <v>1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10</v>
      </c>
      <c r="K26" s="122"/>
      <c r="L26" s="183">
        <f t="shared" si="1"/>
        <v>12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120</v>
      </c>
      <c r="U26" s="122"/>
      <c r="V26" s="183">
        <f t="shared" si="3"/>
        <v>15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150</v>
      </c>
    </row>
    <row r="27" spans="1:29" x14ac:dyDescent="0.25">
      <c r="A27" s="122"/>
      <c r="B27" s="266">
        <f t="shared" si="0"/>
        <v>1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10</v>
      </c>
      <c r="K27" s="122"/>
      <c r="L27" s="266">
        <f t="shared" si="1"/>
        <v>12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120</v>
      </c>
      <c r="U27" s="122"/>
      <c r="V27" s="266">
        <f t="shared" si="3"/>
        <v>15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150</v>
      </c>
    </row>
    <row r="28" spans="1:29" x14ac:dyDescent="0.25">
      <c r="A28" s="122"/>
      <c r="B28" s="183">
        <f t="shared" si="0"/>
        <v>1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10</v>
      </c>
      <c r="K28" s="122"/>
      <c r="L28" s="183">
        <f t="shared" si="1"/>
        <v>12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120</v>
      </c>
      <c r="U28" s="122"/>
      <c r="V28" s="183">
        <f t="shared" si="3"/>
        <v>15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150</v>
      </c>
    </row>
    <row r="29" spans="1:29" x14ac:dyDescent="0.25">
      <c r="A29" s="122"/>
      <c r="B29" s="266">
        <f t="shared" si="0"/>
        <v>1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10</v>
      </c>
      <c r="K29" s="122"/>
      <c r="L29" s="266">
        <f t="shared" si="1"/>
        <v>12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120</v>
      </c>
      <c r="U29" s="122"/>
      <c r="V29" s="266">
        <f t="shared" si="3"/>
        <v>15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150</v>
      </c>
    </row>
    <row r="30" spans="1:29" x14ac:dyDescent="0.25">
      <c r="A30" s="122"/>
      <c r="B30" s="266">
        <f t="shared" si="0"/>
        <v>1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10</v>
      </c>
      <c r="K30" s="122"/>
      <c r="L30" s="266">
        <f t="shared" si="1"/>
        <v>12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120</v>
      </c>
      <c r="U30" s="122"/>
      <c r="V30" s="266">
        <f t="shared" si="3"/>
        <v>15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150</v>
      </c>
    </row>
    <row r="31" spans="1:29" x14ac:dyDescent="0.25">
      <c r="A31" s="122"/>
      <c r="B31" s="266">
        <f t="shared" si="0"/>
        <v>1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10</v>
      </c>
      <c r="K31" s="122"/>
      <c r="L31" s="266">
        <f t="shared" si="1"/>
        <v>12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120</v>
      </c>
      <c r="U31" s="122"/>
      <c r="V31" s="266">
        <f t="shared" si="3"/>
        <v>15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150</v>
      </c>
    </row>
    <row r="32" spans="1:29" x14ac:dyDescent="0.25">
      <c r="A32" s="122"/>
      <c r="B32" s="266">
        <f t="shared" si="0"/>
        <v>1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10</v>
      </c>
      <c r="K32" s="122"/>
      <c r="L32" s="266">
        <f t="shared" si="1"/>
        <v>12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120</v>
      </c>
      <c r="U32" s="122"/>
      <c r="V32" s="266">
        <f t="shared" si="3"/>
        <v>15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150</v>
      </c>
    </row>
    <row r="33" spans="1:29" x14ac:dyDescent="0.25">
      <c r="A33" s="122"/>
      <c r="B33" s="266">
        <f t="shared" si="0"/>
        <v>1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10</v>
      </c>
      <c r="K33" s="122"/>
      <c r="L33" s="266">
        <f t="shared" si="1"/>
        <v>12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120</v>
      </c>
      <c r="U33" s="122"/>
      <c r="V33" s="266">
        <f t="shared" si="3"/>
        <v>15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150</v>
      </c>
    </row>
    <row r="34" spans="1:29" x14ac:dyDescent="0.25">
      <c r="A34" s="122"/>
      <c r="B34" s="266">
        <f t="shared" si="0"/>
        <v>1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10</v>
      </c>
      <c r="K34" s="122"/>
      <c r="L34" s="266">
        <f t="shared" si="1"/>
        <v>12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120</v>
      </c>
      <c r="U34" s="122"/>
      <c r="V34" s="266">
        <f t="shared" si="3"/>
        <v>15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150</v>
      </c>
    </row>
    <row r="35" spans="1:29" x14ac:dyDescent="0.25">
      <c r="A35" s="122"/>
      <c r="B35" s="266">
        <f t="shared" si="0"/>
        <v>1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10</v>
      </c>
      <c r="K35" s="122"/>
      <c r="L35" s="266">
        <f t="shared" si="1"/>
        <v>12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120</v>
      </c>
      <c r="U35" s="122"/>
      <c r="V35" s="266">
        <f t="shared" si="3"/>
        <v>15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150</v>
      </c>
    </row>
    <row r="36" spans="1:29" x14ac:dyDescent="0.25">
      <c r="A36" s="122" t="s">
        <v>22</v>
      </c>
      <c r="B36" s="266">
        <f t="shared" si="0"/>
        <v>1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10</v>
      </c>
      <c r="K36" s="122" t="s">
        <v>22</v>
      </c>
      <c r="L36" s="266">
        <f t="shared" si="1"/>
        <v>12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120</v>
      </c>
      <c r="U36" s="122" t="s">
        <v>22</v>
      </c>
      <c r="V36" s="266">
        <f t="shared" si="3"/>
        <v>15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150</v>
      </c>
    </row>
    <row r="37" spans="1:29" x14ac:dyDescent="0.25">
      <c r="A37" s="123"/>
      <c r="B37" s="266">
        <f t="shared" si="0"/>
        <v>1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10</v>
      </c>
      <c r="K37" s="123"/>
      <c r="L37" s="266">
        <f t="shared" si="1"/>
        <v>12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120</v>
      </c>
      <c r="U37" s="123"/>
      <c r="V37" s="266">
        <f t="shared" si="3"/>
        <v>15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150</v>
      </c>
    </row>
    <row r="38" spans="1:29" x14ac:dyDescent="0.25">
      <c r="A38" s="122"/>
      <c r="B38" s="266">
        <f t="shared" si="0"/>
        <v>1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10</v>
      </c>
      <c r="K38" s="122"/>
      <c r="L38" s="266">
        <f t="shared" si="1"/>
        <v>12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120</v>
      </c>
      <c r="U38" s="122"/>
      <c r="V38" s="266">
        <f t="shared" si="3"/>
        <v>15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150</v>
      </c>
    </row>
    <row r="39" spans="1:29" x14ac:dyDescent="0.25">
      <c r="A39" s="122"/>
      <c r="B39" s="83">
        <f t="shared" si="0"/>
        <v>1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10</v>
      </c>
      <c r="K39" s="122"/>
      <c r="L39" s="83">
        <f t="shared" si="1"/>
        <v>12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120</v>
      </c>
      <c r="U39" s="122"/>
      <c r="V39" s="83">
        <f t="shared" si="3"/>
        <v>15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150</v>
      </c>
    </row>
    <row r="40" spans="1:29" x14ac:dyDescent="0.25">
      <c r="A40" s="122"/>
      <c r="B40" s="83">
        <f t="shared" si="0"/>
        <v>1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10</v>
      </c>
      <c r="K40" s="122"/>
      <c r="L40" s="83">
        <f t="shared" si="1"/>
        <v>12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120</v>
      </c>
      <c r="U40" s="122"/>
      <c r="V40" s="83">
        <f t="shared" si="3"/>
        <v>15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150</v>
      </c>
    </row>
    <row r="41" spans="1:29" x14ac:dyDescent="0.25">
      <c r="A41" s="122"/>
      <c r="B41" s="83">
        <f t="shared" si="0"/>
        <v>1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10</v>
      </c>
      <c r="K41" s="122"/>
      <c r="L41" s="83">
        <f t="shared" si="1"/>
        <v>12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120</v>
      </c>
      <c r="U41" s="122"/>
      <c r="V41" s="83">
        <f t="shared" si="3"/>
        <v>15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150</v>
      </c>
    </row>
    <row r="42" spans="1:29" x14ac:dyDescent="0.25">
      <c r="A42" s="122"/>
      <c r="B42" s="83">
        <f t="shared" si="0"/>
        <v>1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10</v>
      </c>
      <c r="K42" s="122"/>
      <c r="L42" s="83">
        <f t="shared" si="1"/>
        <v>12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120</v>
      </c>
      <c r="U42" s="122"/>
      <c r="V42" s="83">
        <f t="shared" si="3"/>
        <v>15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150</v>
      </c>
    </row>
    <row r="43" spans="1:29" x14ac:dyDescent="0.25">
      <c r="A43" s="122"/>
      <c r="B43" s="83">
        <f t="shared" si="0"/>
        <v>1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10</v>
      </c>
      <c r="K43" s="122"/>
      <c r="L43" s="83">
        <f t="shared" si="1"/>
        <v>12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120</v>
      </c>
      <c r="U43" s="122"/>
      <c r="V43" s="83">
        <f t="shared" si="3"/>
        <v>15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150</v>
      </c>
    </row>
    <row r="44" spans="1:29" x14ac:dyDescent="0.25">
      <c r="A44" s="122"/>
      <c r="B44" s="83">
        <f t="shared" si="0"/>
        <v>1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10</v>
      </c>
      <c r="K44" s="122"/>
      <c r="L44" s="83">
        <f t="shared" si="1"/>
        <v>12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120</v>
      </c>
      <c r="U44" s="122"/>
      <c r="V44" s="83">
        <f t="shared" si="3"/>
        <v>15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150</v>
      </c>
    </row>
    <row r="45" spans="1:29" x14ac:dyDescent="0.25">
      <c r="A45" s="122"/>
      <c r="B45" s="83">
        <f t="shared" si="0"/>
        <v>1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10</v>
      </c>
      <c r="K45" s="122"/>
      <c r="L45" s="83">
        <f t="shared" si="1"/>
        <v>12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120</v>
      </c>
      <c r="U45" s="122"/>
      <c r="V45" s="83">
        <f t="shared" si="3"/>
        <v>15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150</v>
      </c>
    </row>
    <row r="46" spans="1:29" x14ac:dyDescent="0.25">
      <c r="A46" s="122"/>
      <c r="B46" s="83">
        <f t="shared" si="0"/>
        <v>1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10</v>
      </c>
      <c r="K46" s="122"/>
      <c r="L46" s="83">
        <f t="shared" si="1"/>
        <v>12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120</v>
      </c>
      <c r="U46" s="122"/>
      <c r="V46" s="83">
        <f t="shared" si="3"/>
        <v>15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150</v>
      </c>
    </row>
    <row r="47" spans="1:29" x14ac:dyDescent="0.25">
      <c r="A47" s="122"/>
      <c r="B47" s="83">
        <f t="shared" si="0"/>
        <v>1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10</v>
      </c>
      <c r="K47" s="122"/>
      <c r="L47" s="83">
        <f t="shared" si="1"/>
        <v>12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120</v>
      </c>
      <c r="U47" s="122"/>
      <c r="V47" s="83">
        <f t="shared" si="3"/>
        <v>15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150</v>
      </c>
    </row>
    <row r="48" spans="1:29" x14ac:dyDescent="0.25">
      <c r="A48" s="122"/>
      <c r="B48" s="83">
        <f t="shared" si="0"/>
        <v>1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10</v>
      </c>
      <c r="K48" s="122"/>
      <c r="L48" s="83">
        <f t="shared" si="1"/>
        <v>12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120</v>
      </c>
      <c r="U48" s="122"/>
      <c r="V48" s="83">
        <f t="shared" si="3"/>
        <v>15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150</v>
      </c>
    </row>
    <row r="49" spans="1:29" x14ac:dyDescent="0.25">
      <c r="A49" s="122"/>
      <c r="B49" s="83">
        <f t="shared" si="0"/>
        <v>1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10</v>
      </c>
      <c r="K49" s="122"/>
      <c r="L49" s="83">
        <f t="shared" si="1"/>
        <v>12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120</v>
      </c>
      <c r="U49" s="122"/>
      <c r="V49" s="83">
        <f t="shared" si="3"/>
        <v>15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150</v>
      </c>
    </row>
    <row r="50" spans="1:29" x14ac:dyDescent="0.25">
      <c r="A50" s="122"/>
      <c r="B50" s="83">
        <f t="shared" si="0"/>
        <v>1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10</v>
      </c>
      <c r="K50" s="122"/>
      <c r="L50" s="83">
        <f t="shared" si="1"/>
        <v>12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120</v>
      </c>
      <c r="U50" s="122"/>
      <c r="V50" s="83">
        <f t="shared" si="3"/>
        <v>15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150</v>
      </c>
    </row>
    <row r="51" spans="1:29" x14ac:dyDescent="0.25">
      <c r="A51" s="122"/>
      <c r="B51" s="83">
        <f t="shared" si="0"/>
        <v>1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10</v>
      </c>
      <c r="K51" s="122"/>
      <c r="L51" s="83">
        <f t="shared" si="1"/>
        <v>12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120</v>
      </c>
      <c r="U51" s="122"/>
      <c r="V51" s="83">
        <f t="shared" si="3"/>
        <v>15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150</v>
      </c>
    </row>
    <row r="52" spans="1:29" x14ac:dyDescent="0.25">
      <c r="A52" s="122"/>
      <c r="B52" s="83">
        <f t="shared" si="0"/>
        <v>1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10</v>
      </c>
      <c r="K52" s="122"/>
      <c r="L52" s="83">
        <f t="shared" si="1"/>
        <v>12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120</v>
      </c>
      <c r="U52" s="122"/>
      <c r="V52" s="83">
        <f t="shared" si="3"/>
        <v>15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150</v>
      </c>
    </row>
    <row r="53" spans="1:29" x14ac:dyDescent="0.25">
      <c r="A53" s="122"/>
      <c r="B53" s="83">
        <f t="shared" si="0"/>
        <v>1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10</v>
      </c>
      <c r="K53" s="122"/>
      <c r="L53" s="83">
        <f t="shared" si="1"/>
        <v>12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120</v>
      </c>
      <c r="U53" s="122"/>
      <c r="V53" s="83">
        <f t="shared" si="3"/>
        <v>15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150</v>
      </c>
    </row>
    <row r="54" spans="1:29" x14ac:dyDescent="0.25">
      <c r="A54" s="122"/>
      <c r="B54" s="83">
        <f t="shared" si="0"/>
        <v>1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10</v>
      </c>
      <c r="K54" s="122"/>
      <c r="L54" s="83">
        <f t="shared" si="1"/>
        <v>12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120</v>
      </c>
      <c r="U54" s="122"/>
      <c r="V54" s="83">
        <f t="shared" si="3"/>
        <v>15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150</v>
      </c>
    </row>
    <row r="55" spans="1:29" x14ac:dyDescent="0.25">
      <c r="A55" s="122"/>
      <c r="B55" s="12">
        <f t="shared" si="0"/>
        <v>1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10</v>
      </c>
      <c r="K55" s="122"/>
      <c r="L55" s="12">
        <f t="shared" si="1"/>
        <v>12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120</v>
      </c>
      <c r="U55" s="122"/>
      <c r="V55" s="12">
        <f t="shared" si="3"/>
        <v>15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150</v>
      </c>
    </row>
    <row r="56" spans="1:29" x14ac:dyDescent="0.25">
      <c r="A56" s="122"/>
      <c r="B56" s="12">
        <f t="shared" si="0"/>
        <v>1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10</v>
      </c>
      <c r="K56" s="122"/>
      <c r="L56" s="12">
        <f t="shared" si="1"/>
        <v>12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120</v>
      </c>
      <c r="U56" s="122"/>
      <c r="V56" s="12">
        <f t="shared" si="3"/>
        <v>15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150</v>
      </c>
    </row>
    <row r="57" spans="1:29" x14ac:dyDescent="0.25">
      <c r="A57" s="122"/>
      <c r="B57" s="12">
        <f t="shared" si="0"/>
        <v>1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10</v>
      </c>
      <c r="K57" s="122"/>
      <c r="L57" s="12">
        <f t="shared" si="1"/>
        <v>12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120</v>
      </c>
      <c r="U57" s="122"/>
      <c r="V57" s="12">
        <f t="shared" si="3"/>
        <v>15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150</v>
      </c>
    </row>
    <row r="58" spans="1:29" x14ac:dyDescent="0.25">
      <c r="A58" s="122"/>
      <c r="B58" s="12">
        <f t="shared" si="0"/>
        <v>1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10</v>
      </c>
      <c r="K58" s="122"/>
      <c r="L58" s="12">
        <f t="shared" si="1"/>
        <v>12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120</v>
      </c>
      <c r="U58" s="122"/>
      <c r="V58" s="12">
        <f t="shared" si="3"/>
        <v>15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150</v>
      </c>
    </row>
    <row r="59" spans="1:29" x14ac:dyDescent="0.25">
      <c r="A59" s="122"/>
      <c r="B59" s="12">
        <f t="shared" si="0"/>
        <v>1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10</v>
      </c>
      <c r="K59" s="122"/>
      <c r="L59" s="12">
        <f t="shared" si="1"/>
        <v>12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120</v>
      </c>
      <c r="U59" s="122"/>
      <c r="V59" s="12">
        <f t="shared" si="3"/>
        <v>15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150</v>
      </c>
    </row>
    <row r="60" spans="1:29" x14ac:dyDescent="0.25">
      <c r="A60" s="122"/>
      <c r="B60" s="12">
        <f t="shared" si="0"/>
        <v>1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10</v>
      </c>
      <c r="K60" s="122"/>
      <c r="L60" s="12">
        <f t="shared" si="1"/>
        <v>12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120</v>
      </c>
      <c r="U60" s="122"/>
      <c r="V60" s="12">
        <f t="shared" si="3"/>
        <v>15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150</v>
      </c>
    </row>
    <row r="61" spans="1:29" x14ac:dyDescent="0.25">
      <c r="A61" s="122"/>
      <c r="B61" s="12">
        <f t="shared" si="0"/>
        <v>1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10</v>
      </c>
      <c r="K61" s="122"/>
      <c r="L61" s="12">
        <f t="shared" si="1"/>
        <v>12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120</v>
      </c>
      <c r="U61" s="122"/>
      <c r="V61" s="12">
        <f t="shared" si="3"/>
        <v>15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150</v>
      </c>
    </row>
    <row r="62" spans="1:29" x14ac:dyDescent="0.25">
      <c r="A62" s="122"/>
      <c r="B62" s="12">
        <f t="shared" si="0"/>
        <v>1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10</v>
      </c>
      <c r="K62" s="122"/>
      <c r="L62" s="12">
        <f t="shared" si="1"/>
        <v>12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120</v>
      </c>
      <c r="U62" s="122"/>
      <c r="V62" s="12">
        <f t="shared" si="3"/>
        <v>15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150</v>
      </c>
    </row>
    <row r="63" spans="1:29" x14ac:dyDescent="0.25">
      <c r="A63" s="122"/>
      <c r="B63" s="12">
        <f t="shared" si="0"/>
        <v>1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10</v>
      </c>
      <c r="K63" s="122"/>
      <c r="L63" s="12">
        <f t="shared" si="1"/>
        <v>12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120</v>
      </c>
      <c r="U63" s="122"/>
      <c r="V63" s="12">
        <f t="shared" si="3"/>
        <v>15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150</v>
      </c>
    </row>
    <row r="64" spans="1:29" x14ac:dyDescent="0.25">
      <c r="A64" s="122"/>
      <c r="B64" s="12">
        <f t="shared" si="0"/>
        <v>1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10</v>
      </c>
      <c r="K64" s="122"/>
      <c r="L64" s="12">
        <f t="shared" si="1"/>
        <v>12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120</v>
      </c>
      <c r="U64" s="122"/>
      <c r="V64" s="12">
        <f t="shared" si="3"/>
        <v>15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150</v>
      </c>
    </row>
    <row r="65" spans="1:29" x14ac:dyDescent="0.25">
      <c r="A65" s="122"/>
      <c r="B65" s="12">
        <f t="shared" si="0"/>
        <v>1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10</v>
      </c>
      <c r="K65" s="122"/>
      <c r="L65" s="12">
        <f t="shared" si="1"/>
        <v>12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120</v>
      </c>
      <c r="U65" s="122"/>
      <c r="V65" s="12">
        <f t="shared" si="3"/>
        <v>15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150</v>
      </c>
    </row>
    <row r="66" spans="1:29" x14ac:dyDescent="0.25">
      <c r="A66" s="122"/>
      <c r="B66" s="12">
        <f t="shared" si="0"/>
        <v>1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10</v>
      </c>
      <c r="K66" s="122"/>
      <c r="L66" s="12">
        <f t="shared" si="1"/>
        <v>12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120</v>
      </c>
      <c r="U66" s="122"/>
      <c r="V66" s="12">
        <f t="shared" si="3"/>
        <v>15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150</v>
      </c>
    </row>
    <row r="67" spans="1:29" x14ac:dyDescent="0.25">
      <c r="A67" s="122"/>
      <c r="B67" s="12">
        <f t="shared" si="0"/>
        <v>1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10</v>
      </c>
      <c r="K67" s="122"/>
      <c r="L67" s="12">
        <f t="shared" si="1"/>
        <v>12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120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10</v>
      </c>
      <c r="K68" s="122"/>
      <c r="L68" s="12">
        <f t="shared" si="1"/>
        <v>12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120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10</v>
      </c>
      <c r="K69" s="122"/>
      <c r="L69" s="12">
        <f t="shared" si="1"/>
        <v>12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120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10</v>
      </c>
      <c r="K70" s="122"/>
      <c r="L70" s="12">
        <f t="shared" si="1"/>
        <v>12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120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10</v>
      </c>
      <c r="K71" s="122"/>
      <c r="L71" s="12">
        <f t="shared" si="1"/>
        <v>12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120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10</v>
      </c>
      <c r="K72" s="122"/>
      <c r="L72" s="12">
        <f t="shared" si="1"/>
        <v>12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120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10</v>
      </c>
      <c r="K73" s="122"/>
      <c r="L73" s="12">
        <f t="shared" si="1"/>
        <v>12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120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10</v>
      </c>
      <c r="K74" s="122"/>
      <c r="L74" s="12">
        <f t="shared" ref="L74:L75" si="10">L73-M74</f>
        <v>12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120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10</v>
      </c>
      <c r="K75" s="122"/>
      <c r="L75" s="12">
        <f t="shared" si="10"/>
        <v>12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120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10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120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26</v>
      </c>
      <c r="D78" s="6">
        <f>SUM(D9:D77)</f>
        <v>260</v>
      </c>
      <c r="F78" s="6">
        <f>SUM(F9:F77)</f>
        <v>260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218" t="s">
        <v>11</v>
      </c>
      <c r="D83" s="1219"/>
      <c r="E83" s="57">
        <f>E5+E6-F78+E7</f>
        <v>-10</v>
      </c>
      <c r="F83" s="73"/>
      <c r="M83" s="1218" t="s">
        <v>11</v>
      </c>
      <c r="N83" s="1219"/>
      <c r="O83" s="57">
        <f>O5+O6-P78+O7</f>
        <v>120</v>
      </c>
      <c r="P83" s="73"/>
      <c r="W83" s="1218" t="s">
        <v>11</v>
      </c>
      <c r="X83" s="1219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20" t="s">
        <v>286</v>
      </c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33" t="s">
        <v>310</v>
      </c>
      <c r="B5" s="1226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5854.0999999999995</v>
      </c>
      <c r="H5" s="138">
        <f>E4+E5-G5+E6+E7</f>
        <v>3098.0000000000009</v>
      </c>
    </row>
    <row r="6" spans="1:9" x14ac:dyDescent="0.25">
      <c r="A6" s="1233"/>
      <c r="B6" s="1226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176</v>
      </c>
      <c r="C18" s="15"/>
      <c r="D18" s="92"/>
      <c r="E18" s="196"/>
      <c r="F18" s="249">
        <f t="shared" si="0"/>
        <v>0</v>
      </c>
      <c r="G18" s="250"/>
      <c r="H18" s="251"/>
      <c r="I18" s="875">
        <f t="shared" si="1"/>
        <v>0</v>
      </c>
    </row>
    <row r="19" spans="2:9" x14ac:dyDescent="0.25">
      <c r="B19" s="810">
        <f t="shared" si="2"/>
        <v>176</v>
      </c>
      <c r="C19" s="248"/>
      <c r="D19" s="92"/>
      <c r="E19" s="196"/>
      <c r="F19" s="249">
        <f t="shared" si="0"/>
        <v>0</v>
      </c>
      <c r="G19" s="250"/>
      <c r="H19" s="251"/>
      <c r="I19" s="875">
        <f t="shared" si="1"/>
        <v>0</v>
      </c>
    </row>
    <row r="20" spans="2:9" x14ac:dyDescent="0.25">
      <c r="B20" s="810">
        <f t="shared" si="2"/>
        <v>176</v>
      </c>
      <c r="C20" s="15"/>
      <c r="D20" s="92"/>
      <c r="E20" s="196"/>
      <c r="F20" s="249">
        <f t="shared" si="0"/>
        <v>0</v>
      </c>
      <c r="G20" s="250"/>
      <c r="H20" s="251"/>
      <c r="I20" s="875">
        <f t="shared" si="1"/>
        <v>0</v>
      </c>
    </row>
    <row r="21" spans="2:9" x14ac:dyDescent="0.25">
      <c r="B21" s="810">
        <f t="shared" si="2"/>
        <v>176</v>
      </c>
      <c r="C21" s="248"/>
      <c r="D21" s="92"/>
      <c r="E21" s="196"/>
      <c r="F21" s="249">
        <f t="shared" si="0"/>
        <v>0</v>
      </c>
      <c r="G21" s="250"/>
      <c r="H21" s="251"/>
      <c r="I21" s="875">
        <f t="shared" si="1"/>
        <v>0</v>
      </c>
    </row>
    <row r="22" spans="2:9" x14ac:dyDescent="0.25">
      <c r="B22" s="810">
        <f t="shared" si="2"/>
        <v>176</v>
      </c>
      <c r="C22" s="15"/>
      <c r="D22" s="92"/>
      <c r="E22" s="196"/>
      <c r="F22" s="249">
        <f t="shared" si="0"/>
        <v>0</v>
      </c>
      <c r="G22" s="250"/>
      <c r="H22" s="251"/>
      <c r="I22" s="875">
        <f t="shared" si="1"/>
        <v>0</v>
      </c>
    </row>
    <row r="23" spans="2:9" x14ac:dyDescent="0.25">
      <c r="B23" s="810">
        <f t="shared" si="2"/>
        <v>176</v>
      </c>
      <c r="C23" s="248"/>
      <c r="D23" s="92"/>
      <c r="E23" s="196"/>
      <c r="F23" s="249">
        <f t="shared" si="0"/>
        <v>0</v>
      </c>
      <c r="G23" s="250"/>
      <c r="H23" s="251"/>
      <c r="I23" s="875">
        <f t="shared" si="1"/>
        <v>0</v>
      </c>
    </row>
    <row r="24" spans="2:9" x14ac:dyDescent="0.25">
      <c r="B24" s="810">
        <f t="shared" si="2"/>
        <v>176</v>
      </c>
      <c r="C24" s="15"/>
      <c r="D24" s="92"/>
      <c r="E24" s="196"/>
      <c r="F24" s="249">
        <f t="shared" si="0"/>
        <v>0</v>
      </c>
      <c r="G24" s="250"/>
      <c r="H24" s="251"/>
      <c r="I24" s="875">
        <f t="shared" si="1"/>
        <v>0</v>
      </c>
    </row>
    <row r="25" spans="2:9" x14ac:dyDescent="0.25">
      <c r="B25" s="810">
        <f t="shared" si="2"/>
        <v>176</v>
      </c>
      <c r="C25" s="248"/>
      <c r="D25" s="92"/>
      <c r="E25" s="196"/>
      <c r="F25" s="249">
        <f t="shared" si="0"/>
        <v>0</v>
      </c>
      <c r="G25" s="250"/>
      <c r="H25" s="251"/>
      <c r="I25" s="875">
        <f t="shared" si="1"/>
        <v>0</v>
      </c>
    </row>
    <row r="26" spans="2:9" x14ac:dyDescent="0.25">
      <c r="B26" s="810">
        <f t="shared" si="2"/>
        <v>176</v>
      </c>
      <c r="C26" s="15"/>
      <c r="D26" s="92"/>
      <c r="E26" s="196"/>
      <c r="F26" s="249">
        <f t="shared" si="0"/>
        <v>0</v>
      </c>
      <c r="G26" s="250"/>
      <c r="H26" s="251"/>
      <c r="I26" s="875">
        <f t="shared" si="1"/>
        <v>0</v>
      </c>
    </row>
    <row r="27" spans="2:9" x14ac:dyDescent="0.25">
      <c r="B27" s="810">
        <f t="shared" si="2"/>
        <v>176</v>
      </c>
      <c r="C27" s="248"/>
      <c r="D27" s="92"/>
      <c r="E27" s="196"/>
      <c r="F27" s="249">
        <f t="shared" si="0"/>
        <v>0</v>
      </c>
      <c r="G27" s="250"/>
      <c r="H27" s="251"/>
      <c r="I27" s="875">
        <f t="shared" si="1"/>
        <v>0</v>
      </c>
    </row>
    <row r="28" spans="2:9" x14ac:dyDescent="0.25">
      <c r="B28" s="810">
        <f t="shared" si="2"/>
        <v>176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176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176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324</v>
      </c>
      <c r="D31" s="671">
        <f>SUM(D9:D30)</f>
        <v>5854.0999999999995</v>
      </c>
      <c r="E31" s="13"/>
      <c r="F31" s="6">
        <f>SUM(F9:F30)</f>
        <v>5854.0999999999995</v>
      </c>
      <c r="G31" s="31"/>
      <c r="H31" s="17"/>
      <c r="I31" s="877">
        <f>SUM(I9:I30)</f>
        <v>280996.8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55" t="s">
        <v>19</v>
      </c>
      <c r="D34" s="125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22" activePane="bottomLeft" state="frozen"/>
      <selection pane="bottomLeft" activeCell="G34" sqref="G3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63" t="s">
        <v>272</v>
      </c>
      <c r="B1" s="1263"/>
      <c r="C1" s="1263"/>
      <c r="D1" s="1263"/>
      <c r="E1" s="1263"/>
      <c r="F1" s="1263"/>
      <c r="G1" s="1263"/>
      <c r="H1" s="1263"/>
      <c r="I1" s="1263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266" t="s">
        <v>52</v>
      </c>
      <c r="B5" s="1267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1746.7699999999995</v>
      </c>
      <c r="H5" s="58">
        <f>E4+E5+E6-G5+E7</f>
        <v>5270.0800000000008</v>
      </c>
    </row>
    <row r="6" spans="1:10" ht="16.5" customHeight="1" x14ac:dyDescent="0.25">
      <c r="A6" s="1266"/>
      <c r="B6" s="1268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266"/>
      <c r="B7" s="1268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58" t="s">
        <v>47</v>
      </c>
      <c r="J8" s="1264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59"/>
      <c r="J9" s="1265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/>
      <c r="D34" s="1052"/>
      <c r="E34" s="1047"/>
      <c r="F34" s="1032">
        <f t="shared" si="2"/>
        <v>0</v>
      </c>
      <c r="G34" s="1045"/>
      <c r="H34" s="1046"/>
      <c r="I34" s="209">
        <f t="shared" si="0"/>
        <v>5270.0800000000008</v>
      </c>
      <c r="J34" s="127">
        <f t="shared" si="1"/>
        <v>209</v>
      </c>
    </row>
    <row r="35" spans="1:10" x14ac:dyDescent="0.25">
      <c r="A35" s="2"/>
      <c r="B35" s="83"/>
      <c r="C35" s="15"/>
      <c r="D35" s="1052"/>
      <c r="E35" s="1047"/>
      <c r="F35" s="1032">
        <f t="shared" si="2"/>
        <v>0</v>
      </c>
      <c r="G35" s="1045"/>
      <c r="H35" s="1046"/>
      <c r="I35" s="209">
        <f t="shared" si="0"/>
        <v>5270.0800000000008</v>
      </c>
      <c r="J35" s="127">
        <f t="shared" si="1"/>
        <v>209</v>
      </c>
    </row>
    <row r="36" spans="1:10" x14ac:dyDescent="0.25">
      <c r="A36" s="2"/>
      <c r="B36" s="83"/>
      <c r="C36" s="15"/>
      <c r="D36" s="1052"/>
      <c r="E36" s="1047"/>
      <c r="F36" s="1032">
        <f t="shared" si="2"/>
        <v>0</v>
      </c>
      <c r="G36" s="1045"/>
      <c r="H36" s="1046"/>
      <c r="I36" s="209">
        <f t="shared" si="0"/>
        <v>5270.0800000000008</v>
      </c>
      <c r="J36" s="127">
        <f t="shared" si="1"/>
        <v>209</v>
      </c>
    </row>
    <row r="37" spans="1:10" x14ac:dyDescent="0.25">
      <c r="A37" s="2"/>
      <c r="B37" s="83"/>
      <c r="C37" s="15"/>
      <c r="D37" s="1052"/>
      <c r="E37" s="1047"/>
      <c r="F37" s="1032">
        <f t="shared" si="2"/>
        <v>0</v>
      </c>
      <c r="G37" s="1045"/>
      <c r="H37" s="1046"/>
      <c r="I37" s="209">
        <f t="shared" si="0"/>
        <v>5270.0800000000008</v>
      </c>
      <c r="J37" s="127">
        <f t="shared" si="1"/>
        <v>209</v>
      </c>
    </row>
    <row r="38" spans="1:10" x14ac:dyDescent="0.25">
      <c r="A38" s="2"/>
      <c r="B38" s="83"/>
      <c r="C38" s="15"/>
      <c r="D38" s="1052"/>
      <c r="E38" s="1047"/>
      <c r="F38" s="1032">
        <f t="shared" si="2"/>
        <v>0</v>
      </c>
      <c r="G38" s="1045"/>
      <c r="H38" s="1046"/>
      <c r="I38" s="209">
        <f t="shared" si="0"/>
        <v>5270.0800000000008</v>
      </c>
      <c r="J38" s="127">
        <f t="shared" si="1"/>
        <v>209</v>
      </c>
    </row>
    <row r="39" spans="1:10" x14ac:dyDescent="0.25">
      <c r="A39" s="2"/>
      <c r="B39" s="83"/>
      <c r="C39" s="15"/>
      <c r="D39" s="1052"/>
      <c r="E39" s="1047"/>
      <c r="F39" s="1032">
        <f t="shared" si="2"/>
        <v>0</v>
      </c>
      <c r="G39" s="1045"/>
      <c r="H39" s="1046"/>
      <c r="I39" s="209">
        <f t="shared" si="0"/>
        <v>5270.0800000000008</v>
      </c>
      <c r="J39" s="127">
        <f t="shared" si="1"/>
        <v>209</v>
      </c>
    </row>
    <row r="40" spans="1:10" x14ac:dyDescent="0.25">
      <c r="A40" s="2"/>
      <c r="B40" s="83"/>
      <c r="C40" s="15"/>
      <c r="D40" s="1052"/>
      <c r="E40" s="1047"/>
      <c r="F40" s="1032">
        <f t="shared" si="2"/>
        <v>0</v>
      </c>
      <c r="G40" s="1045"/>
      <c r="H40" s="1046"/>
      <c r="I40" s="209">
        <f t="shared" si="0"/>
        <v>5270.0800000000008</v>
      </c>
      <c r="J40" s="127">
        <f t="shared" si="1"/>
        <v>209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5270.0800000000008</v>
      </c>
      <c r="J41" s="127">
        <f t="shared" si="1"/>
        <v>209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5270.0800000000008</v>
      </c>
      <c r="J42" s="127">
        <f t="shared" si="1"/>
        <v>209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5270.0800000000008</v>
      </c>
      <c r="J43" s="127">
        <f t="shared" si="1"/>
        <v>209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5270.0800000000008</v>
      </c>
      <c r="J44" s="127">
        <f t="shared" si="1"/>
        <v>209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5270.0800000000008</v>
      </c>
      <c r="J45" s="127">
        <f t="shared" si="1"/>
        <v>209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5270.0800000000008</v>
      </c>
      <c r="J46" s="127">
        <f t="shared" si="1"/>
        <v>209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5270.0800000000008</v>
      </c>
      <c r="J47" s="127">
        <f t="shared" si="1"/>
        <v>209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5270.0800000000008</v>
      </c>
      <c r="J48" s="127">
        <f t="shared" si="1"/>
        <v>209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5270.0800000000008</v>
      </c>
      <c r="J49" s="127">
        <f t="shared" si="1"/>
        <v>209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5270.0800000000008</v>
      </c>
      <c r="J50" s="127">
        <f t="shared" si="1"/>
        <v>209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5270.0800000000008</v>
      </c>
      <c r="J51" s="127">
        <f t="shared" si="1"/>
        <v>209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66</v>
      </c>
      <c r="D53" s="151">
        <v>0</v>
      </c>
      <c r="E53" s="38"/>
      <c r="F53" s="5">
        <f>SUM(F10:F52)</f>
        <v>1746.7699999999995</v>
      </c>
    </row>
    <row r="54" spans="1:10" ht="15.75" thickBot="1" x14ac:dyDescent="0.3">
      <c r="A54" s="51"/>
      <c r="D54" s="151">
        <v>0</v>
      </c>
      <c r="E54" s="68">
        <f>F4+F5+F6-+C53+F7</f>
        <v>209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49" t="s">
        <v>11</v>
      </c>
      <c r="D56" s="1250"/>
      <c r="E56" s="145">
        <f>E5+E4+E6+-F53+E7</f>
        <v>5270.0800000000008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63" t="s">
        <v>267</v>
      </c>
      <c r="B1" s="1263"/>
      <c r="C1" s="1263"/>
      <c r="D1" s="1263"/>
      <c r="E1" s="1263"/>
      <c r="F1" s="1263"/>
      <c r="G1" s="1263"/>
      <c r="H1" s="1263"/>
      <c r="I1" s="1263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269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270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270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58" t="s">
        <v>47</v>
      </c>
      <c r="J8" s="126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59"/>
      <c r="J9" s="1265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6"/>
      <c r="H30" s="1167"/>
      <c r="I30" s="1168">
        <f t="shared" si="2"/>
        <v>0</v>
      </c>
      <c r="J30" s="1169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6"/>
      <c r="H31" s="1167"/>
      <c r="I31" s="1168">
        <f t="shared" si="2"/>
        <v>0</v>
      </c>
      <c r="J31" s="1169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6"/>
      <c r="H32" s="1167"/>
      <c r="I32" s="1168">
        <f t="shared" si="2"/>
        <v>0</v>
      </c>
      <c r="J32" s="1169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6"/>
      <c r="H33" s="1167"/>
      <c r="I33" s="1168">
        <f t="shared" si="2"/>
        <v>0</v>
      </c>
      <c r="J33" s="1169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49" t="s">
        <v>11</v>
      </c>
      <c r="D42" s="1250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0"/>
      <c r="B1" s="1220"/>
      <c r="C1" s="1220"/>
      <c r="D1" s="1220"/>
      <c r="E1" s="1220"/>
      <c r="F1" s="1220"/>
      <c r="G1" s="122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273"/>
      <c r="B5" s="1275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274"/>
      <c r="B6" s="1276"/>
      <c r="C6" s="234"/>
      <c r="D6" s="289"/>
      <c r="E6" s="657"/>
      <c r="F6" s="291"/>
      <c r="G6" s="227"/>
      <c r="I6" s="1277" t="s">
        <v>3</v>
      </c>
      <c r="J6" s="127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8"/>
      <c r="J7" s="1272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9" t="s">
        <v>11</v>
      </c>
      <c r="D100" s="125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0"/>
      <c r="B1" s="1220"/>
      <c r="C1" s="1220"/>
      <c r="D1" s="1220"/>
      <c r="E1" s="1220"/>
      <c r="F1" s="1220"/>
      <c r="G1" s="122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45"/>
      <c r="B5" s="1279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46"/>
      <c r="B6" s="1280"/>
      <c r="C6" s="234"/>
      <c r="D6" s="289"/>
      <c r="E6" s="292"/>
      <c r="F6" s="293"/>
      <c r="G6" s="227"/>
      <c r="I6" s="1277" t="s">
        <v>3</v>
      </c>
      <c r="J6" s="127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8"/>
      <c r="J7" s="1272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9" t="s">
        <v>11</v>
      </c>
      <c r="D33" s="125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63" t="s">
        <v>267</v>
      </c>
      <c r="B1" s="1263"/>
      <c r="C1" s="1263"/>
      <c r="D1" s="1263"/>
      <c r="E1" s="1263"/>
      <c r="F1" s="1263"/>
      <c r="G1" s="1263"/>
      <c r="H1" s="1263"/>
      <c r="I1" s="1263"/>
      <c r="J1" s="99">
        <v>1</v>
      </c>
      <c r="L1" s="1281" t="s">
        <v>284</v>
      </c>
      <c r="M1" s="1281"/>
      <c r="N1" s="1281"/>
      <c r="O1" s="1281"/>
      <c r="P1" s="1281"/>
      <c r="Q1" s="1281"/>
      <c r="R1" s="1281"/>
      <c r="S1" s="1281"/>
      <c r="T1" s="1281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269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269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270"/>
      <c r="C6" s="272"/>
      <c r="D6" s="403"/>
      <c r="E6" s="315"/>
      <c r="F6" s="293"/>
      <c r="G6" s="230"/>
      <c r="H6" s="227"/>
      <c r="I6" s="227"/>
      <c r="L6" s="866" t="s">
        <v>165</v>
      </c>
      <c r="M6" s="1270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270"/>
      <c r="C7" s="272"/>
      <c r="D7" s="403"/>
      <c r="E7" s="315"/>
      <c r="F7" s="293"/>
      <c r="G7" s="230"/>
      <c r="H7" s="227"/>
      <c r="I7" s="574"/>
      <c r="J7" s="460"/>
      <c r="L7" s="866"/>
      <c r="M7" s="1270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58" t="s">
        <v>47</v>
      </c>
      <c r="J8" s="1264" t="s">
        <v>4</v>
      </c>
      <c r="L8" s="227"/>
      <c r="M8" s="533"/>
      <c r="N8" s="272"/>
      <c r="O8" s="289"/>
      <c r="P8" s="401"/>
      <c r="Q8" s="402"/>
      <c r="R8" s="230"/>
      <c r="S8" s="227"/>
      <c r="T8" s="1258" t="s">
        <v>47</v>
      </c>
      <c r="U8" s="126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59"/>
      <c r="J9" s="126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59"/>
      <c r="U9" s="1265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/>
      <c r="D17" s="151">
        <f t="shared" si="2"/>
        <v>0</v>
      </c>
      <c r="E17" s="443"/>
      <c r="F17" s="249">
        <f t="shared" si="0"/>
        <v>0</v>
      </c>
      <c r="G17" s="250"/>
      <c r="H17" s="251"/>
      <c r="I17" s="252">
        <f t="shared" si="3"/>
        <v>330</v>
      </c>
      <c r="J17" s="253">
        <f t="shared" si="4"/>
        <v>33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/>
      <c r="D18" s="151">
        <f t="shared" si="2"/>
        <v>0</v>
      </c>
      <c r="E18" s="443"/>
      <c r="F18" s="249">
        <f t="shared" si="0"/>
        <v>0</v>
      </c>
      <c r="G18" s="526"/>
      <c r="H18" s="251"/>
      <c r="I18" s="252">
        <f t="shared" si="3"/>
        <v>330</v>
      </c>
      <c r="J18" s="253">
        <f t="shared" si="4"/>
        <v>33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/>
      <c r="D19" s="151">
        <f t="shared" si="2"/>
        <v>0</v>
      </c>
      <c r="E19" s="443"/>
      <c r="F19" s="249">
        <f t="shared" si="0"/>
        <v>0</v>
      </c>
      <c r="G19" s="250"/>
      <c r="H19" s="251"/>
      <c r="I19" s="252">
        <f t="shared" si="3"/>
        <v>330</v>
      </c>
      <c r="J19" s="253">
        <f t="shared" si="4"/>
        <v>33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/>
      <c r="D20" s="151">
        <f t="shared" si="2"/>
        <v>0</v>
      </c>
      <c r="E20" s="305"/>
      <c r="F20" s="249">
        <f t="shared" si="0"/>
        <v>0</v>
      </c>
      <c r="G20" s="250"/>
      <c r="H20" s="251"/>
      <c r="I20" s="252">
        <f t="shared" si="3"/>
        <v>330</v>
      </c>
      <c r="J20" s="253">
        <f t="shared" si="4"/>
        <v>33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/>
      <c r="D21" s="151">
        <f t="shared" si="2"/>
        <v>0</v>
      </c>
      <c r="E21" s="305"/>
      <c r="F21" s="249">
        <f t="shared" si="0"/>
        <v>0</v>
      </c>
      <c r="G21" s="250"/>
      <c r="H21" s="251"/>
      <c r="I21" s="252">
        <f t="shared" si="3"/>
        <v>330</v>
      </c>
      <c r="J21" s="253">
        <f t="shared" si="4"/>
        <v>33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/>
      <c r="D22" s="151">
        <f t="shared" si="2"/>
        <v>0</v>
      </c>
      <c r="E22" s="302"/>
      <c r="F22" s="69">
        <f t="shared" si="0"/>
        <v>0</v>
      </c>
      <c r="G22" s="70"/>
      <c r="H22" s="71"/>
      <c r="I22" s="252">
        <f t="shared" si="3"/>
        <v>330</v>
      </c>
      <c r="J22" s="253">
        <f t="shared" si="4"/>
        <v>33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330</v>
      </c>
      <c r="J23" s="253">
        <f t="shared" si="4"/>
        <v>33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330</v>
      </c>
      <c r="J24" s="127">
        <f t="shared" si="4"/>
        <v>33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330</v>
      </c>
      <c r="J25" s="127">
        <f t="shared" si="4"/>
        <v>33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330</v>
      </c>
      <c r="J26" s="127">
        <f t="shared" si="4"/>
        <v>33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330</v>
      </c>
      <c r="J27" s="127">
        <f t="shared" si="4"/>
        <v>33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330</v>
      </c>
      <c r="J28" s="127">
        <f t="shared" si="4"/>
        <v>33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330</v>
      </c>
      <c r="J29" s="127">
        <f t="shared" si="4"/>
        <v>33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330</v>
      </c>
      <c r="J30" s="127">
        <f t="shared" si="4"/>
        <v>33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330</v>
      </c>
      <c r="J31" s="127">
        <f t="shared" si="4"/>
        <v>33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330</v>
      </c>
      <c r="J32" s="253">
        <f t="shared" si="4"/>
        <v>33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330</v>
      </c>
      <c r="J33" s="253">
        <f t="shared" si="4"/>
        <v>33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330</v>
      </c>
      <c r="J34" s="253">
        <f t="shared" si="4"/>
        <v>33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330</v>
      </c>
      <c r="J35" s="253">
        <f t="shared" si="4"/>
        <v>33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330</v>
      </c>
      <c r="J36" s="253">
        <f t="shared" si="4"/>
        <v>33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330</v>
      </c>
      <c r="J37" s="253">
        <f t="shared" si="4"/>
        <v>33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17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33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9" t="s">
        <v>11</v>
      </c>
      <c r="D42" s="1250"/>
      <c r="E42" s="145">
        <f>E5+E4+E6+-F39</f>
        <v>500</v>
      </c>
      <c r="F42" s="5"/>
      <c r="L42" s="47"/>
      <c r="N42" s="1249" t="s">
        <v>11</v>
      </c>
      <c r="O42" s="1250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17" t="s">
        <v>108</v>
      </c>
      <c r="C5" s="499"/>
      <c r="D5" s="235"/>
      <c r="E5" s="252"/>
      <c r="F5" s="240"/>
      <c r="G5" s="245"/>
    </row>
    <row r="6" spans="1:9" x14ac:dyDescent="0.25">
      <c r="A6" s="516"/>
      <c r="B6" s="1217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8" t="s">
        <v>11</v>
      </c>
      <c r="D83" s="121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workbookViewId="0">
      <pane ySplit="8" topLeftCell="A36" activePane="bottomLeft" state="frozen"/>
      <selection pane="bottomLeft" activeCell="G41" sqref="G4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84" t="s">
        <v>273</v>
      </c>
      <c r="B1" s="1284"/>
      <c r="C1" s="1284"/>
      <c r="D1" s="1284"/>
      <c r="E1" s="1284"/>
      <c r="F1" s="1284"/>
      <c r="G1" s="1284"/>
      <c r="H1" s="1284"/>
      <c r="I1" s="333">
        <v>1</v>
      </c>
      <c r="L1" s="1284" t="str">
        <f>A1</f>
        <v>INVENTARIO    DEL MES DE     JULIO     2022</v>
      </c>
      <c r="M1" s="1284"/>
      <c r="N1" s="1284"/>
      <c r="O1" s="1284"/>
      <c r="P1" s="1284"/>
      <c r="Q1" s="1284"/>
      <c r="R1" s="1284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282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4458.47</v>
      </c>
      <c r="H5" s="138">
        <f>E5-G5</f>
        <v>-3456.7400000000002</v>
      </c>
      <c r="I5" s="506"/>
      <c r="L5" s="914"/>
      <c r="M5" s="1282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0</v>
      </c>
      <c r="S5" s="138">
        <f>P5-R5</f>
        <v>1299.99</v>
      </c>
      <c r="T5" s="506"/>
    </row>
    <row r="6" spans="1:21" ht="15.75" thickBot="1" x14ac:dyDescent="0.3">
      <c r="A6" s="237" t="s">
        <v>52</v>
      </c>
      <c r="B6" s="1283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283"/>
      <c r="N6" s="502"/>
      <c r="O6" s="235"/>
      <c r="P6" s="229"/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285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286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45</v>
      </c>
      <c r="N9" s="15"/>
      <c r="O9" s="69"/>
      <c r="P9" s="313"/>
      <c r="Q9" s="264">
        <f>O9</f>
        <v>0</v>
      </c>
      <c r="R9" s="70"/>
      <c r="S9" s="71"/>
      <c r="T9" s="502">
        <f>P4+P5+P6-Q9+P7</f>
        <v>1299.99</v>
      </c>
      <c r="U9" s="60">
        <f>S9*Q9</f>
        <v>0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0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1">H10*F10</f>
        <v>13808.79</v>
      </c>
      <c r="L10" s="229"/>
      <c r="M10" s="183">
        <f>M9-N10</f>
        <v>45</v>
      </c>
      <c r="N10" s="15"/>
      <c r="O10" s="69"/>
      <c r="P10" s="443"/>
      <c r="Q10" s="264">
        <f t="shared" ref="Q10:Q72" si="2">O10</f>
        <v>0</v>
      </c>
      <c r="R10" s="250"/>
      <c r="S10" s="251"/>
      <c r="T10" s="300">
        <f>T9-Q10</f>
        <v>1299.99</v>
      </c>
      <c r="U10" s="60">
        <f t="shared" ref="U10:U37" si="3">S10*Q10</f>
        <v>0</v>
      </c>
    </row>
    <row r="11" spans="1:21" x14ac:dyDescent="0.25">
      <c r="A11" s="229"/>
      <c r="B11" s="183">
        <f t="shared" ref="B11:B36" si="4">B10-C11</f>
        <v>159</v>
      </c>
      <c r="C11" s="15">
        <v>4</v>
      </c>
      <c r="D11" s="69">
        <v>115.39</v>
      </c>
      <c r="E11" s="443">
        <v>44734</v>
      </c>
      <c r="F11" s="264">
        <f t="shared" si="0"/>
        <v>115.39</v>
      </c>
      <c r="G11" s="250" t="s">
        <v>136</v>
      </c>
      <c r="H11" s="251">
        <v>71</v>
      </c>
      <c r="I11" s="300">
        <f t="shared" ref="I11:I71" si="5">I10-F11</f>
        <v>4474.0199999999995</v>
      </c>
      <c r="J11" s="60">
        <f t="shared" si="1"/>
        <v>8192.69</v>
      </c>
      <c r="L11" s="229"/>
      <c r="M11" s="183">
        <f t="shared" ref="M11:M36" si="6">M10-N11</f>
        <v>45</v>
      </c>
      <c r="N11" s="15"/>
      <c r="O11" s="69"/>
      <c r="P11" s="443"/>
      <c r="Q11" s="264">
        <f t="shared" si="2"/>
        <v>0</v>
      </c>
      <c r="R11" s="250"/>
      <c r="S11" s="251"/>
      <c r="T11" s="300">
        <f t="shared" ref="T11:T37" si="7">T10-Q11</f>
        <v>1299.99</v>
      </c>
      <c r="U11" s="60">
        <f t="shared" si="3"/>
        <v>0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0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1"/>
        <v>8419.18</v>
      </c>
      <c r="L12" s="772"/>
      <c r="M12" s="183">
        <f t="shared" si="6"/>
        <v>45</v>
      </c>
      <c r="N12" s="15"/>
      <c r="O12" s="69"/>
      <c r="P12" s="443"/>
      <c r="Q12" s="264">
        <f t="shared" si="2"/>
        <v>0</v>
      </c>
      <c r="R12" s="250"/>
      <c r="S12" s="251"/>
      <c r="T12" s="300">
        <f t="shared" si="7"/>
        <v>1299.99</v>
      </c>
      <c r="U12" s="60">
        <f t="shared" si="3"/>
        <v>0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0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1"/>
        <v>4263.55</v>
      </c>
      <c r="L13" s="229"/>
      <c r="M13" s="183">
        <f t="shared" si="6"/>
        <v>45</v>
      </c>
      <c r="N13" s="15"/>
      <c r="O13" s="69"/>
      <c r="P13" s="443"/>
      <c r="Q13" s="264">
        <f t="shared" si="2"/>
        <v>0</v>
      </c>
      <c r="R13" s="250"/>
      <c r="S13" s="251"/>
      <c r="T13" s="300">
        <f t="shared" si="7"/>
        <v>1299.99</v>
      </c>
      <c r="U13" s="282">
        <f t="shared" si="3"/>
        <v>0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0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1"/>
        <v>1982.3200000000002</v>
      </c>
      <c r="L14" s="229"/>
      <c r="M14" s="183">
        <f t="shared" si="6"/>
        <v>45</v>
      </c>
      <c r="N14" s="15"/>
      <c r="O14" s="69"/>
      <c r="P14" s="443"/>
      <c r="Q14" s="264">
        <f t="shared" si="2"/>
        <v>0</v>
      </c>
      <c r="R14" s="250"/>
      <c r="S14" s="251"/>
      <c r="T14" s="300">
        <f t="shared" si="7"/>
        <v>1299.99</v>
      </c>
      <c r="U14" s="282">
        <f t="shared" si="3"/>
        <v>0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0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1"/>
        <v>15662.6</v>
      </c>
      <c r="L15" s="229"/>
      <c r="M15" s="183">
        <f t="shared" si="6"/>
        <v>45</v>
      </c>
      <c r="N15" s="15"/>
      <c r="O15" s="69"/>
      <c r="P15" s="313"/>
      <c r="Q15" s="264">
        <f t="shared" si="2"/>
        <v>0</v>
      </c>
      <c r="R15" s="250"/>
      <c r="S15" s="251"/>
      <c r="T15" s="300">
        <f t="shared" si="7"/>
        <v>1299.99</v>
      </c>
      <c r="U15" s="282">
        <f t="shared" si="3"/>
        <v>0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0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1"/>
        <v>8083.7599999999993</v>
      </c>
      <c r="L16" s="229"/>
      <c r="M16" s="183">
        <f t="shared" si="6"/>
        <v>45</v>
      </c>
      <c r="N16" s="15"/>
      <c r="O16" s="69"/>
      <c r="P16" s="313"/>
      <c r="Q16" s="264">
        <f t="shared" si="2"/>
        <v>0</v>
      </c>
      <c r="R16" s="250"/>
      <c r="S16" s="251"/>
      <c r="T16" s="300">
        <f t="shared" si="7"/>
        <v>1299.99</v>
      </c>
      <c r="U16" s="282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0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1"/>
        <v>7331.92</v>
      </c>
      <c r="L17" s="229"/>
      <c r="M17" s="183">
        <f t="shared" si="6"/>
        <v>45</v>
      </c>
      <c r="N17" s="15"/>
      <c r="O17" s="69"/>
      <c r="P17" s="313"/>
      <c r="Q17" s="264">
        <f t="shared" si="2"/>
        <v>0</v>
      </c>
      <c r="R17" s="250"/>
      <c r="S17" s="251"/>
      <c r="T17" s="300">
        <f t="shared" si="7"/>
        <v>1299.99</v>
      </c>
      <c r="U17" s="282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0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1"/>
        <v>64340.04</v>
      </c>
      <c r="L18" s="229"/>
      <c r="M18" s="183">
        <f t="shared" si="6"/>
        <v>45</v>
      </c>
      <c r="N18" s="15"/>
      <c r="O18" s="69"/>
      <c r="P18" s="313"/>
      <c r="Q18" s="264">
        <f t="shared" si="2"/>
        <v>0</v>
      </c>
      <c r="R18" s="250"/>
      <c r="S18" s="251"/>
      <c r="T18" s="300">
        <f t="shared" si="7"/>
        <v>1299.99</v>
      </c>
      <c r="U18" s="282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0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1"/>
        <v>4353.42</v>
      </c>
      <c r="L19" s="229"/>
      <c r="M19" s="183">
        <f t="shared" si="6"/>
        <v>45</v>
      </c>
      <c r="N19" s="15"/>
      <c r="O19" s="69"/>
      <c r="P19" s="313"/>
      <c r="Q19" s="264">
        <f t="shared" si="2"/>
        <v>0</v>
      </c>
      <c r="R19" s="250"/>
      <c r="S19" s="251"/>
      <c r="T19" s="300">
        <f t="shared" si="7"/>
        <v>1299.99</v>
      </c>
      <c r="U19" s="282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0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1"/>
        <v>8061.5599999999995</v>
      </c>
      <c r="L20" s="75"/>
      <c r="M20" s="183">
        <f t="shared" si="6"/>
        <v>45</v>
      </c>
      <c r="N20" s="15"/>
      <c r="O20" s="69"/>
      <c r="P20" s="313"/>
      <c r="Q20" s="264">
        <f t="shared" si="2"/>
        <v>0</v>
      </c>
      <c r="R20" s="250"/>
      <c r="S20" s="251"/>
      <c r="T20" s="300">
        <f t="shared" si="7"/>
        <v>1299.99</v>
      </c>
      <c r="U20" s="282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502">
        <f t="shared" si="5"/>
        <v>2801.3199999999997</v>
      </c>
      <c r="J21" s="60">
        <f t="shared" si="1"/>
        <v>0</v>
      </c>
      <c r="L21" s="75"/>
      <c r="M21" s="183">
        <f t="shared" si="6"/>
        <v>45</v>
      </c>
      <c r="N21" s="15"/>
      <c r="O21" s="69"/>
      <c r="P21" s="313"/>
      <c r="Q21" s="264">
        <f t="shared" si="2"/>
        <v>0</v>
      </c>
      <c r="R21" s="70"/>
      <c r="S21" s="71"/>
      <c r="T21" s="502">
        <f t="shared" si="7"/>
        <v>1299.99</v>
      </c>
      <c r="U21" s="60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8">D22</f>
        <v>197.29</v>
      </c>
      <c r="G22" s="773" t="s">
        <v>174</v>
      </c>
      <c r="H22" s="774">
        <v>74</v>
      </c>
      <c r="I22" s="502">
        <f t="shared" si="5"/>
        <v>2604.0299999999997</v>
      </c>
      <c r="J22" s="60">
        <f t="shared" si="1"/>
        <v>14599.46</v>
      </c>
      <c r="L22" s="75"/>
      <c r="M22" s="183">
        <f t="shared" si="6"/>
        <v>45</v>
      </c>
      <c r="N22" s="15"/>
      <c r="O22" s="69"/>
      <c r="P22" s="313"/>
      <c r="Q22" s="264">
        <f t="shared" si="2"/>
        <v>0</v>
      </c>
      <c r="R22" s="70"/>
      <c r="S22" s="71"/>
      <c r="T22" s="502">
        <f t="shared" si="7"/>
        <v>1299.99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8"/>
        <v>25.31</v>
      </c>
      <c r="G23" s="773" t="s">
        <v>187</v>
      </c>
      <c r="H23" s="774">
        <v>74</v>
      </c>
      <c r="I23" s="502">
        <f t="shared" si="5"/>
        <v>2578.7199999999998</v>
      </c>
      <c r="J23" s="60">
        <f t="shared" si="1"/>
        <v>1872.9399999999998</v>
      </c>
      <c r="L23" s="19"/>
      <c r="M23" s="183">
        <f t="shared" si="6"/>
        <v>45</v>
      </c>
      <c r="N23" s="73"/>
      <c r="O23" s="69"/>
      <c r="P23" s="134"/>
      <c r="Q23" s="264">
        <f t="shared" si="2"/>
        <v>0</v>
      </c>
      <c r="R23" s="70"/>
      <c r="S23" s="71"/>
      <c r="T23" s="502">
        <f t="shared" si="7"/>
        <v>1299.99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8"/>
        <v>55.79</v>
      </c>
      <c r="G24" s="773" t="s">
        <v>212</v>
      </c>
      <c r="H24" s="774">
        <v>76</v>
      </c>
      <c r="I24" s="502">
        <f t="shared" si="5"/>
        <v>2522.9299999999998</v>
      </c>
      <c r="J24" s="60">
        <f t="shared" si="1"/>
        <v>4240.04</v>
      </c>
      <c r="L24" s="19"/>
      <c r="M24" s="183">
        <f t="shared" si="6"/>
        <v>45</v>
      </c>
      <c r="N24" s="73"/>
      <c r="O24" s="69"/>
      <c r="P24" s="134"/>
      <c r="Q24" s="264">
        <f t="shared" si="2"/>
        <v>0</v>
      </c>
      <c r="R24" s="70"/>
      <c r="S24" s="71"/>
      <c r="T24" s="502">
        <f t="shared" si="7"/>
        <v>1299.99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8"/>
        <v>140.02000000000001</v>
      </c>
      <c r="G25" s="773" t="s">
        <v>221</v>
      </c>
      <c r="H25" s="774">
        <v>74</v>
      </c>
      <c r="I25" s="502">
        <f t="shared" si="5"/>
        <v>2382.91</v>
      </c>
      <c r="J25" s="60">
        <f t="shared" si="1"/>
        <v>10361.480000000001</v>
      </c>
      <c r="L25" s="19"/>
      <c r="M25" s="183">
        <f t="shared" si="6"/>
        <v>45</v>
      </c>
      <c r="N25" s="73"/>
      <c r="O25" s="69"/>
      <c r="P25" s="134"/>
      <c r="Q25" s="264">
        <f t="shared" si="2"/>
        <v>0</v>
      </c>
      <c r="R25" s="70"/>
      <c r="S25" s="71"/>
      <c r="T25" s="502">
        <f t="shared" si="7"/>
        <v>1299.99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8"/>
        <v>57.05</v>
      </c>
      <c r="G26" s="773" t="s">
        <v>241</v>
      </c>
      <c r="H26" s="774">
        <v>76</v>
      </c>
      <c r="I26" s="502">
        <f t="shared" si="5"/>
        <v>2325.8599999999997</v>
      </c>
      <c r="J26" s="60">
        <f t="shared" si="1"/>
        <v>4335.8</v>
      </c>
      <c r="L26" s="19"/>
      <c r="M26" s="183">
        <f t="shared" si="6"/>
        <v>45</v>
      </c>
      <c r="N26" s="15"/>
      <c r="O26" s="69"/>
      <c r="P26" s="134"/>
      <c r="Q26" s="264">
        <f t="shared" si="2"/>
        <v>0</v>
      </c>
      <c r="R26" s="70"/>
      <c r="S26" s="71"/>
      <c r="T26" s="502">
        <f t="shared" si="7"/>
        <v>1299.99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8"/>
        <v>117.31</v>
      </c>
      <c r="G27" s="773" t="s">
        <v>232</v>
      </c>
      <c r="H27" s="774">
        <v>76</v>
      </c>
      <c r="I27" s="502">
        <f t="shared" si="5"/>
        <v>2208.5499999999997</v>
      </c>
      <c r="J27" s="60">
        <f t="shared" si="1"/>
        <v>8915.56</v>
      </c>
      <c r="L27" s="19"/>
      <c r="M27" s="183">
        <f t="shared" si="6"/>
        <v>45</v>
      </c>
      <c r="N27" s="15"/>
      <c r="O27" s="69"/>
      <c r="P27" s="134"/>
      <c r="Q27" s="264">
        <f t="shared" si="2"/>
        <v>0</v>
      </c>
      <c r="R27" s="70"/>
      <c r="S27" s="71"/>
      <c r="T27" s="502">
        <f t="shared" si="7"/>
        <v>1299.99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0"/>
        <v>290.61</v>
      </c>
      <c r="G28" s="1045" t="s">
        <v>434</v>
      </c>
      <c r="H28" s="1046">
        <v>78</v>
      </c>
      <c r="I28" s="502">
        <f t="shared" si="5"/>
        <v>1917.9399999999996</v>
      </c>
      <c r="J28" s="60">
        <f t="shared" si="1"/>
        <v>22667.58</v>
      </c>
      <c r="L28" s="19"/>
      <c r="M28" s="183">
        <f t="shared" si="6"/>
        <v>45</v>
      </c>
      <c r="N28" s="15"/>
      <c r="O28" s="69"/>
      <c r="P28" s="134"/>
      <c r="Q28" s="264">
        <f t="shared" si="2"/>
        <v>0</v>
      </c>
      <c r="R28" s="70"/>
      <c r="S28" s="71"/>
      <c r="T28" s="502">
        <f t="shared" si="7"/>
        <v>1299.99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0"/>
        <v>61.97</v>
      </c>
      <c r="G29" s="1045" t="s">
        <v>435</v>
      </c>
      <c r="H29" s="1046">
        <v>78</v>
      </c>
      <c r="I29" s="502">
        <f t="shared" si="5"/>
        <v>1855.9699999999996</v>
      </c>
      <c r="J29" s="60">
        <f t="shared" si="1"/>
        <v>4833.66</v>
      </c>
      <c r="L29" s="19"/>
      <c r="M29" s="183">
        <f t="shared" si="6"/>
        <v>45</v>
      </c>
      <c r="N29" s="15"/>
      <c r="O29" s="69"/>
      <c r="P29" s="134"/>
      <c r="Q29" s="264">
        <f t="shared" si="2"/>
        <v>0</v>
      </c>
      <c r="R29" s="70"/>
      <c r="S29" s="71"/>
      <c r="T29" s="502">
        <f t="shared" si="7"/>
        <v>1299.99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0"/>
        <v>116.5</v>
      </c>
      <c r="G30" s="1045" t="s">
        <v>437</v>
      </c>
      <c r="H30" s="1046">
        <v>76</v>
      </c>
      <c r="I30" s="502">
        <f t="shared" si="5"/>
        <v>1739.4699999999996</v>
      </c>
      <c r="J30" s="60">
        <f t="shared" si="1"/>
        <v>8854</v>
      </c>
      <c r="L30" s="19"/>
      <c r="M30" s="183">
        <f t="shared" si="6"/>
        <v>45</v>
      </c>
      <c r="N30" s="15"/>
      <c r="O30" s="69"/>
      <c r="P30" s="134"/>
      <c r="Q30" s="264">
        <f t="shared" si="2"/>
        <v>0</v>
      </c>
      <c r="R30" s="70"/>
      <c r="S30" s="71"/>
      <c r="T30" s="502">
        <f t="shared" si="7"/>
        <v>1299.99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0"/>
        <v>115.17</v>
      </c>
      <c r="G31" s="1045" t="s">
        <v>450</v>
      </c>
      <c r="H31" s="1046">
        <v>76</v>
      </c>
      <c r="I31" s="502">
        <f t="shared" si="5"/>
        <v>1624.2999999999995</v>
      </c>
      <c r="J31" s="60">
        <f t="shared" si="1"/>
        <v>8752.92</v>
      </c>
      <c r="L31" s="19"/>
      <c r="M31" s="183">
        <f t="shared" si="6"/>
        <v>45</v>
      </c>
      <c r="N31" s="15"/>
      <c r="O31" s="69"/>
      <c r="P31" s="134"/>
      <c r="Q31" s="264">
        <f t="shared" si="2"/>
        <v>0</v>
      </c>
      <c r="R31" s="70"/>
      <c r="S31" s="71"/>
      <c r="T31" s="502">
        <f t="shared" si="7"/>
        <v>1299.99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0"/>
        <v>149.93</v>
      </c>
      <c r="G32" s="1045" t="s">
        <v>451</v>
      </c>
      <c r="H32" s="1046">
        <v>76</v>
      </c>
      <c r="I32" s="502">
        <f t="shared" si="5"/>
        <v>1474.3699999999994</v>
      </c>
      <c r="J32" s="60">
        <f t="shared" si="1"/>
        <v>11394.68</v>
      </c>
      <c r="L32" s="19"/>
      <c r="M32" s="183">
        <f t="shared" si="6"/>
        <v>45</v>
      </c>
      <c r="N32" s="15"/>
      <c r="O32" s="69"/>
      <c r="P32" s="134"/>
      <c r="Q32" s="264">
        <f t="shared" si="2"/>
        <v>0</v>
      </c>
      <c r="R32" s="70"/>
      <c r="S32" s="71"/>
      <c r="T32" s="502">
        <f t="shared" si="7"/>
        <v>1299.99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0"/>
        <v>113.77</v>
      </c>
      <c r="G33" s="1045" t="s">
        <v>477</v>
      </c>
      <c r="H33" s="1046">
        <v>76</v>
      </c>
      <c r="I33" s="502">
        <f t="shared" si="5"/>
        <v>1360.5999999999995</v>
      </c>
      <c r="J33" s="60">
        <f t="shared" si="1"/>
        <v>8646.52</v>
      </c>
      <c r="L33" s="19"/>
      <c r="M33" s="183">
        <f t="shared" si="6"/>
        <v>45</v>
      </c>
      <c r="N33" s="15"/>
      <c r="O33" s="69"/>
      <c r="P33" s="134"/>
      <c r="Q33" s="264">
        <f t="shared" si="2"/>
        <v>0</v>
      </c>
      <c r="R33" s="70"/>
      <c r="S33" s="71"/>
      <c r="T33" s="502">
        <f t="shared" si="7"/>
        <v>1299.99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0"/>
        <v>321.12</v>
      </c>
      <c r="G34" s="1045" t="s">
        <v>485</v>
      </c>
      <c r="H34" s="1046">
        <v>76</v>
      </c>
      <c r="I34" s="502">
        <f t="shared" si="5"/>
        <v>1039.4799999999996</v>
      </c>
      <c r="J34" s="60">
        <f t="shared" si="1"/>
        <v>24405.119999999999</v>
      </c>
      <c r="L34" s="19"/>
      <c r="M34" s="183">
        <f t="shared" si="6"/>
        <v>45</v>
      </c>
      <c r="N34" s="15"/>
      <c r="O34" s="69"/>
      <c r="P34" s="134"/>
      <c r="Q34" s="264">
        <f t="shared" si="2"/>
        <v>0</v>
      </c>
      <c r="R34" s="70"/>
      <c r="S34" s="71"/>
      <c r="T34" s="502">
        <f t="shared" si="7"/>
        <v>1299.99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0"/>
        <v>111.54</v>
      </c>
      <c r="G35" s="1045" t="s">
        <v>486</v>
      </c>
      <c r="H35" s="1046">
        <v>76</v>
      </c>
      <c r="I35" s="502">
        <f t="shared" si="5"/>
        <v>927.9399999999996</v>
      </c>
      <c r="J35" s="60">
        <f t="shared" si="1"/>
        <v>8477.0400000000009</v>
      </c>
      <c r="L35" s="19"/>
      <c r="M35" s="183">
        <f t="shared" si="6"/>
        <v>45</v>
      </c>
      <c r="N35" s="15"/>
      <c r="O35" s="69"/>
      <c r="P35" s="134"/>
      <c r="Q35" s="264">
        <f t="shared" si="2"/>
        <v>0</v>
      </c>
      <c r="R35" s="70"/>
      <c r="S35" s="71"/>
      <c r="T35" s="502">
        <f t="shared" si="7"/>
        <v>1299.99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0</v>
      </c>
      <c r="G36" s="1045" t="s">
        <v>490</v>
      </c>
      <c r="H36" s="1046">
        <v>76</v>
      </c>
      <c r="I36" s="502">
        <f t="shared" si="5"/>
        <v>927.9399999999996</v>
      </c>
      <c r="J36" s="60">
        <f t="shared" si="1"/>
        <v>0</v>
      </c>
      <c r="L36" s="19"/>
      <c r="M36" s="183">
        <f t="shared" si="6"/>
        <v>45</v>
      </c>
      <c r="N36" s="15"/>
      <c r="O36" s="69"/>
      <c r="P36" s="134"/>
      <c r="Q36" s="264">
        <f t="shared" si="2"/>
        <v>0</v>
      </c>
      <c r="R36" s="70"/>
      <c r="S36" s="71"/>
      <c r="T36" s="502">
        <f t="shared" si="7"/>
        <v>1299.99</v>
      </c>
      <c r="U36" s="60">
        <f t="shared" si="3"/>
        <v>0</v>
      </c>
    </row>
    <row r="37" spans="1:21" x14ac:dyDescent="0.25">
      <c r="B37" s="183">
        <f>B27-C37</f>
        <v>72</v>
      </c>
      <c r="C37" s="15">
        <v>4</v>
      </c>
      <c r="D37" s="1050">
        <v>119.5</v>
      </c>
      <c r="E37" s="1054">
        <v>44786</v>
      </c>
      <c r="F37" s="1055">
        <f t="shared" si="0"/>
        <v>119.5</v>
      </c>
      <c r="G37" s="1045" t="s">
        <v>491</v>
      </c>
      <c r="H37" s="1046">
        <v>76</v>
      </c>
      <c r="I37" s="502">
        <f t="shared" si="5"/>
        <v>808.4399999999996</v>
      </c>
      <c r="J37" s="60">
        <f t="shared" si="1"/>
        <v>9082</v>
      </c>
      <c r="M37" s="183">
        <f>M27-N37</f>
        <v>45</v>
      </c>
      <c r="N37" s="15"/>
      <c r="O37" s="69">
        <v>0</v>
      </c>
      <c r="P37" s="134"/>
      <c r="Q37" s="264">
        <f t="shared" si="2"/>
        <v>0</v>
      </c>
      <c r="R37" s="70"/>
      <c r="S37" s="71"/>
      <c r="T37" s="502">
        <f t="shared" si="7"/>
        <v>1299.99</v>
      </c>
      <c r="U37" s="60">
        <f t="shared" si="3"/>
        <v>0</v>
      </c>
    </row>
    <row r="38" spans="1:21" x14ac:dyDescent="0.25">
      <c r="B38" s="183">
        <f t="shared" ref="B38:B71" si="9">B28-C38</f>
        <v>62</v>
      </c>
      <c r="C38" s="15">
        <v>4</v>
      </c>
      <c r="D38" s="1050">
        <v>109.97</v>
      </c>
      <c r="E38" s="1054">
        <v>44786</v>
      </c>
      <c r="F38" s="1055">
        <f t="shared" si="0"/>
        <v>109.97</v>
      </c>
      <c r="G38" s="1045" t="s">
        <v>497</v>
      </c>
      <c r="H38" s="1046">
        <v>76</v>
      </c>
      <c r="I38" s="502">
        <f t="shared" si="5"/>
        <v>698.46999999999957</v>
      </c>
      <c r="J38" s="60">
        <f t="shared" si="1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9"/>
        <v>61</v>
      </c>
      <c r="C39" s="15">
        <v>3</v>
      </c>
      <c r="D39" s="1050">
        <v>89.14</v>
      </c>
      <c r="E39" s="1054">
        <v>44788</v>
      </c>
      <c r="F39" s="1055">
        <f t="shared" si="0"/>
        <v>89.14</v>
      </c>
      <c r="G39" s="1045" t="s">
        <v>505</v>
      </c>
      <c r="H39" s="1046">
        <v>74</v>
      </c>
      <c r="I39" s="502">
        <f t="shared" si="5"/>
        <v>609.32999999999959</v>
      </c>
      <c r="J39" s="60">
        <f t="shared" si="1"/>
        <v>6596.36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9"/>
        <v>59</v>
      </c>
      <c r="C40" s="15">
        <v>1</v>
      </c>
      <c r="D40" s="1050">
        <v>30.93</v>
      </c>
      <c r="E40" s="1054">
        <v>44788</v>
      </c>
      <c r="F40" s="1055">
        <f t="shared" si="0"/>
        <v>30.93</v>
      </c>
      <c r="G40" s="1045" t="s">
        <v>505</v>
      </c>
      <c r="H40" s="1046">
        <v>74</v>
      </c>
      <c r="I40" s="502">
        <f t="shared" si="5"/>
        <v>578.39999999999964</v>
      </c>
      <c r="J40" s="60">
        <f t="shared" si="1"/>
        <v>2288.8200000000002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9"/>
        <v>56</v>
      </c>
      <c r="C41" s="15"/>
      <c r="D41" s="1050"/>
      <c r="E41" s="1054"/>
      <c r="F41" s="1055">
        <f t="shared" si="0"/>
        <v>0</v>
      </c>
      <c r="G41" s="1045"/>
      <c r="H41" s="1046"/>
      <c r="I41" s="502">
        <f t="shared" si="5"/>
        <v>578.39999999999964</v>
      </c>
      <c r="J41" s="60">
        <f t="shared" si="1"/>
        <v>0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9"/>
        <v>51</v>
      </c>
      <c r="C42" s="15"/>
      <c r="D42" s="1050"/>
      <c r="E42" s="1054"/>
      <c r="F42" s="1055">
        <f t="shared" si="0"/>
        <v>0</v>
      </c>
      <c r="G42" s="1045"/>
      <c r="H42" s="1046"/>
      <c r="I42" s="502">
        <f t="shared" si="5"/>
        <v>578.39999999999964</v>
      </c>
      <c r="J42" s="60">
        <f t="shared" si="1"/>
        <v>0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9"/>
        <v>47</v>
      </c>
      <c r="C43" s="15"/>
      <c r="D43" s="1050"/>
      <c r="E43" s="1054"/>
      <c r="F43" s="1055">
        <f t="shared" si="0"/>
        <v>0</v>
      </c>
      <c r="G43" s="1045"/>
      <c r="H43" s="1046"/>
      <c r="I43" s="502">
        <f t="shared" si="5"/>
        <v>578.39999999999964</v>
      </c>
      <c r="J43" s="60">
        <f t="shared" si="1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9"/>
        <v>36</v>
      </c>
      <c r="C44" s="15"/>
      <c r="D44" s="1050"/>
      <c r="E44" s="1054"/>
      <c r="F44" s="1055">
        <f t="shared" si="0"/>
        <v>0</v>
      </c>
      <c r="G44" s="1045"/>
      <c r="H44" s="1046"/>
      <c r="I44" s="502">
        <f t="shared" si="5"/>
        <v>578.39999999999964</v>
      </c>
      <c r="J44" s="60">
        <f t="shared" si="1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9"/>
        <v>32</v>
      </c>
      <c r="C45" s="15"/>
      <c r="D45" s="1050"/>
      <c r="E45" s="1054"/>
      <c r="F45" s="1055">
        <f t="shared" si="0"/>
        <v>0</v>
      </c>
      <c r="G45" s="1045"/>
      <c r="H45" s="1046"/>
      <c r="I45" s="502">
        <f t="shared" si="5"/>
        <v>578.39999999999964</v>
      </c>
      <c r="J45" s="60">
        <f t="shared" si="1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9"/>
        <v>30</v>
      </c>
      <c r="C46" s="15"/>
      <c r="D46" s="1050"/>
      <c r="E46" s="1054"/>
      <c r="F46" s="1055">
        <f t="shared" si="0"/>
        <v>0</v>
      </c>
      <c r="G46" s="1045"/>
      <c r="H46" s="1046"/>
      <c r="I46" s="502">
        <f t="shared" si="5"/>
        <v>578.39999999999964</v>
      </c>
      <c r="J46" s="60">
        <f t="shared" si="1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9"/>
        <v>72</v>
      </c>
      <c r="C47" s="15"/>
      <c r="D47" s="1050"/>
      <c r="E47" s="1054"/>
      <c r="F47" s="1055">
        <f t="shared" si="0"/>
        <v>0</v>
      </c>
      <c r="G47" s="1045"/>
      <c r="H47" s="1046"/>
      <c r="I47" s="502">
        <f t="shared" si="5"/>
        <v>578.39999999999964</v>
      </c>
      <c r="J47" s="60">
        <f t="shared" si="1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9"/>
        <v>62</v>
      </c>
      <c r="C48" s="15"/>
      <c r="D48" s="1050"/>
      <c r="E48" s="1054"/>
      <c r="F48" s="1055">
        <f t="shared" si="0"/>
        <v>0</v>
      </c>
      <c r="G48" s="1045"/>
      <c r="H48" s="1046"/>
      <c r="I48" s="502">
        <f t="shared" si="5"/>
        <v>578.39999999999964</v>
      </c>
      <c r="J48" s="60">
        <f t="shared" si="1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9"/>
        <v>61</v>
      </c>
      <c r="C49" s="15"/>
      <c r="D49" s="1050"/>
      <c r="E49" s="1054"/>
      <c r="F49" s="1055">
        <f t="shared" si="0"/>
        <v>0</v>
      </c>
      <c r="G49" s="1045"/>
      <c r="H49" s="1046"/>
      <c r="I49" s="502">
        <f t="shared" si="5"/>
        <v>578.39999999999964</v>
      </c>
      <c r="J49" s="60">
        <f t="shared" si="1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9"/>
        <v>59</v>
      </c>
      <c r="C50" s="15"/>
      <c r="D50" s="1050"/>
      <c r="E50" s="1054"/>
      <c r="F50" s="1055">
        <f t="shared" si="0"/>
        <v>0</v>
      </c>
      <c r="G50" s="1045"/>
      <c r="H50" s="1046"/>
      <c r="I50" s="502">
        <f t="shared" si="5"/>
        <v>578.39999999999964</v>
      </c>
      <c r="J50" s="60">
        <f t="shared" si="1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9"/>
        <v>56</v>
      </c>
      <c r="C51" s="15"/>
      <c r="D51" s="1050"/>
      <c r="E51" s="1054"/>
      <c r="F51" s="1055">
        <f t="shared" si="0"/>
        <v>0</v>
      </c>
      <c r="G51" s="1045"/>
      <c r="H51" s="1046"/>
      <c r="I51" s="502">
        <f t="shared" si="5"/>
        <v>578.39999999999964</v>
      </c>
      <c r="J51" s="60">
        <f t="shared" si="1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9"/>
        <v>51</v>
      </c>
      <c r="C52" s="15"/>
      <c r="D52" s="1050"/>
      <c r="E52" s="1054"/>
      <c r="F52" s="1055">
        <f t="shared" si="0"/>
        <v>0</v>
      </c>
      <c r="G52" s="1045"/>
      <c r="H52" s="1046"/>
      <c r="I52" s="502">
        <f t="shared" si="5"/>
        <v>578.39999999999964</v>
      </c>
      <c r="J52" s="60">
        <f t="shared" si="1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9"/>
        <v>47</v>
      </c>
      <c r="C53" s="15"/>
      <c r="D53" s="1050"/>
      <c r="E53" s="1054"/>
      <c r="F53" s="1055">
        <f t="shared" si="0"/>
        <v>0</v>
      </c>
      <c r="G53" s="1045"/>
      <c r="H53" s="1046"/>
      <c r="I53" s="502">
        <f t="shared" si="5"/>
        <v>578.39999999999964</v>
      </c>
      <c r="J53" s="60">
        <f t="shared" si="1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9"/>
        <v>36</v>
      </c>
      <c r="C54" s="15"/>
      <c r="D54" s="1050"/>
      <c r="E54" s="1054"/>
      <c r="F54" s="1055">
        <f t="shared" si="0"/>
        <v>0</v>
      </c>
      <c r="G54" s="1045"/>
      <c r="H54" s="1046"/>
      <c r="I54" s="502">
        <f t="shared" si="5"/>
        <v>578.39999999999964</v>
      </c>
      <c r="J54" s="60">
        <f t="shared" si="1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9"/>
        <v>32</v>
      </c>
      <c r="C55" s="15"/>
      <c r="D55" s="1050"/>
      <c r="E55" s="1054"/>
      <c r="F55" s="1055">
        <f t="shared" si="0"/>
        <v>0</v>
      </c>
      <c r="G55" s="1045"/>
      <c r="H55" s="1046"/>
      <c r="I55" s="502">
        <f t="shared" si="5"/>
        <v>578.39999999999964</v>
      </c>
      <c r="J55" s="60">
        <f t="shared" si="1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9"/>
        <v>30</v>
      </c>
      <c r="C56" s="15"/>
      <c r="D56" s="1050"/>
      <c r="E56" s="1054"/>
      <c r="F56" s="1055">
        <f t="shared" si="0"/>
        <v>0</v>
      </c>
      <c r="G56" s="1045"/>
      <c r="H56" s="1046"/>
      <c r="I56" s="502">
        <f t="shared" si="5"/>
        <v>578.39999999999964</v>
      </c>
      <c r="J56" s="60">
        <f t="shared" si="1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9"/>
        <v>72</v>
      </c>
      <c r="C57" s="15"/>
      <c r="D57" s="1050"/>
      <c r="E57" s="1054"/>
      <c r="F57" s="1055">
        <f t="shared" si="0"/>
        <v>0</v>
      </c>
      <c r="G57" s="1045"/>
      <c r="H57" s="1046"/>
      <c r="I57" s="502">
        <f t="shared" si="5"/>
        <v>578.39999999999964</v>
      </c>
      <c r="J57" s="60">
        <f t="shared" si="1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9"/>
        <v>62</v>
      </c>
      <c r="C58" s="15"/>
      <c r="D58" s="1050"/>
      <c r="E58" s="1054"/>
      <c r="F58" s="1055">
        <f t="shared" si="0"/>
        <v>0</v>
      </c>
      <c r="G58" s="1045"/>
      <c r="H58" s="1046"/>
      <c r="I58" s="502">
        <f t="shared" si="5"/>
        <v>578.39999999999964</v>
      </c>
      <c r="J58" s="60">
        <f t="shared" si="1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9"/>
        <v>61</v>
      </c>
      <c r="C59" s="15"/>
      <c r="D59" s="1050"/>
      <c r="E59" s="1054"/>
      <c r="F59" s="1055">
        <f t="shared" si="0"/>
        <v>0</v>
      </c>
      <c r="G59" s="1045"/>
      <c r="H59" s="1046"/>
      <c r="I59" s="502">
        <f t="shared" si="5"/>
        <v>578.39999999999964</v>
      </c>
      <c r="J59" s="60">
        <f t="shared" si="1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9"/>
        <v>59</v>
      </c>
      <c r="C60" s="15"/>
      <c r="D60" s="1050"/>
      <c r="E60" s="1054"/>
      <c r="F60" s="1055">
        <f t="shared" si="0"/>
        <v>0</v>
      </c>
      <c r="G60" s="1045"/>
      <c r="H60" s="1046"/>
      <c r="I60" s="502">
        <f t="shared" si="5"/>
        <v>578.39999999999964</v>
      </c>
      <c r="J60" s="60">
        <f t="shared" si="1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9"/>
        <v>56</v>
      </c>
      <c r="C61" s="15"/>
      <c r="D61" s="1050"/>
      <c r="E61" s="1054"/>
      <c r="F61" s="1055">
        <f t="shared" si="0"/>
        <v>0</v>
      </c>
      <c r="G61" s="1045"/>
      <c r="H61" s="1046"/>
      <c r="I61" s="502">
        <f t="shared" si="5"/>
        <v>578.39999999999964</v>
      </c>
      <c r="J61" s="60">
        <f t="shared" si="1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9"/>
        <v>51</v>
      </c>
      <c r="C62" s="15"/>
      <c r="D62" s="1050"/>
      <c r="E62" s="1054"/>
      <c r="F62" s="1055">
        <f t="shared" si="0"/>
        <v>0</v>
      </c>
      <c r="G62" s="1045"/>
      <c r="H62" s="1046"/>
      <c r="I62" s="502">
        <f t="shared" si="5"/>
        <v>578.39999999999964</v>
      </c>
      <c r="J62" s="60">
        <f t="shared" si="1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9"/>
        <v>47</v>
      </c>
      <c r="C63" s="15"/>
      <c r="D63" s="1050"/>
      <c r="E63" s="1054"/>
      <c r="F63" s="1055">
        <f t="shared" si="0"/>
        <v>0</v>
      </c>
      <c r="G63" s="1045"/>
      <c r="H63" s="1046"/>
      <c r="I63" s="502">
        <f t="shared" si="5"/>
        <v>578.39999999999964</v>
      </c>
      <c r="J63" s="60">
        <f t="shared" si="1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9"/>
        <v>36</v>
      </c>
      <c r="C64" s="15"/>
      <c r="D64" s="1050"/>
      <c r="E64" s="1054"/>
      <c r="F64" s="1055">
        <f t="shared" si="0"/>
        <v>0</v>
      </c>
      <c r="G64" s="1045"/>
      <c r="H64" s="1046"/>
      <c r="I64" s="502">
        <f t="shared" si="5"/>
        <v>578.39999999999964</v>
      </c>
      <c r="J64" s="60">
        <f t="shared" si="1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9"/>
        <v>32</v>
      </c>
      <c r="C65" s="15"/>
      <c r="D65" s="1050"/>
      <c r="E65" s="1054"/>
      <c r="F65" s="1055">
        <f t="shared" si="0"/>
        <v>0</v>
      </c>
      <c r="G65" s="1045"/>
      <c r="H65" s="1046"/>
      <c r="I65" s="502">
        <f t="shared" si="5"/>
        <v>578.39999999999964</v>
      </c>
      <c r="J65" s="60">
        <f t="shared" si="1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9"/>
        <v>30</v>
      </c>
      <c r="C66" s="15"/>
      <c r="D66" s="1050"/>
      <c r="E66" s="1054"/>
      <c r="F66" s="1055">
        <f t="shared" si="0"/>
        <v>0</v>
      </c>
      <c r="G66" s="1045"/>
      <c r="H66" s="1046"/>
      <c r="I66" s="502">
        <f t="shared" si="5"/>
        <v>578.39999999999964</v>
      </c>
      <c r="J66" s="60">
        <f t="shared" si="1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9"/>
        <v>72</v>
      </c>
      <c r="C67" s="15"/>
      <c r="D67" s="1050"/>
      <c r="E67" s="1054"/>
      <c r="F67" s="1055">
        <f t="shared" si="0"/>
        <v>0</v>
      </c>
      <c r="G67" s="1045"/>
      <c r="H67" s="1046"/>
      <c r="I67" s="502">
        <f t="shared" si="5"/>
        <v>578.39999999999964</v>
      </c>
      <c r="J67" s="60">
        <f t="shared" si="1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9"/>
        <v>62</v>
      </c>
      <c r="C68" s="15"/>
      <c r="D68" s="1050"/>
      <c r="E68" s="1054"/>
      <c r="F68" s="1055">
        <f t="shared" si="0"/>
        <v>0</v>
      </c>
      <c r="G68" s="1045"/>
      <c r="H68" s="1046"/>
      <c r="I68" s="502">
        <f t="shared" si="5"/>
        <v>578.39999999999964</v>
      </c>
      <c r="J68" s="60">
        <f t="shared" si="1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9"/>
        <v>61</v>
      </c>
      <c r="C69" s="15"/>
      <c r="D69" s="1050"/>
      <c r="E69" s="1054"/>
      <c r="F69" s="1055">
        <f t="shared" si="0"/>
        <v>0</v>
      </c>
      <c r="G69" s="1045"/>
      <c r="H69" s="1046"/>
      <c r="I69" s="502">
        <f t="shared" si="5"/>
        <v>578.39999999999964</v>
      </c>
      <c r="J69" s="60">
        <f t="shared" si="1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9"/>
        <v>59</v>
      </c>
      <c r="C70" s="15"/>
      <c r="D70" s="1050"/>
      <c r="E70" s="1054"/>
      <c r="F70" s="1055">
        <f t="shared" si="0"/>
        <v>0</v>
      </c>
      <c r="G70" s="1045"/>
      <c r="H70" s="1046"/>
      <c r="I70" s="502">
        <f t="shared" si="5"/>
        <v>578.39999999999964</v>
      </c>
      <c r="J70" s="60">
        <f t="shared" si="1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9"/>
        <v>56</v>
      </c>
      <c r="C71" s="15"/>
      <c r="D71" s="1050"/>
      <c r="E71" s="1054"/>
      <c r="F71" s="1055">
        <f t="shared" si="0"/>
        <v>0</v>
      </c>
      <c r="G71" s="1045"/>
      <c r="H71" s="1046"/>
      <c r="I71" s="502">
        <f t="shared" si="5"/>
        <v>578.39999999999964</v>
      </c>
      <c r="J71" s="60">
        <f t="shared" si="1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ref="B72" si="10">B37-C72</f>
        <v>72</v>
      </c>
      <c r="C72" s="37"/>
      <c r="D72" s="92">
        <v>0</v>
      </c>
      <c r="E72" s="304"/>
      <c r="F72" s="264">
        <f t="shared" si="0"/>
        <v>0</v>
      </c>
      <c r="G72" s="139"/>
      <c r="H72" s="199"/>
      <c r="I72" s="502">
        <f>I37-F72</f>
        <v>808.4399999999996</v>
      </c>
      <c r="J72" s="60">
        <f t="shared" si="1"/>
        <v>0</v>
      </c>
      <c r="L72" s="121"/>
      <c r="M72" s="183">
        <f t="shared" ref="M72" si="11">M37-N72</f>
        <v>45</v>
      </c>
      <c r="N72" s="37"/>
      <c r="O72" s="69">
        <v>0</v>
      </c>
      <c r="P72" s="304"/>
      <c r="Q72" s="264">
        <f t="shared" si="2"/>
        <v>0</v>
      </c>
      <c r="R72" s="139"/>
      <c r="S72" s="199"/>
      <c r="T72" s="502">
        <f>T37-Q72</f>
        <v>1299.99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4522.51</v>
      </c>
      <c r="E73" s="134"/>
      <c r="F73" s="105">
        <f>SUM(F9:F72)</f>
        <v>4458.47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10" t="s">
        <v>21</v>
      </c>
      <c r="E75" s="1211"/>
      <c r="F75" s="141">
        <f>G5-F73</f>
        <v>0</v>
      </c>
      <c r="M75" s="185"/>
      <c r="O75" s="1210" t="s">
        <v>21</v>
      </c>
      <c r="P75" s="1211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14"/>
      <c r="B5" s="1208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14"/>
      <c r="B6" s="1208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8" t="s">
        <v>11</v>
      </c>
      <c r="D60" s="121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5" t="s">
        <v>286</v>
      </c>
      <c r="B1" s="1205"/>
      <c r="C1" s="1205"/>
      <c r="D1" s="1205"/>
      <c r="E1" s="1205"/>
      <c r="F1" s="1205"/>
      <c r="G1" s="120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9"/>
      <c r="H4" s="148"/>
      <c r="I4" s="509"/>
    </row>
    <row r="5" spans="1:10" ht="15" customHeight="1" x14ac:dyDescent="0.25">
      <c r="A5" s="1088" t="s">
        <v>63</v>
      </c>
      <c r="B5" s="1282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282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282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250"/>
      <c r="H11" s="251"/>
      <c r="I11" s="300">
        <f t="shared" ref="I11:I38" si="3">I10-F11</f>
        <v>-0.20000000000027285</v>
      </c>
      <c r="J11" s="60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250"/>
      <c r="H12" s="251"/>
      <c r="I12" s="300">
        <f t="shared" si="3"/>
        <v>-0.20000000000027285</v>
      </c>
      <c r="J12" s="60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250"/>
      <c r="H13" s="251"/>
      <c r="I13" s="300">
        <f t="shared" si="3"/>
        <v>-0.20000000000027285</v>
      </c>
      <c r="J13" s="282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250"/>
      <c r="H14" s="251"/>
      <c r="I14" s="300">
        <f t="shared" si="3"/>
        <v>-0.20000000000027285</v>
      </c>
      <c r="J14" s="282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10" t="s">
        <v>21</v>
      </c>
      <c r="E41" s="1211"/>
      <c r="F41" s="141">
        <f>G5-F39</f>
        <v>0</v>
      </c>
    </row>
    <row r="42" spans="1:10" ht="15.75" thickBot="1" x14ac:dyDescent="0.3">
      <c r="A42" s="125"/>
      <c r="D42" s="1086" t="s">
        <v>4</v>
      </c>
      <c r="E42" s="1087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7" activePane="bottomLeft" state="frozen"/>
      <selection pane="bottomLeft" activeCell="G36" sqref="G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16" t="s">
        <v>274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87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288"/>
      <c r="B5" s="1290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3004.7300000000005</v>
      </c>
      <c r="H5" s="138">
        <f>E5-G5+E4+E6+E7+E8</f>
        <v>1435.8399999999997</v>
      </c>
    </row>
    <row r="6" spans="1:9" ht="16.5" thickBot="1" x14ac:dyDescent="0.3">
      <c r="A6" s="1289"/>
      <c r="B6" s="1291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8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9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2:9" x14ac:dyDescent="0.25">
      <c r="B33" s="425">
        <f t="shared" si="1"/>
        <v>65</v>
      </c>
      <c r="C33" s="404">
        <v>1</v>
      </c>
      <c r="D33" s="1056">
        <v>28.75</v>
      </c>
      <c r="E33" s="1179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2:9" x14ac:dyDescent="0.25">
      <c r="B34" s="425">
        <f t="shared" si="1"/>
        <v>58</v>
      </c>
      <c r="C34" s="404">
        <v>7</v>
      </c>
      <c r="D34" s="1056">
        <v>195.03</v>
      </c>
      <c r="E34" s="1179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2:9" x14ac:dyDescent="0.25">
      <c r="B35" s="425">
        <f t="shared" si="1"/>
        <v>48</v>
      </c>
      <c r="C35" s="404">
        <v>10</v>
      </c>
      <c r="D35" s="1056">
        <v>272.64999999999998</v>
      </c>
      <c r="E35" s="1179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2:9" x14ac:dyDescent="0.25">
      <c r="B36" s="425">
        <f t="shared" si="1"/>
        <v>48</v>
      </c>
      <c r="C36" s="404"/>
      <c r="D36" s="1056"/>
      <c r="E36" s="1179"/>
      <c r="F36" s="1057">
        <f t="shared" si="0"/>
        <v>0</v>
      </c>
      <c r="G36" s="1058"/>
      <c r="H36" s="1059"/>
      <c r="I36" s="132">
        <f t="shared" si="3"/>
        <v>1435.8400000000006</v>
      </c>
    </row>
    <row r="37" spans="2:9" x14ac:dyDescent="0.25">
      <c r="B37" s="425">
        <f t="shared" si="1"/>
        <v>48</v>
      </c>
      <c r="C37" s="404"/>
      <c r="D37" s="1056"/>
      <c r="E37" s="1179"/>
      <c r="F37" s="1057">
        <f t="shared" si="0"/>
        <v>0</v>
      </c>
      <c r="G37" s="1058"/>
      <c r="H37" s="1059"/>
      <c r="I37" s="132">
        <f t="shared" si="3"/>
        <v>1435.8400000000006</v>
      </c>
    </row>
    <row r="38" spans="2:9" x14ac:dyDescent="0.25">
      <c r="B38" s="425">
        <f t="shared" si="1"/>
        <v>48</v>
      </c>
      <c r="C38" s="404"/>
      <c r="D38" s="1056"/>
      <c r="E38" s="1179"/>
      <c r="F38" s="1057">
        <f t="shared" si="0"/>
        <v>0</v>
      </c>
      <c r="G38" s="1058"/>
      <c r="H38" s="1059"/>
      <c r="I38" s="132">
        <f t="shared" si="3"/>
        <v>1435.8400000000006</v>
      </c>
    </row>
    <row r="39" spans="2:9" x14ac:dyDescent="0.25">
      <c r="B39" s="425">
        <f t="shared" si="1"/>
        <v>48</v>
      </c>
      <c r="C39" s="404"/>
      <c r="D39" s="1056"/>
      <c r="E39" s="1179"/>
      <c r="F39" s="1057">
        <f t="shared" si="0"/>
        <v>0</v>
      </c>
      <c r="G39" s="1058"/>
      <c r="H39" s="1059"/>
      <c r="I39" s="132">
        <f t="shared" si="3"/>
        <v>1435.8400000000006</v>
      </c>
    </row>
    <row r="40" spans="2:9" x14ac:dyDescent="0.25">
      <c r="B40" s="425">
        <f t="shared" si="1"/>
        <v>48</v>
      </c>
      <c r="C40" s="404"/>
      <c r="D40" s="1056"/>
      <c r="E40" s="1179"/>
      <c r="F40" s="1057">
        <f t="shared" si="0"/>
        <v>0</v>
      </c>
      <c r="G40" s="1058"/>
      <c r="H40" s="1059"/>
      <c r="I40" s="132">
        <f t="shared" si="3"/>
        <v>1435.8400000000006</v>
      </c>
    </row>
    <row r="41" spans="2:9" x14ac:dyDescent="0.25">
      <c r="B41" s="425">
        <f t="shared" si="1"/>
        <v>48</v>
      </c>
      <c r="C41" s="404"/>
      <c r="D41" s="1056"/>
      <c r="E41" s="1179"/>
      <c r="F41" s="1057">
        <f t="shared" si="0"/>
        <v>0</v>
      </c>
      <c r="G41" s="1060"/>
      <c r="H41" s="1060"/>
      <c r="I41" s="132">
        <f t="shared" si="3"/>
        <v>1435.8400000000006</v>
      </c>
    </row>
    <row r="42" spans="2:9" x14ac:dyDescent="0.25">
      <c r="B42" s="425">
        <f t="shared" si="1"/>
        <v>48</v>
      </c>
      <c r="C42" s="404"/>
      <c r="D42" s="1056"/>
      <c r="E42" s="1179"/>
      <c r="F42" s="1057">
        <f t="shared" si="0"/>
        <v>0</v>
      </c>
      <c r="G42" s="1061"/>
      <c r="H42" s="1060"/>
      <c r="I42" s="132">
        <f t="shared" si="3"/>
        <v>1435.8400000000006</v>
      </c>
    </row>
    <row r="43" spans="2:9" x14ac:dyDescent="0.25">
      <c r="B43" s="425">
        <f t="shared" si="1"/>
        <v>48</v>
      </c>
      <c r="C43" s="404"/>
      <c r="D43" s="1056"/>
      <c r="E43" s="1179"/>
      <c r="F43" s="1057">
        <f t="shared" si="0"/>
        <v>0</v>
      </c>
      <c r="G43" s="1061"/>
      <c r="H43" s="1060"/>
      <c r="I43" s="132">
        <f t="shared" si="3"/>
        <v>1435.8400000000006</v>
      </c>
    </row>
    <row r="44" spans="2:9" x14ac:dyDescent="0.25">
      <c r="B44" s="425">
        <f t="shared" si="1"/>
        <v>48</v>
      </c>
      <c r="C44" s="404"/>
      <c r="D44" s="1056"/>
      <c r="E44" s="1179"/>
      <c r="F44" s="1057">
        <f t="shared" si="0"/>
        <v>0</v>
      </c>
      <c r="G44" s="1061"/>
      <c r="H44" s="1060"/>
      <c r="I44" s="132">
        <f t="shared" si="3"/>
        <v>1435.8400000000006</v>
      </c>
    </row>
    <row r="45" spans="2:9" x14ac:dyDescent="0.25">
      <c r="B45" s="425">
        <f t="shared" si="1"/>
        <v>48</v>
      </c>
      <c r="C45" s="404"/>
      <c r="D45" s="1056"/>
      <c r="E45" s="1179"/>
      <c r="F45" s="1057">
        <f t="shared" si="0"/>
        <v>0</v>
      </c>
      <c r="G45" s="1061"/>
      <c r="H45" s="1061"/>
      <c r="I45" s="132">
        <f t="shared" si="3"/>
        <v>1435.8400000000006</v>
      </c>
    </row>
    <row r="46" spans="2:9" x14ac:dyDescent="0.25">
      <c r="B46" s="425">
        <f t="shared" si="1"/>
        <v>48</v>
      </c>
      <c r="C46" s="404"/>
      <c r="D46" s="1056"/>
      <c r="E46" s="1179"/>
      <c r="F46" s="1057">
        <f t="shared" si="0"/>
        <v>0</v>
      </c>
      <c r="G46" s="1061"/>
      <c r="H46" s="1061"/>
      <c r="I46" s="132">
        <f t="shared" si="3"/>
        <v>1435.8400000000006</v>
      </c>
    </row>
    <row r="47" spans="2:9" x14ac:dyDescent="0.25">
      <c r="B47" s="425">
        <f t="shared" si="1"/>
        <v>48</v>
      </c>
      <c r="C47" s="404"/>
      <c r="D47" s="1056"/>
      <c r="E47" s="1179"/>
      <c r="F47" s="1057">
        <f t="shared" si="0"/>
        <v>0</v>
      </c>
      <c r="G47" s="1061"/>
      <c r="H47" s="1061"/>
      <c r="I47" s="132">
        <f t="shared" si="3"/>
        <v>1435.8400000000006</v>
      </c>
    </row>
    <row r="48" spans="2:9" x14ac:dyDescent="0.25">
      <c r="B48" s="425">
        <f t="shared" si="1"/>
        <v>48</v>
      </c>
      <c r="C48" s="404"/>
      <c r="D48" s="1056"/>
      <c r="E48" s="1179"/>
      <c r="F48" s="1057">
        <f t="shared" si="0"/>
        <v>0</v>
      </c>
      <c r="G48" s="1061"/>
      <c r="H48" s="1061"/>
      <c r="I48" s="132">
        <f t="shared" si="3"/>
        <v>1435.8400000000006</v>
      </c>
    </row>
    <row r="49" spans="1:9" x14ac:dyDescent="0.25">
      <c r="B49" s="425">
        <f t="shared" si="1"/>
        <v>48</v>
      </c>
      <c r="C49" s="404"/>
      <c r="D49" s="1056"/>
      <c r="E49" s="1179"/>
      <c r="F49" s="1057">
        <f t="shared" si="0"/>
        <v>0</v>
      </c>
      <c r="G49" s="1061"/>
      <c r="H49" s="1061"/>
      <c r="I49" s="132">
        <f t="shared" si="3"/>
        <v>1435.8400000000006</v>
      </c>
    </row>
    <row r="50" spans="1:9" x14ac:dyDescent="0.25">
      <c r="B50" s="425">
        <f t="shared" si="1"/>
        <v>48</v>
      </c>
      <c r="C50" s="404"/>
      <c r="D50" s="1056"/>
      <c r="E50" s="1179"/>
      <c r="F50" s="1057">
        <f t="shared" si="0"/>
        <v>0</v>
      </c>
      <c r="G50" s="1061"/>
      <c r="H50" s="1061"/>
      <c r="I50" s="132">
        <f t="shared" si="3"/>
        <v>1435.8400000000006</v>
      </c>
    </row>
    <row r="51" spans="1:9" x14ac:dyDescent="0.25">
      <c r="B51" s="425">
        <f t="shared" si="1"/>
        <v>48</v>
      </c>
      <c r="C51" s="404"/>
      <c r="D51" s="1056"/>
      <c r="E51" s="1179"/>
      <c r="F51" s="1057">
        <f t="shared" si="0"/>
        <v>0</v>
      </c>
      <c r="G51" s="1061"/>
      <c r="H51" s="1061"/>
      <c r="I51" s="132">
        <f t="shared" si="3"/>
        <v>1435.8400000000006</v>
      </c>
    </row>
    <row r="52" spans="1:9" x14ac:dyDescent="0.25">
      <c r="B52" s="425">
        <f t="shared" si="1"/>
        <v>48</v>
      </c>
      <c r="C52" s="404"/>
      <c r="D52" s="1056"/>
      <c r="E52" s="1179"/>
      <c r="F52" s="1057">
        <f t="shared" si="0"/>
        <v>0</v>
      </c>
      <c r="G52" s="1061"/>
      <c r="H52" s="1061"/>
      <c r="I52" s="132">
        <f t="shared" si="3"/>
        <v>1435.8400000000006</v>
      </c>
    </row>
    <row r="53" spans="1:9" x14ac:dyDescent="0.25">
      <c r="B53" s="425">
        <f t="shared" si="1"/>
        <v>48</v>
      </c>
      <c r="C53" s="404"/>
      <c r="D53" s="1056"/>
      <c r="E53" s="1179"/>
      <c r="F53" s="1057">
        <f t="shared" si="0"/>
        <v>0</v>
      </c>
      <c r="G53" s="1061"/>
      <c r="H53" s="1061"/>
      <c r="I53" s="132">
        <f t="shared" si="3"/>
        <v>1435.8400000000006</v>
      </c>
    </row>
    <row r="54" spans="1:9" x14ac:dyDescent="0.25">
      <c r="B54" s="425">
        <f t="shared" si="1"/>
        <v>48</v>
      </c>
      <c r="C54" s="404"/>
      <c r="D54" s="1056"/>
      <c r="E54" s="1179"/>
      <c r="F54" s="1057">
        <f t="shared" si="0"/>
        <v>0</v>
      </c>
      <c r="G54" s="1061"/>
      <c r="H54" s="1061"/>
      <c r="I54" s="132">
        <f t="shared" si="3"/>
        <v>1435.8400000000006</v>
      </c>
    </row>
    <row r="55" spans="1:9" x14ac:dyDescent="0.25">
      <c r="B55" s="425">
        <f t="shared" si="1"/>
        <v>48</v>
      </c>
      <c r="C55" s="404"/>
      <c r="D55" s="1056"/>
      <c r="E55" s="1179"/>
      <c r="F55" s="1057">
        <f t="shared" si="0"/>
        <v>0</v>
      </c>
      <c r="G55" s="1061"/>
      <c r="H55" s="1061"/>
      <c r="I55" s="132">
        <f t="shared" si="3"/>
        <v>1435.8400000000006</v>
      </c>
    </row>
    <row r="56" spans="1:9" x14ac:dyDescent="0.25">
      <c r="B56" s="425">
        <f t="shared" si="1"/>
        <v>48</v>
      </c>
      <c r="C56" s="404"/>
      <c r="D56" s="1056"/>
      <c r="E56" s="1179"/>
      <c r="F56" s="1057">
        <f t="shared" si="0"/>
        <v>0</v>
      </c>
      <c r="G56" s="1061"/>
      <c r="H56" s="1061"/>
      <c r="I56" s="132">
        <f t="shared" si="3"/>
        <v>1435.8400000000006</v>
      </c>
    </row>
    <row r="57" spans="1:9" x14ac:dyDescent="0.25">
      <c r="B57" s="425">
        <f t="shared" si="1"/>
        <v>48</v>
      </c>
      <c r="C57" s="404"/>
      <c r="D57" s="1056"/>
      <c r="E57" s="1179"/>
      <c r="F57" s="1057">
        <f t="shared" si="0"/>
        <v>0</v>
      </c>
      <c r="G57" s="1061"/>
      <c r="H57" s="1061"/>
      <c r="I57" s="132">
        <f t="shared" si="3"/>
        <v>1435.8400000000006</v>
      </c>
    </row>
    <row r="58" spans="1:9" x14ac:dyDescent="0.25">
      <c r="B58" s="425">
        <f t="shared" si="1"/>
        <v>48</v>
      </c>
      <c r="C58" s="404"/>
      <c r="D58" s="503"/>
      <c r="E58" s="750"/>
      <c r="F58" s="746"/>
      <c r="G58" s="751"/>
      <c r="H58" s="751"/>
      <c r="I58" s="132">
        <f t="shared" si="3"/>
        <v>1435.8400000000006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105</v>
      </c>
      <c r="D62" s="105">
        <f>SUM(D10:D61)</f>
        <v>3004.7300000000005</v>
      </c>
      <c r="E62" s="75"/>
      <c r="F62" s="105">
        <f>SUM(F10:F61)</f>
        <v>3004.7300000000005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999.50999999999976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16" t="s">
        <v>272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29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70" t="s">
        <v>7</v>
      </c>
      <c r="C7" s="1071" t="s">
        <v>8</v>
      </c>
      <c r="D7" s="1072" t="s">
        <v>17</v>
      </c>
      <c r="E7" s="1073" t="s">
        <v>2</v>
      </c>
      <c r="F7" s="1074" t="s">
        <v>18</v>
      </c>
      <c r="G7" s="1075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2"/>
      <c r="E9" s="1054"/>
      <c r="F9" s="1063">
        <f>D9</f>
        <v>0</v>
      </c>
      <c r="G9" s="1064"/>
      <c r="H9" s="1065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2"/>
      <c r="E10" s="1054"/>
      <c r="F10" s="1063">
        <f t="shared" ref="F10:F28" si="1">D10</f>
        <v>0</v>
      </c>
      <c r="G10" s="1064"/>
      <c r="H10" s="1066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2"/>
      <c r="E11" s="1054"/>
      <c r="F11" s="1063">
        <f t="shared" si="1"/>
        <v>0</v>
      </c>
      <c r="G11" s="1064"/>
      <c r="H11" s="1066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2"/>
      <c r="E12" s="1054"/>
      <c r="F12" s="1063">
        <f t="shared" si="1"/>
        <v>0</v>
      </c>
      <c r="G12" s="1064"/>
      <c r="H12" s="1066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2"/>
      <c r="E13" s="1054"/>
      <c r="F13" s="1063">
        <f t="shared" si="1"/>
        <v>0</v>
      </c>
      <c r="G13" s="1064"/>
      <c r="H13" s="1066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2"/>
      <c r="E14" s="1054"/>
      <c r="F14" s="1063">
        <f t="shared" si="1"/>
        <v>0</v>
      </c>
      <c r="G14" s="1064"/>
      <c r="H14" s="1066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2"/>
      <c r="E15" s="1054"/>
      <c r="F15" s="1063">
        <f t="shared" si="1"/>
        <v>0</v>
      </c>
      <c r="G15" s="1064"/>
      <c r="H15" s="1066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2"/>
      <c r="E16" s="1054"/>
      <c r="F16" s="1063">
        <f t="shared" si="1"/>
        <v>0</v>
      </c>
      <c r="G16" s="1067"/>
      <c r="H16" s="1065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2"/>
      <c r="E17" s="1054"/>
      <c r="F17" s="1063">
        <f t="shared" si="1"/>
        <v>0</v>
      </c>
      <c r="G17" s="1067"/>
      <c r="H17" s="1065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2"/>
      <c r="E18" s="1054"/>
      <c r="F18" s="1063">
        <f t="shared" si="1"/>
        <v>0</v>
      </c>
      <c r="G18" s="1067"/>
      <c r="H18" s="1065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2"/>
      <c r="E19" s="1054"/>
      <c r="F19" s="1063">
        <f t="shared" si="1"/>
        <v>0</v>
      </c>
      <c r="G19" s="1067"/>
      <c r="H19" s="1065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2"/>
      <c r="E20" s="1054"/>
      <c r="F20" s="1063">
        <f t="shared" si="1"/>
        <v>0</v>
      </c>
      <c r="G20" s="1067"/>
      <c r="H20" s="1065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2"/>
      <c r="E21" s="1054"/>
      <c r="F21" s="1063">
        <f t="shared" si="1"/>
        <v>0</v>
      </c>
      <c r="G21" s="1067"/>
      <c r="H21" s="1068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2"/>
      <c r="E22" s="1054"/>
      <c r="F22" s="1063">
        <f t="shared" si="1"/>
        <v>0</v>
      </c>
      <c r="G22" s="1067"/>
      <c r="H22" s="1068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2"/>
      <c r="E23" s="1054"/>
      <c r="F23" s="1063">
        <f t="shared" si="1"/>
        <v>0</v>
      </c>
      <c r="G23" s="1067"/>
      <c r="H23" s="1068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2"/>
      <c r="E24" s="1054"/>
      <c r="F24" s="1063">
        <f t="shared" si="1"/>
        <v>0</v>
      </c>
      <c r="G24" s="1067"/>
      <c r="H24" s="1068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2"/>
      <c r="E25" s="1054"/>
      <c r="F25" s="1063">
        <f t="shared" si="1"/>
        <v>0</v>
      </c>
      <c r="G25" s="1067"/>
      <c r="H25" s="1068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2"/>
      <c r="E26" s="1054"/>
      <c r="F26" s="1063">
        <f t="shared" si="1"/>
        <v>0</v>
      </c>
      <c r="G26" s="1069"/>
      <c r="H26" s="1068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 t="s">
        <v>267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293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6"/>
      <c r="F9" s="1055">
        <f t="shared" si="0"/>
        <v>0</v>
      </c>
      <c r="G9" s="1077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6"/>
      <c r="F10" s="1055">
        <f t="shared" si="0"/>
        <v>0</v>
      </c>
      <c r="G10" s="1078"/>
      <c r="H10" s="1079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6"/>
      <c r="F11" s="1055">
        <f t="shared" si="0"/>
        <v>0</v>
      </c>
      <c r="G11" s="1078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6"/>
      <c r="F12" s="1055">
        <f t="shared" si="0"/>
        <v>0</v>
      </c>
      <c r="G12" s="1078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6"/>
      <c r="F13" s="1055">
        <f t="shared" si="0"/>
        <v>0</v>
      </c>
      <c r="G13" s="1078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6"/>
      <c r="F14" s="1055">
        <f t="shared" si="0"/>
        <v>0</v>
      </c>
      <c r="G14" s="1078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6"/>
      <c r="F15" s="1055">
        <f t="shared" si="0"/>
        <v>0</v>
      </c>
      <c r="G15" s="1078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6"/>
      <c r="F16" s="1055">
        <f t="shared" si="0"/>
        <v>0</v>
      </c>
      <c r="G16" s="1078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80"/>
      <c r="F17" s="1055">
        <f t="shared" si="0"/>
        <v>0</v>
      </c>
      <c r="G17" s="1081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80"/>
      <c r="F18" s="1055">
        <f t="shared" si="0"/>
        <v>0</v>
      </c>
      <c r="G18" s="1081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80"/>
      <c r="F19" s="1055">
        <f t="shared" si="0"/>
        <v>0</v>
      </c>
      <c r="G19" s="1081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80"/>
      <c r="F20" s="1055">
        <f t="shared" si="0"/>
        <v>0</v>
      </c>
      <c r="G20" s="1081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80"/>
      <c r="F21" s="1055">
        <f t="shared" si="0"/>
        <v>0</v>
      </c>
      <c r="G21" s="1081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80"/>
      <c r="F22" s="1055">
        <f t="shared" si="0"/>
        <v>0</v>
      </c>
      <c r="G22" s="1081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80"/>
      <c r="F23" s="1055">
        <f t="shared" si="0"/>
        <v>0</v>
      </c>
      <c r="G23" s="1081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80"/>
      <c r="F24" s="1055">
        <f t="shared" si="0"/>
        <v>0</v>
      </c>
      <c r="G24" s="1082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4" t="s">
        <v>88</v>
      </c>
      <c r="C4" s="102"/>
      <c r="D4" s="135"/>
      <c r="E4" s="86"/>
      <c r="F4" s="73"/>
      <c r="G4" s="743"/>
    </row>
    <row r="5" spans="1:10" x14ac:dyDescent="0.25">
      <c r="A5" s="75"/>
      <c r="B5" s="1295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2" t="s">
        <v>118</v>
      </c>
      <c r="C4" s="102"/>
      <c r="D4" s="135"/>
      <c r="E4" s="86"/>
      <c r="F4" s="73"/>
      <c r="G4" s="864"/>
    </row>
    <row r="5" spans="1:9" x14ac:dyDescent="0.25">
      <c r="A5" s="1233"/>
      <c r="B5" s="1293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3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B16" sqref="B15:B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6" t="s">
        <v>275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119</v>
      </c>
      <c r="C4" s="102"/>
      <c r="D4" s="135"/>
      <c r="E4" s="86"/>
      <c r="F4" s="73"/>
      <c r="G4" s="972"/>
    </row>
    <row r="5" spans="1:9" x14ac:dyDescent="0.25">
      <c r="A5" s="1233" t="s">
        <v>52</v>
      </c>
      <c r="B5" s="1297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3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7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302">
        <f t="shared" si="0"/>
        <v>0</v>
      </c>
      <c r="G14" s="1303"/>
      <c r="H14" s="1167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302">
        <f t="shared" si="0"/>
        <v>0</v>
      </c>
      <c r="G15" s="1303"/>
      <c r="H15" s="1167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302">
        <f t="shared" si="0"/>
        <v>0</v>
      </c>
      <c r="G16" s="1303"/>
      <c r="H16" s="1167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302">
        <f t="shared" si="0"/>
        <v>0</v>
      </c>
      <c r="G17" s="1303"/>
      <c r="H17" s="1167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2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2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2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2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3"/>
      <c r="E22" s="1084"/>
      <c r="F22" s="1055">
        <f t="shared" si="0"/>
        <v>0</v>
      </c>
      <c r="G22" s="1082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21"/>
      <c r="C5" s="499"/>
      <c r="D5" s="235"/>
      <c r="E5" s="252"/>
      <c r="F5" s="240"/>
      <c r="G5" s="245"/>
    </row>
    <row r="6" spans="1:9" ht="20.25" x14ac:dyDescent="0.3">
      <c r="A6" s="879"/>
      <c r="B6" s="1221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8" t="s">
        <v>11</v>
      </c>
      <c r="D83" s="121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 t="s">
        <v>264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22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22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260.18</v>
      </c>
      <c r="H6" s="7">
        <f>E6-G6+E7+E5-G5</f>
        <v>755.56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63</v>
      </c>
      <c r="C13" s="15"/>
      <c r="D13" s="311"/>
      <c r="E13" s="836"/>
      <c r="F13" s="311">
        <f t="shared" ref="F13:F45" si="3">D13</f>
        <v>0</v>
      </c>
      <c r="G13" s="837"/>
      <c r="H13" s="282"/>
      <c r="I13" s="260">
        <f t="shared" si="2"/>
        <v>755.81</v>
      </c>
    </row>
    <row r="14" spans="1:9" x14ac:dyDescent="0.25">
      <c r="A14" s="73"/>
      <c r="B14" s="83">
        <f t="shared" si="1"/>
        <v>63</v>
      </c>
      <c r="C14" s="15"/>
      <c r="D14" s="311"/>
      <c r="E14" s="836"/>
      <c r="F14" s="311">
        <f t="shared" si="3"/>
        <v>0</v>
      </c>
      <c r="G14" s="837"/>
      <c r="H14" s="282"/>
      <c r="I14" s="260">
        <f t="shared" si="2"/>
        <v>755.81</v>
      </c>
    </row>
    <row r="15" spans="1:9" x14ac:dyDescent="0.25">
      <c r="A15" s="73"/>
      <c r="B15" s="83">
        <f t="shared" si="1"/>
        <v>63</v>
      </c>
      <c r="C15" s="15"/>
      <c r="D15" s="311"/>
      <c r="E15" s="836"/>
      <c r="F15" s="311">
        <f t="shared" si="3"/>
        <v>0</v>
      </c>
      <c r="G15" s="837"/>
      <c r="H15" s="282"/>
      <c r="I15" s="260">
        <f t="shared" si="2"/>
        <v>755.81</v>
      </c>
    </row>
    <row r="16" spans="1:9" x14ac:dyDescent="0.25">
      <c r="B16" s="83">
        <f t="shared" si="1"/>
        <v>63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755.81</v>
      </c>
    </row>
    <row r="17" spans="1:9" x14ac:dyDescent="0.25">
      <c r="B17" s="83">
        <f t="shared" si="1"/>
        <v>63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755.81</v>
      </c>
    </row>
    <row r="18" spans="1:9" x14ac:dyDescent="0.25">
      <c r="A18" s="122"/>
      <c r="B18" s="83">
        <f t="shared" si="1"/>
        <v>63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755.81</v>
      </c>
    </row>
    <row r="19" spans="1:9" x14ac:dyDescent="0.25">
      <c r="A19" s="122"/>
      <c r="B19" s="83">
        <f t="shared" si="1"/>
        <v>63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755.81</v>
      </c>
    </row>
    <row r="20" spans="1:9" x14ac:dyDescent="0.25">
      <c r="A20" s="122"/>
      <c r="B20" s="83">
        <f t="shared" si="1"/>
        <v>63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755.81</v>
      </c>
    </row>
    <row r="21" spans="1:9" x14ac:dyDescent="0.25">
      <c r="A21" s="122"/>
      <c r="B21" s="83">
        <f t="shared" si="1"/>
        <v>63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755.81</v>
      </c>
    </row>
    <row r="22" spans="1:9" x14ac:dyDescent="0.25">
      <c r="A22" s="122"/>
      <c r="B22" s="266">
        <f t="shared" si="1"/>
        <v>63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755.81</v>
      </c>
    </row>
    <row r="23" spans="1:9" x14ac:dyDescent="0.25">
      <c r="A23" s="123"/>
      <c r="B23" s="266">
        <f t="shared" si="1"/>
        <v>63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755.81</v>
      </c>
    </row>
    <row r="24" spans="1:9" x14ac:dyDescent="0.25">
      <c r="A24" s="122"/>
      <c r="B24" s="266">
        <f t="shared" si="1"/>
        <v>63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755.81</v>
      </c>
    </row>
    <row r="25" spans="1:9" x14ac:dyDescent="0.25">
      <c r="A25" s="122"/>
      <c r="B25" s="266">
        <f t="shared" si="1"/>
        <v>63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755.81</v>
      </c>
    </row>
    <row r="26" spans="1:9" x14ac:dyDescent="0.25">
      <c r="A26" s="122"/>
      <c r="B26" s="183">
        <f t="shared" si="1"/>
        <v>63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755.81</v>
      </c>
    </row>
    <row r="27" spans="1:9" x14ac:dyDescent="0.25">
      <c r="A27" s="122"/>
      <c r="B27" s="266">
        <f t="shared" si="1"/>
        <v>63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755.81</v>
      </c>
    </row>
    <row r="28" spans="1:9" x14ac:dyDescent="0.25">
      <c r="A28" s="122"/>
      <c r="B28" s="183">
        <f t="shared" si="1"/>
        <v>63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755.81</v>
      </c>
    </row>
    <row r="29" spans="1:9" x14ac:dyDescent="0.25">
      <c r="A29" s="122"/>
      <c r="B29" s="266">
        <f t="shared" si="1"/>
        <v>63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755.81</v>
      </c>
    </row>
    <row r="30" spans="1:9" x14ac:dyDescent="0.25">
      <c r="A30" s="122"/>
      <c r="B30" s="266">
        <f t="shared" si="1"/>
        <v>63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755.81</v>
      </c>
    </row>
    <row r="31" spans="1:9" x14ac:dyDescent="0.25">
      <c r="A31" s="122"/>
      <c r="B31" s="266">
        <f t="shared" si="1"/>
        <v>63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755.81</v>
      </c>
    </row>
    <row r="32" spans="1:9" x14ac:dyDescent="0.25">
      <c r="A32" s="122"/>
      <c r="B32" s="266">
        <f t="shared" si="1"/>
        <v>63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755.81</v>
      </c>
    </row>
    <row r="33" spans="1:9" x14ac:dyDescent="0.25">
      <c r="A33" s="122"/>
      <c r="B33" s="266">
        <f t="shared" si="1"/>
        <v>63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755.81</v>
      </c>
    </row>
    <row r="34" spans="1:9" x14ac:dyDescent="0.25">
      <c r="A34" s="122"/>
      <c r="B34" s="266">
        <f t="shared" si="1"/>
        <v>63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755.81</v>
      </c>
    </row>
    <row r="35" spans="1:9" x14ac:dyDescent="0.25">
      <c r="A35" s="122"/>
      <c r="B35" s="266">
        <f t="shared" si="1"/>
        <v>63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755.81</v>
      </c>
    </row>
    <row r="36" spans="1:9" x14ac:dyDescent="0.25">
      <c r="A36" s="122" t="s">
        <v>22</v>
      </c>
      <c r="B36" s="266">
        <f t="shared" si="1"/>
        <v>63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755.81</v>
      </c>
    </row>
    <row r="37" spans="1:9" x14ac:dyDescent="0.25">
      <c r="A37" s="123"/>
      <c r="B37" s="266">
        <f t="shared" si="1"/>
        <v>63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755.81</v>
      </c>
    </row>
    <row r="38" spans="1:9" x14ac:dyDescent="0.25">
      <c r="A38" s="122"/>
      <c r="B38" s="266">
        <f t="shared" si="1"/>
        <v>63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755.81</v>
      </c>
    </row>
    <row r="39" spans="1:9" x14ac:dyDescent="0.25">
      <c r="A39" s="122"/>
      <c r="B39" s="83">
        <f t="shared" si="1"/>
        <v>63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755.81</v>
      </c>
    </row>
    <row r="40" spans="1:9" x14ac:dyDescent="0.25">
      <c r="A40" s="122"/>
      <c r="B40" s="83">
        <f t="shared" si="1"/>
        <v>63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755.81</v>
      </c>
    </row>
    <row r="41" spans="1:9" x14ac:dyDescent="0.25">
      <c r="A41" s="122"/>
      <c r="B41" s="83">
        <f t="shared" si="1"/>
        <v>63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755.81</v>
      </c>
    </row>
    <row r="42" spans="1:9" x14ac:dyDescent="0.25">
      <c r="A42" s="122"/>
      <c r="B42" s="83">
        <f t="shared" si="1"/>
        <v>63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755.81</v>
      </c>
    </row>
    <row r="43" spans="1:9" x14ac:dyDescent="0.25">
      <c r="A43" s="122"/>
      <c r="B43" s="83">
        <f t="shared" si="1"/>
        <v>63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755.81</v>
      </c>
    </row>
    <row r="44" spans="1:9" x14ac:dyDescent="0.25">
      <c r="A44" s="122"/>
      <c r="B44" s="83">
        <f t="shared" si="1"/>
        <v>63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755.81</v>
      </c>
    </row>
    <row r="45" spans="1:9" ht="14.25" customHeight="1" x14ac:dyDescent="0.25">
      <c r="A45" s="122"/>
      <c r="B45" s="83">
        <f t="shared" si="1"/>
        <v>63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755.81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22</v>
      </c>
      <c r="D48" s="6">
        <f>SUM(D9:D47)</f>
        <v>260.18</v>
      </c>
      <c r="F48" s="6">
        <f>SUM(F9:F47)</f>
        <v>260.18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63</v>
      </c>
    </row>
    <row r="52" spans="3:6" ht="15.75" thickBot="1" x14ac:dyDescent="0.3"/>
    <row r="53" spans="3:6" ht="15.75" thickBot="1" x14ac:dyDescent="0.3">
      <c r="C53" s="1218" t="s">
        <v>11</v>
      </c>
      <c r="D53" s="1219"/>
      <c r="E53" s="57">
        <f>E5+E6-F48+E7</f>
        <v>755.56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A10" sqref="A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6" t="s">
        <v>265</v>
      </c>
      <c r="B1" s="1216"/>
      <c r="C1" s="1216"/>
      <c r="D1" s="1216"/>
      <c r="E1" s="1216"/>
      <c r="F1" s="1216"/>
      <c r="G1" s="1216"/>
      <c r="H1" s="11">
        <v>1</v>
      </c>
      <c r="K1" s="1216" t="str">
        <f>A1</f>
        <v>INVENTARIO DEL MES DE    JULIO      2022</v>
      </c>
      <c r="L1" s="1216"/>
      <c r="M1" s="1216"/>
      <c r="N1" s="1216"/>
      <c r="O1" s="1216"/>
      <c r="P1" s="1216"/>
      <c r="Q1" s="1216"/>
      <c r="R1" s="11">
        <v>2</v>
      </c>
      <c r="U1" s="1220" t="s">
        <v>286</v>
      </c>
      <c r="V1" s="1220"/>
      <c r="W1" s="1220"/>
      <c r="X1" s="1220"/>
      <c r="Y1" s="1220"/>
      <c r="Z1" s="1220"/>
      <c r="AA1" s="122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23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23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23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23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23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23"/>
      <c r="W6" s="499"/>
      <c r="X6" s="235"/>
      <c r="Y6" s="252">
        <v>95.36</v>
      </c>
      <c r="Z6" s="240">
        <v>9</v>
      </c>
      <c r="AA6" s="247">
        <f>Z42</f>
        <v>110.37</v>
      </c>
      <c r="AB6" s="7">
        <f>Y6-AA6+Y7+Y5-AA5+Y4</f>
        <v>188.39999999999998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17</v>
      </c>
      <c r="W10" s="230"/>
      <c r="X10" s="249"/>
      <c r="Y10" s="274"/>
      <c r="Z10" s="249">
        <f t="shared" si="2"/>
        <v>0</v>
      </c>
      <c r="AA10" s="250"/>
      <c r="AB10" s="251"/>
      <c r="AC10" s="260">
        <f>AC9-Z10</f>
        <v>188.39999999999998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17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188.39999999999998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304">
        <f t="shared" si="1"/>
        <v>0</v>
      </c>
      <c r="Q12" s="1305"/>
      <c r="R12" s="1301"/>
      <c r="S12" s="1306">
        <f t="shared" si="6"/>
        <v>95.360000000000028</v>
      </c>
      <c r="U12" s="183"/>
      <c r="V12" s="277">
        <f t="shared" si="7"/>
        <v>17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188.39999999999998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304">
        <f t="shared" si="1"/>
        <v>0</v>
      </c>
      <c r="Q13" s="1305"/>
      <c r="R13" s="1301"/>
      <c r="S13" s="1306">
        <f t="shared" si="6"/>
        <v>95.360000000000028</v>
      </c>
      <c r="U13" s="82" t="s">
        <v>33</v>
      </c>
      <c r="V13" s="277">
        <f t="shared" si="7"/>
        <v>17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188.39999999999998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304">
        <v>95.36</v>
      </c>
      <c r="Q14" s="1305"/>
      <c r="R14" s="1301"/>
      <c r="S14" s="1306">
        <f t="shared" si="6"/>
        <v>0</v>
      </c>
      <c r="U14" s="73"/>
      <c r="V14" s="277">
        <f t="shared" si="7"/>
        <v>17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188.39999999999998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304">
        <f t="shared" si="1"/>
        <v>0</v>
      </c>
      <c r="Q15" s="1305"/>
      <c r="R15" s="1301"/>
      <c r="S15" s="1306">
        <f t="shared" si="6"/>
        <v>0</v>
      </c>
      <c r="U15" s="73"/>
      <c r="V15" s="277">
        <f t="shared" si="7"/>
        <v>17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188.39999999999998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304">
        <f t="shared" si="1"/>
        <v>0</v>
      </c>
      <c r="Q16" s="1305"/>
      <c r="R16" s="1301"/>
      <c r="S16" s="1306">
        <f t="shared" si="6"/>
        <v>0</v>
      </c>
      <c r="V16" s="277">
        <f t="shared" si="7"/>
        <v>17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188.39999999999998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304">
        <f t="shared" si="1"/>
        <v>0</v>
      </c>
      <c r="Q17" s="1305"/>
      <c r="R17" s="1301"/>
      <c r="S17" s="1306">
        <f t="shared" si="6"/>
        <v>0</v>
      </c>
      <c r="V17" s="277">
        <f t="shared" si="7"/>
        <v>17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188.39999999999998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304">
        <f t="shared" si="1"/>
        <v>0</v>
      </c>
      <c r="Q18" s="1305"/>
      <c r="R18" s="1301"/>
      <c r="S18" s="1306">
        <f t="shared" si="6"/>
        <v>0</v>
      </c>
      <c r="U18" s="122"/>
      <c r="V18" s="277">
        <f t="shared" si="7"/>
        <v>17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188.39999999999998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17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188.39999999999998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17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188.39999999999998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17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188.39999999999998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17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188.39999999999998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17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188.39999999999998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17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188.39999999999998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17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188.39999999999998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17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188.39999999999998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17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188.39999999999998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17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188.39999999999998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17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188.39999999999998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17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188.39999999999998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17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188.39999999999998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17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188.39999999999998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17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188.39999999999998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17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188.39999999999998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17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188.39999999999998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17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188.39999999999998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17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188.39999999999998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17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188.39999999999998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17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188.39999999999998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17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188.39999999999998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10</v>
      </c>
      <c r="X42" s="6">
        <f>SUM(X9:X41)</f>
        <v>110.37</v>
      </c>
      <c r="Z42" s="6">
        <f>SUM(Z9:Z41)</f>
        <v>110.37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18" t="s">
        <v>11</v>
      </c>
      <c r="D47" s="1219"/>
      <c r="E47" s="57">
        <f>E5+E6-F42+E7</f>
        <v>61.359999999999957</v>
      </c>
      <c r="F47" s="73"/>
      <c r="M47" s="1218" t="s">
        <v>11</v>
      </c>
      <c r="N47" s="1219"/>
      <c r="O47" s="57">
        <f>O5+O6-P42+O7</f>
        <v>-18</v>
      </c>
      <c r="P47" s="73"/>
      <c r="W47" s="1218" t="s">
        <v>11</v>
      </c>
      <c r="X47" s="1219"/>
      <c r="Y47" s="57">
        <f>Y5+Y6-Z42+Y7</f>
        <v>188.39999999999998</v>
      </c>
      <c r="Z47" s="73"/>
    </row>
    <row r="50" spans="1:28" x14ac:dyDescent="0.25">
      <c r="A50" s="237"/>
      <c r="B50" s="1214"/>
      <c r="C50" s="641"/>
      <c r="D50" s="259"/>
      <c r="E50" s="244"/>
      <c r="F50" s="240"/>
      <c r="G50" s="245"/>
      <c r="H50" s="227"/>
      <c r="K50" s="237"/>
      <c r="L50" s="1214"/>
      <c r="M50" s="641"/>
      <c r="N50" s="259"/>
      <c r="O50" s="244"/>
      <c r="P50" s="240"/>
      <c r="Q50" s="245"/>
      <c r="R50" s="227"/>
      <c r="U50" s="237"/>
      <c r="V50" s="1214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14"/>
      <c r="C51" s="499"/>
      <c r="D51" s="235"/>
      <c r="E51" s="252"/>
      <c r="F51" s="240"/>
      <c r="G51" s="247"/>
      <c r="H51" s="227"/>
      <c r="K51" s="237"/>
      <c r="L51" s="1214"/>
      <c r="M51" s="499"/>
      <c r="N51" s="235"/>
      <c r="O51" s="252"/>
      <c r="P51" s="240"/>
      <c r="Q51" s="247"/>
      <c r="R51" s="227"/>
      <c r="U51" s="237"/>
      <c r="V51" s="1214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G29" sqref="G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6" t="s">
        <v>266</v>
      </c>
      <c r="B1" s="1216"/>
      <c r="C1" s="1216"/>
      <c r="D1" s="1216"/>
      <c r="E1" s="1216"/>
      <c r="F1" s="1216"/>
      <c r="G1" s="1216"/>
      <c r="H1" s="11">
        <v>1</v>
      </c>
      <c r="K1" s="1220" t="s">
        <v>284</v>
      </c>
      <c r="L1" s="1220"/>
      <c r="M1" s="1220"/>
      <c r="N1" s="1220"/>
      <c r="O1" s="1220"/>
      <c r="P1" s="1220"/>
      <c r="Q1" s="12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21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21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21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21"/>
      <c r="M6" s="499"/>
      <c r="N6" s="235"/>
      <c r="O6" s="252"/>
      <c r="P6" s="240"/>
      <c r="Q6" s="247">
        <f>P78</f>
        <v>0</v>
      </c>
      <c r="R6" s="7">
        <f>O6-Q6+O7+O5-Q5+O4</f>
        <v>1005.97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87</v>
      </c>
      <c r="M9" s="15"/>
      <c r="N9" s="249"/>
      <c r="O9" s="274"/>
      <c r="P9" s="249">
        <f t="shared" ref="P9:P72" si="1">N9</f>
        <v>0</v>
      </c>
      <c r="Q9" s="250"/>
      <c r="R9" s="251"/>
      <c r="S9" s="260">
        <f>O6-P9+O5+O7+O4</f>
        <v>1005.97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87</v>
      </c>
      <c r="M10" s="230"/>
      <c r="N10" s="249"/>
      <c r="O10" s="274"/>
      <c r="P10" s="249">
        <f t="shared" si="1"/>
        <v>0</v>
      </c>
      <c r="Q10" s="250"/>
      <c r="R10" s="251"/>
      <c r="S10" s="260">
        <f>S9-P10</f>
        <v>1005.97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87</v>
      </c>
      <c r="M11" s="230"/>
      <c r="N11" s="249"/>
      <c r="O11" s="274"/>
      <c r="P11" s="249">
        <f t="shared" si="1"/>
        <v>0</v>
      </c>
      <c r="Q11" s="250"/>
      <c r="R11" s="251"/>
      <c r="S11" s="260">
        <f t="shared" ref="S11:S74" si="6">S10-P11</f>
        <v>1005.97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87</v>
      </c>
      <c r="M12" s="230"/>
      <c r="N12" s="249"/>
      <c r="O12" s="274"/>
      <c r="P12" s="249">
        <f t="shared" si="1"/>
        <v>0</v>
      </c>
      <c r="Q12" s="250"/>
      <c r="R12" s="251"/>
      <c r="S12" s="260">
        <f t="shared" si="6"/>
        <v>1005.97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87</v>
      </c>
      <c r="M13" s="230"/>
      <c r="N13" s="249"/>
      <c r="O13" s="274"/>
      <c r="P13" s="249">
        <f t="shared" si="1"/>
        <v>0</v>
      </c>
      <c r="Q13" s="250"/>
      <c r="R13" s="251"/>
      <c r="S13" s="260">
        <f t="shared" si="6"/>
        <v>1005.97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87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1005.97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87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1005.97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87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1005.97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87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1005.97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87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1005.97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87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1005.97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87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1005.97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87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1005.97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87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1005.97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87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1005.97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87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1005.97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87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1005.97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87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1005.97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87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1005.97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87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1005.97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311">
        <f t="shared" si="2"/>
        <v>0</v>
      </c>
      <c r="G29" s="837"/>
      <c r="H29" s="282"/>
      <c r="I29" s="260">
        <f t="shared" si="4"/>
        <v>2.0000000000166551E-2</v>
      </c>
      <c r="K29" s="122"/>
      <c r="L29" s="183">
        <f t="shared" si="5"/>
        <v>87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1005.97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311">
        <f t="shared" si="2"/>
        <v>0</v>
      </c>
      <c r="G30" s="837"/>
      <c r="H30" s="282"/>
      <c r="I30" s="260">
        <f t="shared" si="4"/>
        <v>2.0000000000166551E-2</v>
      </c>
      <c r="K30" s="122"/>
      <c r="L30" s="183">
        <f t="shared" si="5"/>
        <v>87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1005.97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311">
        <f t="shared" si="2"/>
        <v>0</v>
      </c>
      <c r="G31" s="837"/>
      <c r="H31" s="282"/>
      <c r="I31" s="260">
        <f t="shared" si="4"/>
        <v>2.0000000000166551E-2</v>
      </c>
      <c r="K31" s="122"/>
      <c r="L31" s="183">
        <f t="shared" si="5"/>
        <v>87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1005.97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311">
        <f t="shared" si="2"/>
        <v>0</v>
      </c>
      <c r="G32" s="837"/>
      <c r="H32" s="282"/>
      <c r="I32" s="260">
        <f t="shared" si="4"/>
        <v>2.0000000000166551E-2</v>
      </c>
      <c r="K32" s="122"/>
      <c r="L32" s="183">
        <f t="shared" si="5"/>
        <v>87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1005.97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87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1005.97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87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1005.97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87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1005.97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87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1005.97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87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1005.97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87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1005.97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87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1005.97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87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1005.97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87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1005.97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87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1005.97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87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1005.97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87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1005.97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87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1005.97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87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1005.97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87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1005.97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87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1005.97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87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1005.97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87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1005.97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87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1005.97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87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1005.97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87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1005.97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87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1005.97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87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1005.97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87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1005.97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87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1005.97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87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1005.97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87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1005.97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87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1005.97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87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1005.97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87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1005.97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87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1005.97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87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1005.97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87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1005.97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87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1005.97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87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1005.97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87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1005.97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87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1005.97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87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1005.97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87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1005.97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87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1005.97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87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1005.97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87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1005.97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87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1005.97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1005.97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87</v>
      </c>
    </row>
    <row r="82" spans="3:16" ht="15.75" thickBot="1" x14ac:dyDescent="0.3"/>
    <row r="83" spans="3:16" ht="15.75" thickBot="1" x14ac:dyDescent="0.3">
      <c r="C83" s="1218" t="s">
        <v>11</v>
      </c>
      <c r="D83" s="1219"/>
      <c r="E83" s="57">
        <f>E5+E6-F78+E7</f>
        <v>-0.79999999999972715</v>
      </c>
      <c r="F83" s="73"/>
      <c r="M83" s="1218" t="s">
        <v>11</v>
      </c>
      <c r="N83" s="1219"/>
      <c r="O83" s="57">
        <f>O5+O6-P78+O7</f>
        <v>1005.97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28" activePane="bottomLeft" state="frozen"/>
      <selection pane="bottomLeft" activeCell="G41" sqref="G4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6" t="s">
        <v>267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581"/>
      <c r="B4" s="1224" t="s">
        <v>74</v>
      </c>
      <c r="C4" s="300"/>
      <c r="D4" s="235"/>
      <c r="E4" s="631"/>
      <c r="F4" s="230"/>
      <c r="G4" s="155"/>
      <c r="H4" s="155"/>
    </row>
    <row r="5" spans="1:9" ht="15" customHeight="1" x14ac:dyDescent="0.25">
      <c r="A5" s="1225" t="s">
        <v>167</v>
      </c>
      <c r="B5" s="1221"/>
      <c r="C5" s="300"/>
      <c r="D5" s="235">
        <v>44772</v>
      </c>
      <c r="E5" s="631">
        <v>18309.66</v>
      </c>
      <c r="F5" s="230">
        <v>623</v>
      </c>
      <c r="G5" s="245"/>
    </row>
    <row r="6" spans="1:9" ht="15" customHeight="1" x14ac:dyDescent="0.25">
      <c r="A6" s="1225"/>
      <c r="B6" s="1221"/>
      <c r="C6" s="511"/>
      <c r="D6" s="235"/>
      <c r="E6" s="632">
        <v>383.13</v>
      </c>
      <c r="F6" s="73">
        <v>13</v>
      </c>
      <c r="G6" s="247">
        <f>F79</f>
        <v>9056.93</v>
      </c>
      <c r="H6" s="7">
        <f>E6-G6+E7+E5-G5+E4</f>
        <v>9640.6899999999987</v>
      </c>
    </row>
    <row r="7" spans="1:9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9" ht="15.75" thickBot="1" x14ac:dyDescent="0.3">
      <c r="A8" s="581"/>
      <c r="B8" s="257"/>
      <c r="C8" s="268"/>
      <c r="D8" s="259"/>
      <c r="E8" s="631"/>
      <c r="F8" s="230"/>
      <c r="G8" s="227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</row>
    <row r="11" spans="1:9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</row>
    <row r="12" spans="1:9" x14ac:dyDescent="0.25">
      <c r="A12" s="183"/>
      <c r="B12" s="277">
        <f t="shared" ref="B12:B75" si="1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2">I11-F12</f>
        <v>17821.52</v>
      </c>
    </row>
    <row r="13" spans="1:9" x14ac:dyDescent="0.25">
      <c r="A13" s="183"/>
      <c r="B13" s="277">
        <f t="shared" si="1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2"/>
        <v>17763.41</v>
      </c>
    </row>
    <row r="14" spans="1:9" x14ac:dyDescent="0.25">
      <c r="A14" s="82" t="s">
        <v>33</v>
      </c>
      <c r="B14" s="277">
        <f t="shared" si="1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2"/>
        <v>17461.86</v>
      </c>
    </row>
    <row r="15" spans="1:9" x14ac:dyDescent="0.25">
      <c r="A15" s="73"/>
      <c r="B15" s="277">
        <f t="shared" si="1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2"/>
        <v>17002.27</v>
      </c>
    </row>
    <row r="16" spans="1:9" x14ac:dyDescent="0.25">
      <c r="A16" s="73"/>
      <c r="B16" s="277">
        <f t="shared" si="1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2"/>
        <v>16848.189999999999</v>
      </c>
    </row>
    <row r="17" spans="1:9" x14ac:dyDescent="0.25">
      <c r="B17" s="277">
        <f t="shared" si="1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2"/>
        <v>16090.169999999998</v>
      </c>
    </row>
    <row r="18" spans="1:9" x14ac:dyDescent="0.25">
      <c r="B18" s="277">
        <f t="shared" si="1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2"/>
        <v>16059.509999999998</v>
      </c>
    </row>
    <row r="19" spans="1:9" x14ac:dyDescent="0.25">
      <c r="A19" s="122"/>
      <c r="B19" s="277">
        <f t="shared" si="1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2"/>
        <v>15909.05</v>
      </c>
    </row>
    <row r="20" spans="1:9" x14ac:dyDescent="0.25">
      <c r="A20" s="122"/>
      <c r="B20" s="277">
        <f t="shared" si="1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2"/>
        <v>15757.369999999999</v>
      </c>
    </row>
    <row r="21" spans="1:9" x14ac:dyDescent="0.25">
      <c r="A21" s="122"/>
      <c r="B21" s="277">
        <f t="shared" si="1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2"/>
        <v>14851.39</v>
      </c>
    </row>
    <row r="22" spans="1:9" x14ac:dyDescent="0.25">
      <c r="A22" s="122"/>
      <c r="B22" s="277">
        <f t="shared" si="1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2"/>
        <v>14696.359999999999</v>
      </c>
    </row>
    <row r="23" spans="1:9" x14ac:dyDescent="0.25">
      <c r="A23" s="122"/>
      <c r="B23" s="277">
        <f t="shared" si="1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2"/>
        <v>14669.279999999999</v>
      </c>
    </row>
    <row r="24" spans="1:9" x14ac:dyDescent="0.25">
      <c r="A24" s="123"/>
      <c r="B24" s="277">
        <f t="shared" si="1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2"/>
        <v>14370.23</v>
      </c>
    </row>
    <row r="25" spans="1:9" x14ac:dyDescent="0.25">
      <c r="A25" s="122"/>
      <c r="B25" s="277">
        <f t="shared" si="1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2"/>
        <v>14225.9</v>
      </c>
    </row>
    <row r="26" spans="1:9" x14ac:dyDescent="0.25">
      <c r="A26" s="122"/>
      <c r="B26" s="277">
        <f t="shared" si="1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2"/>
        <v>13912.64</v>
      </c>
    </row>
    <row r="27" spans="1:9" x14ac:dyDescent="0.25">
      <c r="A27" s="122"/>
      <c r="B27" s="277">
        <f t="shared" si="1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2"/>
        <v>13773.199999999999</v>
      </c>
    </row>
    <row r="28" spans="1:9" x14ac:dyDescent="0.25">
      <c r="A28" s="122"/>
      <c r="B28" s="277">
        <f t="shared" si="1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2"/>
        <v>12894.359999999999</v>
      </c>
    </row>
    <row r="29" spans="1:9" x14ac:dyDescent="0.25">
      <c r="A29" s="122"/>
      <c r="B29" s="277">
        <f t="shared" si="1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2"/>
        <v>12733.109999999999</v>
      </c>
    </row>
    <row r="30" spans="1:9" x14ac:dyDescent="0.25">
      <c r="A30" s="122"/>
      <c r="B30" s="277">
        <f t="shared" si="1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2"/>
        <v>12642.119999999999</v>
      </c>
    </row>
    <row r="31" spans="1:9" x14ac:dyDescent="0.25">
      <c r="A31" s="122"/>
      <c r="B31" s="277">
        <f t="shared" si="1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2"/>
        <v>12483.23</v>
      </c>
    </row>
    <row r="32" spans="1:9" x14ac:dyDescent="0.25">
      <c r="A32" s="122"/>
      <c r="B32" s="277">
        <f t="shared" si="1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2"/>
        <v>12173.05</v>
      </c>
    </row>
    <row r="33" spans="1:9" x14ac:dyDescent="0.25">
      <c r="A33" s="122"/>
      <c r="B33" s="277">
        <f t="shared" si="1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2"/>
        <v>11252.4</v>
      </c>
    </row>
    <row r="34" spans="1:9" x14ac:dyDescent="0.25">
      <c r="A34" s="122"/>
      <c r="B34" s="277">
        <f t="shared" si="1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2"/>
        <v>11113.6</v>
      </c>
    </row>
    <row r="35" spans="1:9" x14ac:dyDescent="0.25">
      <c r="A35" s="122"/>
      <c r="B35" s="277">
        <f t="shared" si="1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2"/>
        <v>11080.67</v>
      </c>
    </row>
    <row r="36" spans="1:9" x14ac:dyDescent="0.25">
      <c r="A36" s="122"/>
      <c r="B36" s="277">
        <f t="shared" si="1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2"/>
        <v>10927.94</v>
      </c>
    </row>
    <row r="37" spans="1:9" x14ac:dyDescent="0.25">
      <c r="A37" s="122" t="s">
        <v>22</v>
      </c>
      <c r="B37" s="277">
        <f t="shared" si="1"/>
        <v>369</v>
      </c>
      <c r="C37" s="15">
        <v>10</v>
      </c>
      <c r="D37" s="311">
        <v>247.42</v>
      </c>
      <c r="E37" s="836">
        <v>44788</v>
      </c>
      <c r="F37" s="311">
        <f t="shared" si="0"/>
        <v>247.42</v>
      </c>
      <c r="G37" s="837" t="s">
        <v>504</v>
      </c>
      <c r="H37" s="282">
        <v>133</v>
      </c>
      <c r="I37" s="260">
        <f t="shared" si="2"/>
        <v>10680.52</v>
      </c>
    </row>
    <row r="38" spans="1:9" x14ac:dyDescent="0.25">
      <c r="A38" s="123"/>
      <c r="B38" s="277">
        <f t="shared" si="1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2"/>
        <v>10533.01</v>
      </c>
    </row>
    <row r="39" spans="1:9" x14ac:dyDescent="0.25">
      <c r="A39" s="122"/>
      <c r="B39" s="277">
        <f t="shared" si="1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2"/>
        <v>9670.130000000001</v>
      </c>
    </row>
    <row r="40" spans="1:9" x14ac:dyDescent="0.25">
      <c r="A40" s="122"/>
      <c r="B40" s="277">
        <f t="shared" si="1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2"/>
        <v>9640.69</v>
      </c>
    </row>
    <row r="41" spans="1:9" x14ac:dyDescent="0.25">
      <c r="A41" s="122"/>
      <c r="B41" s="277">
        <f t="shared" si="1"/>
        <v>333</v>
      </c>
      <c r="C41" s="15"/>
      <c r="D41" s="311"/>
      <c r="E41" s="836"/>
      <c r="F41" s="311">
        <f t="shared" si="0"/>
        <v>0</v>
      </c>
      <c r="G41" s="837"/>
      <c r="H41" s="282"/>
      <c r="I41" s="260">
        <f t="shared" si="2"/>
        <v>9640.69</v>
      </c>
    </row>
    <row r="42" spans="1:9" x14ac:dyDescent="0.25">
      <c r="A42" s="122"/>
      <c r="B42" s="277">
        <f t="shared" si="1"/>
        <v>333</v>
      </c>
      <c r="C42" s="15"/>
      <c r="D42" s="249"/>
      <c r="E42" s="274"/>
      <c r="F42" s="249">
        <f t="shared" si="0"/>
        <v>0</v>
      </c>
      <c r="G42" s="250"/>
      <c r="H42" s="251"/>
      <c r="I42" s="260">
        <f t="shared" si="2"/>
        <v>9640.69</v>
      </c>
    </row>
    <row r="43" spans="1:9" x14ac:dyDescent="0.25">
      <c r="A43" s="122"/>
      <c r="B43" s="277">
        <f t="shared" si="1"/>
        <v>333</v>
      </c>
      <c r="C43" s="15"/>
      <c r="D43" s="249"/>
      <c r="E43" s="274"/>
      <c r="F43" s="249">
        <f t="shared" si="0"/>
        <v>0</v>
      </c>
      <c r="G43" s="250"/>
      <c r="H43" s="251"/>
      <c r="I43" s="260">
        <f t="shared" si="2"/>
        <v>9640.69</v>
      </c>
    </row>
    <row r="44" spans="1:9" x14ac:dyDescent="0.25">
      <c r="A44" s="122"/>
      <c r="B44" s="277">
        <f t="shared" si="1"/>
        <v>333</v>
      </c>
      <c r="C44" s="15"/>
      <c r="D44" s="249"/>
      <c r="E44" s="274"/>
      <c r="F44" s="249">
        <f t="shared" si="0"/>
        <v>0</v>
      </c>
      <c r="G44" s="250"/>
      <c r="H44" s="251"/>
      <c r="I44" s="260">
        <f t="shared" si="2"/>
        <v>9640.69</v>
      </c>
    </row>
    <row r="45" spans="1:9" x14ac:dyDescent="0.25">
      <c r="A45" s="122"/>
      <c r="B45" s="277">
        <f t="shared" si="1"/>
        <v>333</v>
      </c>
      <c r="C45" s="15"/>
      <c r="D45" s="249"/>
      <c r="E45" s="274"/>
      <c r="F45" s="249">
        <f t="shared" si="0"/>
        <v>0</v>
      </c>
      <c r="G45" s="250"/>
      <c r="H45" s="251"/>
      <c r="I45" s="260">
        <f t="shared" si="2"/>
        <v>9640.69</v>
      </c>
    </row>
    <row r="46" spans="1:9" x14ac:dyDescent="0.25">
      <c r="A46" s="122"/>
      <c r="B46" s="277">
        <f t="shared" si="1"/>
        <v>333</v>
      </c>
      <c r="C46" s="15"/>
      <c r="D46" s="249"/>
      <c r="E46" s="274"/>
      <c r="F46" s="249">
        <f t="shared" si="0"/>
        <v>0</v>
      </c>
      <c r="G46" s="250"/>
      <c r="H46" s="251"/>
      <c r="I46" s="260">
        <f t="shared" si="2"/>
        <v>9640.69</v>
      </c>
    </row>
    <row r="47" spans="1:9" x14ac:dyDescent="0.25">
      <c r="A47" s="122"/>
      <c r="B47" s="277">
        <f t="shared" si="1"/>
        <v>333</v>
      </c>
      <c r="C47" s="15"/>
      <c r="D47" s="249"/>
      <c r="E47" s="274"/>
      <c r="F47" s="249">
        <f t="shared" si="0"/>
        <v>0</v>
      </c>
      <c r="G47" s="250"/>
      <c r="H47" s="251"/>
      <c r="I47" s="260">
        <f t="shared" si="2"/>
        <v>9640.69</v>
      </c>
    </row>
    <row r="48" spans="1:9" x14ac:dyDescent="0.25">
      <c r="A48" s="122"/>
      <c r="B48" s="277">
        <f t="shared" si="1"/>
        <v>333</v>
      </c>
      <c r="C48" s="15"/>
      <c r="D48" s="249"/>
      <c r="E48" s="274"/>
      <c r="F48" s="249">
        <f t="shared" si="0"/>
        <v>0</v>
      </c>
      <c r="G48" s="250"/>
      <c r="H48" s="251"/>
      <c r="I48" s="260">
        <f t="shared" si="2"/>
        <v>9640.69</v>
      </c>
    </row>
    <row r="49" spans="1:9" x14ac:dyDescent="0.25">
      <c r="A49" s="122"/>
      <c r="B49" s="277">
        <f t="shared" si="1"/>
        <v>333</v>
      </c>
      <c r="C49" s="15"/>
      <c r="D49" s="249"/>
      <c r="E49" s="274"/>
      <c r="F49" s="249">
        <f t="shared" si="0"/>
        <v>0</v>
      </c>
      <c r="G49" s="250"/>
      <c r="H49" s="251"/>
      <c r="I49" s="260">
        <f t="shared" si="2"/>
        <v>9640.69</v>
      </c>
    </row>
    <row r="50" spans="1:9" x14ac:dyDescent="0.25">
      <c r="A50" s="122"/>
      <c r="B50" s="277">
        <f t="shared" si="1"/>
        <v>333</v>
      </c>
      <c r="C50" s="15"/>
      <c r="D50" s="249"/>
      <c r="E50" s="274"/>
      <c r="F50" s="249">
        <f t="shared" si="0"/>
        <v>0</v>
      </c>
      <c r="G50" s="250"/>
      <c r="H50" s="251"/>
      <c r="I50" s="260">
        <f t="shared" si="2"/>
        <v>9640.69</v>
      </c>
    </row>
    <row r="51" spans="1:9" x14ac:dyDescent="0.25">
      <c r="A51" s="122"/>
      <c r="B51" s="277">
        <f t="shared" si="1"/>
        <v>333</v>
      </c>
      <c r="C51" s="15"/>
      <c r="D51" s="249"/>
      <c r="E51" s="274"/>
      <c r="F51" s="249">
        <f t="shared" si="0"/>
        <v>0</v>
      </c>
      <c r="G51" s="250"/>
      <c r="H51" s="251"/>
      <c r="I51" s="260">
        <f t="shared" si="2"/>
        <v>9640.69</v>
      </c>
    </row>
    <row r="52" spans="1:9" x14ac:dyDescent="0.25">
      <c r="A52" s="122"/>
      <c r="B52" s="277">
        <f t="shared" si="1"/>
        <v>333</v>
      </c>
      <c r="C52" s="15"/>
      <c r="D52" s="249"/>
      <c r="E52" s="274"/>
      <c r="F52" s="249">
        <f t="shared" si="0"/>
        <v>0</v>
      </c>
      <c r="G52" s="250"/>
      <c r="H52" s="251"/>
      <c r="I52" s="260">
        <f t="shared" si="2"/>
        <v>9640.69</v>
      </c>
    </row>
    <row r="53" spans="1:9" x14ac:dyDescent="0.25">
      <c r="A53" s="122"/>
      <c r="B53" s="277">
        <f t="shared" si="1"/>
        <v>333</v>
      </c>
      <c r="C53" s="15"/>
      <c r="D53" s="249"/>
      <c r="E53" s="274"/>
      <c r="F53" s="249">
        <f t="shared" si="0"/>
        <v>0</v>
      </c>
      <c r="G53" s="250"/>
      <c r="H53" s="251"/>
      <c r="I53" s="260">
        <f t="shared" si="2"/>
        <v>9640.69</v>
      </c>
    </row>
    <row r="54" spans="1:9" x14ac:dyDescent="0.25">
      <c r="A54" s="122"/>
      <c r="B54" s="277">
        <f t="shared" si="1"/>
        <v>333</v>
      </c>
      <c r="C54" s="15"/>
      <c r="D54" s="249"/>
      <c r="E54" s="274"/>
      <c r="F54" s="249">
        <f t="shared" si="0"/>
        <v>0</v>
      </c>
      <c r="G54" s="250"/>
      <c r="H54" s="251"/>
      <c r="I54" s="260">
        <f t="shared" si="2"/>
        <v>9640.69</v>
      </c>
    </row>
    <row r="55" spans="1:9" x14ac:dyDescent="0.25">
      <c r="A55" s="122"/>
      <c r="B55" s="277">
        <f t="shared" si="1"/>
        <v>333</v>
      </c>
      <c r="C55" s="15"/>
      <c r="D55" s="249"/>
      <c r="E55" s="274"/>
      <c r="F55" s="249">
        <f t="shared" si="0"/>
        <v>0</v>
      </c>
      <c r="G55" s="250"/>
      <c r="H55" s="251"/>
      <c r="I55" s="260">
        <f t="shared" si="2"/>
        <v>9640.69</v>
      </c>
    </row>
    <row r="56" spans="1:9" x14ac:dyDescent="0.25">
      <c r="A56" s="122"/>
      <c r="B56" s="277">
        <f t="shared" si="1"/>
        <v>333</v>
      </c>
      <c r="C56" s="15"/>
      <c r="D56" s="249"/>
      <c r="E56" s="274"/>
      <c r="F56" s="249">
        <f t="shared" si="0"/>
        <v>0</v>
      </c>
      <c r="G56" s="250"/>
      <c r="H56" s="251"/>
      <c r="I56" s="260">
        <f t="shared" si="2"/>
        <v>9640.69</v>
      </c>
    </row>
    <row r="57" spans="1:9" x14ac:dyDescent="0.25">
      <c r="A57" s="122"/>
      <c r="B57" s="277">
        <f t="shared" si="1"/>
        <v>333</v>
      </c>
      <c r="C57" s="15"/>
      <c r="D57" s="249"/>
      <c r="E57" s="274"/>
      <c r="F57" s="249">
        <f t="shared" si="0"/>
        <v>0</v>
      </c>
      <c r="G57" s="250"/>
      <c r="H57" s="251"/>
      <c r="I57" s="260">
        <f t="shared" si="2"/>
        <v>9640.69</v>
      </c>
    </row>
    <row r="58" spans="1:9" x14ac:dyDescent="0.25">
      <c r="A58" s="122"/>
      <c r="B58" s="277">
        <f t="shared" si="1"/>
        <v>333</v>
      </c>
      <c r="C58" s="15"/>
      <c r="D58" s="249"/>
      <c r="E58" s="274"/>
      <c r="F58" s="249">
        <v>0</v>
      </c>
      <c r="G58" s="250"/>
      <c r="H58" s="251"/>
      <c r="I58" s="260">
        <f t="shared" si="2"/>
        <v>9640.69</v>
      </c>
    </row>
    <row r="59" spans="1:9" x14ac:dyDescent="0.25">
      <c r="A59" s="122"/>
      <c r="B59" s="277">
        <f t="shared" si="1"/>
        <v>333</v>
      </c>
      <c r="C59" s="15"/>
      <c r="D59" s="249"/>
      <c r="E59" s="274"/>
      <c r="F59" s="249">
        <f t="shared" ref="F59:F74" si="3">D59</f>
        <v>0</v>
      </c>
      <c r="G59" s="250"/>
      <c r="H59" s="251"/>
      <c r="I59" s="260">
        <f t="shared" si="2"/>
        <v>9640.69</v>
      </c>
    </row>
    <row r="60" spans="1:9" x14ac:dyDescent="0.25">
      <c r="A60" s="122"/>
      <c r="B60" s="277">
        <f t="shared" si="1"/>
        <v>333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9640.69</v>
      </c>
    </row>
    <row r="61" spans="1:9" x14ac:dyDescent="0.25">
      <c r="A61" s="122"/>
      <c r="B61" s="277">
        <f t="shared" si="1"/>
        <v>333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9640.69</v>
      </c>
    </row>
    <row r="62" spans="1:9" x14ac:dyDescent="0.25">
      <c r="A62" s="122"/>
      <c r="B62" s="277">
        <f t="shared" si="1"/>
        <v>333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9640.69</v>
      </c>
    </row>
    <row r="63" spans="1:9" x14ac:dyDescent="0.25">
      <c r="A63" s="122"/>
      <c r="B63" s="277">
        <f t="shared" si="1"/>
        <v>333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9640.69</v>
      </c>
    </row>
    <row r="64" spans="1:9" x14ac:dyDescent="0.25">
      <c r="A64" s="122"/>
      <c r="B64" s="277">
        <f t="shared" si="1"/>
        <v>333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9640.69</v>
      </c>
    </row>
    <row r="65" spans="1:9" x14ac:dyDescent="0.25">
      <c r="A65" s="122"/>
      <c r="B65" s="277">
        <f t="shared" si="1"/>
        <v>333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9640.69</v>
      </c>
    </row>
    <row r="66" spans="1:9" x14ac:dyDescent="0.25">
      <c r="A66" s="122"/>
      <c r="B66" s="277">
        <f t="shared" si="1"/>
        <v>333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9640.69</v>
      </c>
    </row>
    <row r="67" spans="1:9" x14ac:dyDescent="0.25">
      <c r="A67" s="122"/>
      <c r="B67" s="277">
        <f t="shared" si="1"/>
        <v>333</v>
      </c>
      <c r="C67" s="15"/>
      <c r="D67" s="249"/>
      <c r="E67" s="274"/>
      <c r="F67" s="249">
        <f t="shared" si="3"/>
        <v>0</v>
      </c>
      <c r="G67" s="250"/>
      <c r="H67" s="251"/>
      <c r="I67" s="260">
        <f t="shared" si="2"/>
        <v>9640.69</v>
      </c>
    </row>
    <row r="68" spans="1:9" x14ac:dyDescent="0.25">
      <c r="A68" s="122"/>
      <c r="B68" s="277">
        <f t="shared" si="1"/>
        <v>333</v>
      </c>
      <c r="C68" s="15"/>
      <c r="D68" s="69"/>
      <c r="E68" s="203"/>
      <c r="F68" s="69">
        <f t="shared" si="3"/>
        <v>0</v>
      </c>
      <c r="G68" s="70"/>
      <c r="H68" s="71"/>
      <c r="I68" s="260">
        <f t="shared" si="2"/>
        <v>9640.69</v>
      </c>
    </row>
    <row r="69" spans="1:9" x14ac:dyDescent="0.25">
      <c r="A69" s="122"/>
      <c r="B69" s="277">
        <f t="shared" si="1"/>
        <v>333</v>
      </c>
      <c r="C69" s="15"/>
      <c r="D69" s="69"/>
      <c r="E69" s="203"/>
      <c r="F69" s="69">
        <f t="shared" si="3"/>
        <v>0</v>
      </c>
      <c r="G69" s="70"/>
      <c r="H69" s="71"/>
      <c r="I69" s="260">
        <f t="shared" si="2"/>
        <v>9640.69</v>
      </c>
    </row>
    <row r="70" spans="1:9" x14ac:dyDescent="0.25">
      <c r="A70" s="122"/>
      <c r="B70" s="277">
        <f t="shared" si="1"/>
        <v>333</v>
      </c>
      <c r="C70" s="15"/>
      <c r="D70" s="69"/>
      <c r="E70" s="203"/>
      <c r="F70" s="69">
        <f t="shared" si="3"/>
        <v>0</v>
      </c>
      <c r="G70" s="70"/>
      <c r="H70" s="71"/>
      <c r="I70" s="260">
        <f t="shared" si="2"/>
        <v>9640.69</v>
      </c>
    </row>
    <row r="71" spans="1:9" x14ac:dyDescent="0.25">
      <c r="A71" s="122"/>
      <c r="B71" s="277">
        <f t="shared" si="1"/>
        <v>333</v>
      </c>
      <c r="C71" s="15"/>
      <c r="D71" s="69"/>
      <c r="E71" s="203"/>
      <c r="F71" s="69">
        <f t="shared" si="3"/>
        <v>0</v>
      </c>
      <c r="G71" s="70"/>
      <c r="H71" s="71"/>
      <c r="I71" s="260">
        <f t="shared" si="2"/>
        <v>9640.69</v>
      </c>
    </row>
    <row r="72" spans="1:9" x14ac:dyDescent="0.25">
      <c r="A72" s="122"/>
      <c r="B72" s="277">
        <f t="shared" si="1"/>
        <v>333</v>
      </c>
      <c r="C72" s="15"/>
      <c r="D72" s="69"/>
      <c r="E72" s="203"/>
      <c r="F72" s="69">
        <f t="shared" si="3"/>
        <v>0</v>
      </c>
      <c r="G72" s="70"/>
      <c r="H72" s="71"/>
      <c r="I72" s="260">
        <f t="shared" si="2"/>
        <v>9640.69</v>
      </c>
    </row>
    <row r="73" spans="1:9" x14ac:dyDescent="0.25">
      <c r="A73" s="122"/>
      <c r="B73" s="277">
        <f t="shared" si="1"/>
        <v>333</v>
      </c>
      <c r="C73" s="15"/>
      <c r="D73" s="69"/>
      <c r="E73" s="203"/>
      <c r="F73" s="69">
        <f t="shared" si="3"/>
        <v>0</v>
      </c>
      <c r="G73" s="70"/>
      <c r="H73" s="71"/>
      <c r="I73" s="260">
        <f t="shared" si="2"/>
        <v>9640.69</v>
      </c>
    </row>
    <row r="74" spans="1:9" x14ac:dyDescent="0.25">
      <c r="A74" s="122"/>
      <c r="B74" s="277">
        <f t="shared" si="1"/>
        <v>333</v>
      </c>
      <c r="C74" s="15"/>
      <c r="D74" s="69"/>
      <c r="E74" s="203"/>
      <c r="F74" s="69">
        <f t="shared" si="3"/>
        <v>0</v>
      </c>
      <c r="G74" s="70"/>
      <c r="H74" s="71"/>
      <c r="I74" s="260">
        <f t="shared" si="2"/>
        <v>9640.69</v>
      </c>
    </row>
    <row r="75" spans="1:9" x14ac:dyDescent="0.25">
      <c r="A75" s="122"/>
      <c r="B75" s="277">
        <f t="shared" si="1"/>
        <v>333</v>
      </c>
      <c r="C75" s="15"/>
      <c r="D75" s="69"/>
      <c r="E75" s="203"/>
      <c r="F75" s="69">
        <f>D75</f>
        <v>0</v>
      </c>
      <c r="G75" s="70"/>
      <c r="H75" s="71"/>
      <c r="I75" s="260">
        <f t="shared" si="2"/>
        <v>9640.69</v>
      </c>
    </row>
    <row r="76" spans="1:9" x14ac:dyDescent="0.25">
      <c r="A76" s="122"/>
      <c r="B76" s="277">
        <f t="shared" ref="B76" si="4">B75-C76</f>
        <v>333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5">I75-F76</f>
        <v>9640.69</v>
      </c>
    </row>
    <row r="77" spans="1:9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5"/>
        <v>9640.69</v>
      </c>
    </row>
    <row r="78" spans="1:9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9" x14ac:dyDescent="0.25">
      <c r="C79" s="53">
        <f>SUM(C10:C78)</f>
        <v>303</v>
      </c>
      <c r="D79" s="6">
        <f>SUM(D10:D78)</f>
        <v>9056.93</v>
      </c>
      <c r="F79" s="6">
        <f>SUM(F10:F78)</f>
        <v>9056.93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333</v>
      </c>
    </row>
    <row r="83" spans="3:6" ht="15.75" thickBot="1" x14ac:dyDescent="0.3"/>
    <row r="84" spans="3:6" ht="15.75" thickBot="1" x14ac:dyDescent="0.3">
      <c r="C84" s="1218" t="s">
        <v>11</v>
      </c>
      <c r="D84" s="1219"/>
      <c r="E84" s="57">
        <f>E5+E6-F79+E7</f>
        <v>9640.69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2022-08-31T20:59:07Z</dcterms:modified>
</cp:coreProperties>
</file>