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xr:revisionPtr revIDLastSave="0" documentId="13_ncr:1_{E354B976-8A4D-4C65-9697-F1CDF291AEFD}" xr6:coauthVersionLast="47" xr6:coauthVersionMax="47" xr10:uidLastSave="{00000000-0000-0000-0000-000000000000}"/>
  <bookViews>
    <workbookView xWindow="3375" yWindow="195" windowWidth="16335" windowHeight="10920" firstSheet="20" activeTab="20" xr2:uid="{00000000-000D-0000-FFFF-FFFF00000000}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pagos de octubre " sheetId="29" r:id="rId20"/>
    <sheet name="OCTUBRE   2 0 2  1           " sheetId="30" r:id="rId21"/>
    <sheet name="REMISIONES OCTUBRE  2021" sheetId="31" r:id="rId22"/>
    <sheet name="Hoja5" sheetId="32" r:id="rId23"/>
    <sheet name="C A N C E L A C I O N E S   " sheetId="5" r:id="rId24"/>
    <sheet name="REPORTE  JUNIO  JULIO  AGOSTO  " sheetId="23" r:id="rId25"/>
    <sheet name="RELACION DE TIKETS       00000" sheetId="17" r:id="rId26"/>
    <sheet name="Hoja1" sheetId="25" r:id="rId27"/>
    <sheet name="Hoja3" sheetId="26" r:id="rId28"/>
    <sheet name="Hoja2" sheetId="24" r:id="rId2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30" l="1"/>
  <c r="S11" i="30"/>
  <c r="S12" i="30"/>
  <c r="F11" i="30"/>
  <c r="F10" i="30"/>
  <c r="F9" i="30"/>
  <c r="S5" i="30"/>
  <c r="F8" i="30"/>
  <c r="R5" i="30"/>
  <c r="E97" i="31"/>
  <c r="C97" i="31"/>
  <c r="F4" i="31"/>
  <c r="F5" i="31" s="1"/>
  <c r="F6" i="31" s="1"/>
  <c r="F7" i="31" s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3" i="31"/>
  <c r="K73" i="30"/>
  <c r="I67" i="30"/>
  <c r="M66" i="30"/>
  <c r="M58" i="30"/>
  <c r="AG44" i="30"/>
  <c r="M39" i="30"/>
  <c r="R38" i="30"/>
  <c r="R37" i="30"/>
  <c r="R36" i="30"/>
  <c r="R35" i="30"/>
  <c r="S35" i="30" s="1"/>
  <c r="R34" i="30"/>
  <c r="R33" i="30"/>
  <c r="S33" i="30" s="1"/>
  <c r="R32" i="30"/>
  <c r="S32" i="30" s="1"/>
  <c r="R31" i="30"/>
  <c r="S31" i="30" s="1"/>
  <c r="P31" i="30"/>
  <c r="R30" i="30"/>
  <c r="S30" i="30" s="1"/>
  <c r="AC29" i="30"/>
  <c r="R29" i="30"/>
  <c r="S29" i="30" s="1"/>
  <c r="R28" i="30"/>
  <c r="S28" i="30" s="1"/>
  <c r="S27" i="30"/>
  <c r="R27" i="30"/>
  <c r="R26" i="30"/>
  <c r="S26" i="30" s="1"/>
  <c r="AG25" i="30"/>
  <c r="R25" i="30"/>
  <c r="S25" i="30" s="1"/>
  <c r="R24" i="30"/>
  <c r="S24" i="30" s="1"/>
  <c r="AG23" i="30"/>
  <c r="R23" i="30"/>
  <c r="S23" i="30" s="1"/>
  <c r="R22" i="30"/>
  <c r="S22" i="30" s="1"/>
  <c r="R21" i="30"/>
  <c r="S21" i="30" s="1"/>
  <c r="R20" i="30"/>
  <c r="S20" i="30" s="1"/>
  <c r="R19" i="30"/>
  <c r="S19" i="30" s="1"/>
  <c r="R18" i="30"/>
  <c r="R17" i="30"/>
  <c r="S17" i="30" s="1"/>
  <c r="R16" i="30"/>
  <c r="S16" i="30" s="1"/>
  <c r="R15" i="30"/>
  <c r="S15" i="30" s="1"/>
  <c r="S14" i="30"/>
  <c r="R14" i="30"/>
  <c r="R13" i="30"/>
  <c r="S13" i="30" s="1"/>
  <c r="R12" i="30"/>
  <c r="R11" i="30"/>
  <c r="R10" i="30"/>
  <c r="C67" i="30"/>
  <c r="R8" i="30"/>
  <c r="S8" i="30" s="1"/>
  <c r="L67" i="30"/>
  <c r="R7" i="30"/>
  <c r="S7" i="30" s="1"/>
  <c r="R6" i="30"/>
  <c r="S6" i="30" s="1"/>
  <c r="F67" i="30" l="1"/>
  <c r="K69" i="30"/>
  <c r="N39" i="30"/>
  <c r="R9" i="30"/>
  <c r="S9" i="30" s="1"/>
  <c r="F70" i="30" l="1"/>
  <c r="F73" i="30" s="1"/>
  <c r="K71" i="30" s="1"/>
  <c r="K75" i="30" s="1"/>
  <c r="S67" i="30"/>
  <c r="R39" i="30"/>
  <c r="R67" i="30" s="1"/>
  <c r="R70" i="30" l="1"/>
  <c r="D31" i="29" l="1"/>
  <c r="D24" i="29"/>
  <c r="D18" i="29"/>
  <c r="D13" i="29"/>
  <c r="D8" i="29"/>
  <c r="L39" i="27" l="1"/>
  <c r="L51" i="27"/>
  <c r="L38" i="27"/>
  <c r="L47" i="27"/>
  <c r="F67" i="27" l="1"/>
  <c r="C97" i="28"/>
  <c r="P31" i="27"/>
  <c r="L34" i="27"/>
  <c r="N33" i="27"/>
  <c r="N29" i="27" l="1"/>
  <c r="L29" i="27"/>
  <c r="L22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7" i="16" l="1"/>
  <c r="N32" i="19"/>
  <c r="N31" i="19"/>
  <c r="L29" i="19"/>
  <c r="N28" i="19"/>
  <c r="L22" i="19" l="1"/>
  <c r="R22" i="19" s="1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N39" i="19" s="1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F21" i="22" l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AG25" i="19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 s="1"/>
  <c r="Q15" i="10" s="1"/>
  <c r="L16" i="10"/>
  <c r="P16" i="10" s="1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M56" i="10" l="1"/>
  <c r="L56" i="10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459067F-7BCB-4CA5-BA37-B24FC81C119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B464851-BF5B-42B1-B2C5-86C5BDDFBE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<sst xmlns="http://schemas.openxmlformats.org/spreadsheetml/2006/main" count="2675" uniqueCount="937">
  <si>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</si>
  <si>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</si>
  <si>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</si>
  <si>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</si>
  <si>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</si>
  <si>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</si>
  <si>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</si>
  <si>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</si>
  <si>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</si>
  <si>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</si>
  <si>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</si>
  <si>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</si>
  <si>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</si>
  <si>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</si>
  <si>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</si>
  <si>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</si>
  <si>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</si>
  <si>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</si>
  <si>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</si>
  <si>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</si>
  <si>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</si>
  <si>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</si>
  <si>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</si>
  <si>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</si>
  <si>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</si>
  <si>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</si>
  <si>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</si>
  <si>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</si>
  <si>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</si>
  <si>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</si>
  <si>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</si>
  <si>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</si>
  <si>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</si>
  <si>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</si>
  <si>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</si>
  <si>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</si>
  <si>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</si>
  <si>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</si>
  <si>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</si>
  <si>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</si>
  <si>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</si>
  <si>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</si>
  <si>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</si>
  <si>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</si>
  <si>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</si>
  <si>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</si>
  <si>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</si>
  <si>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</si>
  <si>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</si>
  <si>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</si>
  <si>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</si>
  <si>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</si>
  <si>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</si>
  <si>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</si>
  <si>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</si>
  <si>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</si>
  <si>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</si>
  <si>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</si>
  <si>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</si>
  <si>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</si>
  <si>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</si>
  <si>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</si>
  <si>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</si>
  <si>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</si>
  <si>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</si>
  <si>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</si>
  <si>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</si>
  <si>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</si>
  <si>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</si>
  <si>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</si>
  <si>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</si>
  <si>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</si>
  <si>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</si>
  <si>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</si>
  <si>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</si>
  <si>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</si>
  <si>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</si>
  <si>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</si>
  <si>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</si>
  <si>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</si>
  <si>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</si>
  <si>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</si>
  <si>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</si>
  <si>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</si>
  <si>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</si>
  <si>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</si>
  <si>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</si>
  <si>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</si>
  <si>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</si>
  <si>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</si>
  <si>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</si>
  <si>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</si>
  <si>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</si>
  <si>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</si>
  <si>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</si>
  <si>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</si>
  <si>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</si>
  <si>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</si>
  <si>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</si>
  <si>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</si>
  <si>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</si>
  <si>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</si>
  <si>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</si>
  <si>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</si>
  <si>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</si>
  <si>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</si>
  <si>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</si>
  <si>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</si>
  <si>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</si>
  <si>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</si>
  <si>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</si>
  <si>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</si>
  <si>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</si>
  <si>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</si>
  <si>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</si>
  <si>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</si>
  <si>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</si>
  <si>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</si>
  <si>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</si>
  <si>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</si>
  <si>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</si>
  <si>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</si>
  <si>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</si>
  <si>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</si>
  <si>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</si>
  <si>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</si>
  <si>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</si>
  <si>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</si>
  <si>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</si>
  <si>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</si>
  <si>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</si>
  <si>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</si>
  <si>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</si>
  <si>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</si>
  <si>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</si>
  <si>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</si>
  <si>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</si>
  <si>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</si>
  <si>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</si>
  <si>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</si>
  <si>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</si>
  <si>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</si>
  <si>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</si>
  <si>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</si>
  <si>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</si>
  <si>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</si>
  <si>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</si>
  <si>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</si>
  <si>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</si>
  <si>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</si>
  <si>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</si>
  <si>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</si>
  <si>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</si>
  <si>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</si>
  <si>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</si>
  <si>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</si>
  <si>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</si>
  <si>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</si>
  <si>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</si>
  <si>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</si>
  <si>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</si>
  <si>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</si>
  <si>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</si>
  <si>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</si>
  <si>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</si>
  <si>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</si>
  <si>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</si>
  <si>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</si>
  <si>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</si>
  <si>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</si>
  <si>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</si>
  <si>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</si>
  <si>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</si>
  <si>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</si>
  <si>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</si>
  <si>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</si>
  <si>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</si>
  <si>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</si>
  <si>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</si>
  <si>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</si>
  <si>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</si>
  <si>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</si>
  <si>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</si>
  <si>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</si>
  <si>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</si>
  <si>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</si>
  <si>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</si>
  <si>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</si>
  <si>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</si>
  <si>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</si>
  <si>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</si>
  <si>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</si>
  <si>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</si>
  <si>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</si>
  <si>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</si>
  <si>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</si>
  <si>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</si>
  <si>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</si>
  <si>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</si>
  <si>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</si>
  <si>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</si>
  <si>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</si>
  <si>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</si>
  <si>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</si>
  <si>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</si>
  <si>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</si>
  <si>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</si>
  <si>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</si>
  <si>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</si>
  <si>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</si>
  <si>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</si>
  <si>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</si>
  <si>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</si>
  <si>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</si>
  <si>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</si>
  <si>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</si>
  <si>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</si>
  <si>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</si>
  <si>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</si>
  <si>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</si>
  <si>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</si>
  <si>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</si>
  <si>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</si>
  <si>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</si>
  <si>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</si>
  <si>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</si>
  <si>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</si>
  <si>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</si>
  <si>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</si>
  <si>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</si>
  <si>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</si>
  <si>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</si>
  <si>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</si>
  <si>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</si>
  <si>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</si>
  <si>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</si>
  <si>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</si>
  <si>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</si>
  <si>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</si>
  <si>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</si>
  <si>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</si>
  <si>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</si>
  <si>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</si>
  <si>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</si>
  <si>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</si>
  <si>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</si>
  <si>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</si>
  <si>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</si>
  <si>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</si>
  <si>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</si>
  <si>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</si>
  <si>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</si>
  <si>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</si>
  <si>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</si>
  <si>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</si>
  <si>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</si>
  <si>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</si>
  <si>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</si>
  <si>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</si>
  <si>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</si>
  <si>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</si>
  <si>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</si>
  <si>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</si>
  <si>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</si>
  <si>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</si>
  <si>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</si>
  <si>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</si>
  <si>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</si>
  <si>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</si>
  <si>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</si>
  <si>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</si>
  <si>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</si>
  <si>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</si>
  <si>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</si>
  <si>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</si>
  <si>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</si>
  <si>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</si>
  <si>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</si>
  <si>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</si>
  <si>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</si>
  <si>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</si>
  <si>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</si>
  <si>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</si>
  <si>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</si>
  <si>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</si>
  <si>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</si>
  <si>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</si>
  <si>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</si>
  <si>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</si>
  <si>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</si>
  <si>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</si>
  <si>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</si>
  <si>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</si>
  <si>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</si>
  <si>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</si>
  <si>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</si>
  <si>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</si>
  <si>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</si>
  <si>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</si>
  <si>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</si>
  <si>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</si>
  <si>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</si>
  <si>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</si>
  <si>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</si>
  <si>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</si>
  <si>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</si>
  <si>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</si>
  <si>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</si>
  <si>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</si>
  <si>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</si>
  <si>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</si>
  <si>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</si>
  <si>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</si>
  <si>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</si>
  <si>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</si>
  <si>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</si>
  <si>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</si>
  <si>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</si>
  <si>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</si>
  <si>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</si>
  <si>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</si>
  <si>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</si>
  <si>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</si>
  <si>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</si>
  <si>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</si>
  <si>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</si>
  <si>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</si>
  <si>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</si>
  <si>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</si>
  <si>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</si>
  <si>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</si>
  <si>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</si>
  <si>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</si>
  <si>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</si>
  <si>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</si>
  <si>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</si>
  <si>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</si>
  <si>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</si>
  <si>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</si>
  <si>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</si>
  <si>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</si>
  <si>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</si>
  <si>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</si>
  <si>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</si>
  <si>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</si>
  <si>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</si>
  <si>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</si>
  <si>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</si>
  <si>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</si>
  <si>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</si>
  <si>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</si>
  <si>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</si>
  <si>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</si>
  <si>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</si>
  <si>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</si>
  <si>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</si>
  <si>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</si>
  <si>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</si>
  <si>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</si>
  <si>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</si>
  <si>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</si>
  <si>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</si>
  <si>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</si>
  <si>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</si>
  <si>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</si>
  <si>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</si>
  <si>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</si>
  <si>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</si>
  <si>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</si>
  <si>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</si>
  <si>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</si>
  <si>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</si>
  <si>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</si>
  <si>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</si>
  <si>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</si>
  <si>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</si>
  <si>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</si>
  <si>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</si>
  <si>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</si>
  <si>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</si>
  <si>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</si>
  <si>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</si>
  <si>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</si>
  <si>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</si>
  <si>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</si>
  <si>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</si>
  <si>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</si>
  <si>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</si>
  <si>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</si>
  <si>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</si>
  <si>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</si>
  <si>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</si>
  <si>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</si>
  <si>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</si>
  <si>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</si>
  <si>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</si>
  <si>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</si>
  <si>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</si>
  <si>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</si>
  <si>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</si>
  <si>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</si>
  <si>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</si>
  <si>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</si>
  <si>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</si>
  <si>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</si>
  <si>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</si>
  <si>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</si>
  <si>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</si>
  <si>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</si>
  <si>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</si>
  <si>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</si>
  <si>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</si>
  <si>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</si>
  <si>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</si>
  <si>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</si>
  <si>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</si>
  <si>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</si>
  <si>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</si>
  <si>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</si>
  <si>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</si>
  <si>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</si>
  <si>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</si>
  <si>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</si>
  <si>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</si>
  <si>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</si>
  <si>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</si>
  <si>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</si>
  <si>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</si>
  <si>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</si>
  <si>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</si>
  <si>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</si>
  <si>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</si>
  <si>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</si>
  <si>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</si>
  <si>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</si>
  <si>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</si>
  <si>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</si>
  <si>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</si>
  <si>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</si>
  <si>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</si>
  <si>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</si>
  <si>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</si>
  <si>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</si>
  <si>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</si>
  <si>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</si>
  <si>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</si>
  <si>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</si>
  <si>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</si>
  <si>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</si>
  <si>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</si>
  <si>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</si>
  <si>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</si>
  <si>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</si>
  <si>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</si>
  <si>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</si>
  <si>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</si>
  <si>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</si>
  <si>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</si>
  <si>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</si>
  <si>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</si>
  <si>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</si>
  <si>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</si>
  <si>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</si>
  <si>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</si>
  <si>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</si>
  <si>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</si>
  <si>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</si>
  <si>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</si>
  <si>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</si>
  <si>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</si>
  <si>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</si>
  <si>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</si>
  <si>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</si>
  <si>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</si>
  <si>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</si>
  <si>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</si>
  <si>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</si>
  <si>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</si>
  <si>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</si>
  <si>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</si>
  <si>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</si>
  <si>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</si>
  <si>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</si>
  <si>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</si>
  <si>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</si>
  <si>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</si>
  <si>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</si>
  <si>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</si>
  <si>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</si>
  <si>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</si>
  <si>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</si>
  <si>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</si>
  <si>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</si>
  <si>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</si>
  <si>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</si>
  <si>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</si>
  <si>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</si>
  <si>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</si>
  <si>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</si>
  <si>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</si>
  <si>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</si>
  <si>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</si>
  <si>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</si>
  <si>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</si>
  <si>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</si>
  <si>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</si>
  <si>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</si>
  <si>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</si>
  <si>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</si>
  <si>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</si>
  <si>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</si>
  <si>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</si>
  <si>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</si>
  <si>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</si>
  <si>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</si>
  <si>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</si>
  <si>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</si>
  <si>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</si>
  <si>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</si>
  <si>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</si>
  <si>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</si>
  <si>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</si>
  <si>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</si>
  <si>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</si>
  <si>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</si>
  <si>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</si>
  <si>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</si>
  <si>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</si>
  <si>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</si>
  <si>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</si>
  <si>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</si>
  <si>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</si>
  <si>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</si>
  <si>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</si>
  <si>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</si>
  <si>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</si>
  <si>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</si>
  <si>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</si>
  <si>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</si>
  <si>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</si>
  <si>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</si>
  <si>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</si>
  <si>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</si>
  <si>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</si>
  <si>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</si>
  <si>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</si>
  <si>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</si>
  <si>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</si>
  <si>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</si>
  <si>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</si>
  <si>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</si>
  <si>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</si>
  <si>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</si>
  <si>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</si>
  <si>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</si>
  <si>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</si>
  <si>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</si>
  <si>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</si>
  <si>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</si>
  <si>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</si>
  <si>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</si>
  <si>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</si>
  <si>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</si>
  <si>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</si>
  <si>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</si>
  <si>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</si>
  <si>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</si>
  <si>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</si>
  <si>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</si>
  <si>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</si>
  <si>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</si>
  <si>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</si>
  <si>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</si>
  <si>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</si>
  <si>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</si>
  <si>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</si>
  <si>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</si>
  <si>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</si>
  <si>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</si>
  <si>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</si>
  <si>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</si>
  <si>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</si>
  <si>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</si>
  <si>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</si>
  <si>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</si>
  <si>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</si>
  <si>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</si>
  <si>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</si>
  <si>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</si>
  <si>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</si>
  <si>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</si>
  <si>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</si>
  <si>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</si>
  <si>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</si>
  <si>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</si>
  <si>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</si>
  <si>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</si>
  <si>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</si>
  <si>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</si>
  <si>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</si>
  <si>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</si>
  <si>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</si>
  <si>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</si>
  <si>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</si>
  <si>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</si>
  <si>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</si>
  <si>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</si>
  <si>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</si>
  <si>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</si>
  <si>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</si>
  <si>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</si>
  <si>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</si>
  <si>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</si>
  <si>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</si>
  <si>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</si>
  <si>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</si>
  <si>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</si>
  <si>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</si>
  <si>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</si>
  <si>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</si>
  <si>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</si>
  <si>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</si>
  <si>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</si>
  <si>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</si>
  <si>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</si>
  <si>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</si>
  <si>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</si>
  <si>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</si>
  <si>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</si>
  <si>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</si>
  <si>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</si>
  <si>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</si>
  <si>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</si>
  <si>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</si>
  <si>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</si>
  <si>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</si>
  <si>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</si>
  <si>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</si>
  <si>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</si>
  <si>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</si>
  <si>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</si>
  <si>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</si>
  <si>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</si>
  <si>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</si>
  <si>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</si>
  <si>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</si>
  <si>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</si>
  <si>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</si>
  <si>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</si>
  <si>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</si>
  <si>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</si>
  <si>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</si>
  <si>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</si>
  <si>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</si>
  <si>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</si>
  <si>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</si>
  <si>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</si>
  <si>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</si>
  <si>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</si>
  <si>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</si>
  <si>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</si>
  <si>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</si>
  <si>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</si>
  <si>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</si>
  <si>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</si>
  <si>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</si>
  <si>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</si>
  <si>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</si>
  <si>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</si>
  <si>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</si>
  <si>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</si>
  <si>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</si>
  <si>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</si>
  <si>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</si>
  <si>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</si>
  <si>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</si>
  <si>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</si>
  <si>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</si>
  <si>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</si>
  <si>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</si>
  <si>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</si>
  <si>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</si>
  <si>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</si>
  <si>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</si>
  <si>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</si>
  <si>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</si>
  <si>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</si>
  <si>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</si>
  <si>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</si>
  <si>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</si>
  <si>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</si>
  <si>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</si>
  <si>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</si>
  <si>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</si>
  <si>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</si>
  <si>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</si>
  <si>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</si>
  <si>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</si>
  <si>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</si>
  <si>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</si>
  <si>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</si>
  <si>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</si>
  <si>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</si>
  <si>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</si>
  <si>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</si>
  <si>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</si>
  <si>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</si>
  <si>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</si>
  <si>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</si>
  <si>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</si>
  <si>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</si>
  <si>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</si>
  <si>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</si>
  <si>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</si>
  <si>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</si>
  <si>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</si>
  <si>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</si>
  <si>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</si>
  <si>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</si>
  <si>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</si>
  <si>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</si>
  <si>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</si>
  <si>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</si>
  <si>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</si>
  <si>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</si>
  <si>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</si>
  <si>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</si>
  <si>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</si>
  <si>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</si>
  <si>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</si>
  <si>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</si>
  <si>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</si>
  <si>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</si>
  <si>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</si>
  <si>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</si>
  <si>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</si>
  <si>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</si>
  <si>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</si>
  <si>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</si>
  <si>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</si>
  <si>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</si>
  <si>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</si>
  <si>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</si>
  <si>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</si>
  <si>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</si>
  <si>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</si>
  <si>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</si>
  <si>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</si>
  <si>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</si>
  <si>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</si>
  <si>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</si>
  <si>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</si>
  <si>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</si>
  <si>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</si>
  <si>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</si>
  <si>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</si>
  <si>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</si>
  <si>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</si>
  <si>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</si>
  <si>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</si>
  <si>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</si>
  <si>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</si>
  <si>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</si>
  <si>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</si>
  <si>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</si>
  <si>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</si>
  <si>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</si>
  <si>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</si>
  <si>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</si>
  <si>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</si>
  <si>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</si>
  <si>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</si>
  <si>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</si>
  <si>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</si>
  <si>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</si>
  <si>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</si>
  <si>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</si>
  <si>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</si>
  <si>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</si>
  <si>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</si>
  <si>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</si>
  <si>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</si>
  <si>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</si>
  <si>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</si>
  <si>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</si>
  <si>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</si>
  <si>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</si>
  <si>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</si>
  <si>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</si>
  <si>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</si>
  <si>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</si>
  <si>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</si>
  <si>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</si>
  <si>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</si>
  <si>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</si>
  <si>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</si>
  <si>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</si>
  <si>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</si>
  <si>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</si>
  <si>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</si>
  <si>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</si>
  <si>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</si>
  <si>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</si>
  <si>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</si>
  <si>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</si>
  <si>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</si>
  <si>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</si>
  <si>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</si>
  <si>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</si>
  <si>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</si>
  <si>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</si>
  <si>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</si>
  <si>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</si>
  <si>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</si>
  <si>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</si>
  <si>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</si>
  <si>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</si>
  <si>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</si>
  <si>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</si>
  <si>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</si>
  <si>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</si>
  <si>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</si>
  <si>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</si>
  <si>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</si>
  <si>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</si>
  <si>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</si>
  <si>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</si>
  <si>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</si>
  <si>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</si>
  <si>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</si>
  <si>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</si>
  <si>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</si>
  <si>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</si>
  <si>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</si>
  <si>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</si>
  <si>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</si>
  <si>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</si>
  <si>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</si>
  <si>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</si>
  <si>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</si>
  <si>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</si>
  <si>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</si>
  <si>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</si>
  <si>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</si>
  <si>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</si>
  <si>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</si>
  <si>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</si>
  <si>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</si>
  <si>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</si>
  <si>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</si>
  <si>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</si>
  <si>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</si>
  <si>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</si>
  <si>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</si>
  <si>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</si>
  <si>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</si>
  <si>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</si>
  <si>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</si>
  <si>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</si>
  <si>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</si>
  <si>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</si>
  <si>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</si>
  <si>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</si>
  <si>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</si>
  <si>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</si>
  <si>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</si>
  <si>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</si>
  <si>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</si>
  <si>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</si>
  <si>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</si>
  <si>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</si>
  <si>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</si>
  <si>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</si>
  <si>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</si>
  <si>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</si>
  <si>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</si>
  <si>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</si>
  <si>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</si>
  <si>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</si>
  <si>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</si>
  <si>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</si>
  <si>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</si>
  <si>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</si>
  <si>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</si>
  <si>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</si>
  <si>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</si>
  <si>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</si>
  <si>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</si>
  <si>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</si>
  <si>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</si>
  <si>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</si>
  <si>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</si>
  <si>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NOMINA # 38</t>
  </si>
  <si>
    <t xml:space="preserve">LONGANIZA-POLLO   </t>
  </si>
  <si>
    <t>LONGANIZA-QUESOS-MANTECA-POLLO</t>
  </si>
  <si>
    <t>LONGANIZA--POLLO</t>
  </si>
  <si>
    <t>LONGANIZA-QUESOS-POLLO-MAIZ</t>
  </si>
  <si>
    <t>NOMINA # 39 +   PEPE</t>
  </si>
  <si>
    <t>TOCINETA--LONGANIZA--POLLO</t>
  </si>
  <si>
    <t xml:space="preserve">POLLO-CHORIZO  </t>
  </si>
  <si>
    <t>QUESOS-CHORIZO-POLLO-MAIZ-MOLE-SALSAS-MANTECA</t>
  </si>
  <si>
    <t># 306447</t>
  </si>
  <si>
    <t>ERROR</t>
  </si>
  <si>
    <t>RENTA--Y PEPE</t>
  </si>
  <si>
    <t>21085 B</t>
  </si>
  <si>
    <t>21197 B</t>
  </si>
  <si>
    <t>21208 B</t>
  </si>
  <si>
    <t>21358 B</t>
  </si>
  <si>
    <t>21485 B</t>
  </si>
  <si>
    <t>21486 B</t>
  </si>
  <si>
    <t>21583 B</t>
  </si>
  <si>
    <t>MENUDO</t>
  </si>
  <si>
    <t>PULPA RES</t>
  </si>
  <si>
    <t>Sept.,21</t>
  </si>
  <si>
    <t>REDES</t>
  </si>
  <si>
    <t>COMBOS</t>
  </si>
  <si>
    <t>BASCULA</t>
  </si>
  <si>
    <t>CABEZA DE CERDO</t>
  </si>
  <si>
    <t>COPPEL</t>
  </si>
  <si>
    <t>CAMARA DE COM</t>
  </si>
  <si>
    <t>Mat limpieza</t>
  </si>
  <si>
    <t>ULTRANET</t>
  </si>
  <si>
    <t>Manto Camaras</t>
  </si>
  <si>
    <t>Impuesto Fed</t>
  </si>
  <si>
    <t xml:space="preserve">PAGO DE ABASTOS DE 4 CARNES  11 SUR </t>
  </si>
  <si>
    <t xml:space="preserve">IMPORTE </t>
  </si>
  <si>
    <t xml:space="preserve">Transferencia </t>
  </si>
  <si>
    <t>deposito</t>
  </si>
  <si>
    <t xml:space="preserve">transferencia </t>
  </si>
  <si>
    <t>depoisto</t>
  </si>
  <si>
    <t>.</t>
  </si>
  <si>
    <t xml:space="preserve">deposito </t>
  </si>
  <si>
    <t>BALANCE      ABASTO 4 CARNES   OCTUBRE           2 0 2 1</t>
  </si>
  <si>
    <t>POLLO-QUESO-LONGANIZA</t>
  </si>
  <si>
    <t>RES-LONGANIZA-QUESOS-POLLO</t>
  </si>
  <si>
    <t>CHISTORRA</t>
  </si>
  <si>
    <t>MANTECA-CHORIZO-´POLLO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</si>
</sst>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8"/>
      <color rgb="FF0000FF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1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16" fontId="7" fillId="0" borderId="26" xfId="0" applyNumberFormat="1" applyFont="1" applyFill="1" applyBorder="1" applyAlignment="1">
      <alignment horizontal="left" wrapText="1"/>
    </xf>
    <xf numFmtId="44" fontId="2" fillId="18" borderId="26" xfId="1" applyFont="1" applyFill="1" applyBorder="1"/>
    <xf numFmtId="0" fontId="5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24" fillId="7" borderId="5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35" fillId="0" borderId="3" xfId="0" applyFont="1" applyBorder="1" applyAlignment="1">
      <alignment vertical="center"/>
    </xf>
    <xf numFmtId="44" fontId="6" fillId="0" borderId="3" xfId="1" applyFont="1" applyBorder="1" applyAlignment="1">
      <alignment vertical="center"/>
    </xf>
    <xf numFmtId="44" fontId="6" fillId="16" borderId="0" xfId="1" applyFont="1" applyFill="1"/>
    <xf numFmtId="44" fontId="6" fillId="0" borderId="3" xfId="1" applyFont="1" applyBorder="1"/>
    <xf numFmtId="44" fontId="6" fillId="0" borderId="0" xfId="1" applyFont="1" applyBorder="1"/>
    <xf numFmtId="0" fontId="59" fillId="0" borderId="0" xfId="0" applyFont="1"/>
    <xf numFmtId="165" fontId="7" fillId="0" borderId="0" xfId="0" applyNumberFormat="1" applyFont="1"/>
    <xf numFmtId="165" fontId="7" fillId="0" borderId="3" xfId="0" applyNumberFormat="1" applyFont="1" applyBorder="1" applyAlignment="1">
      <alignment vertical="center"/>
    </xf>
    <xf numFmtId="0" fontId="0" fillId="7" borderId="0" xfId="0" applyFill="1"/>
    <xf numFmtId="44" fontId="6" fillId="7" borderId="0" xfId="1" applyFont="1" applyFill="1"/>
    <xf numFmtId="0" fontId="59" fillId="7" borderId="0" xfId="0" applyFont="1" applyFill="1"/>
    <xf numFmtId="165" fontId="6" fillId="7" borderId="0" xfId="0" applyNumberFormat="1" applyFont="1" applyFill="1"/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165" fontId="24" fillId="0" borderId="4" xfId="0" applyNumberFormat="1" applyFont="1" applyFill="1" applyBorder="1" applyAlignment="1">
      <alignment horizontal="left"/>
    </xf>
    <xf numFmtId="0" fontId="24" fillId="0" borderId="5" xfId="0" applyFont="1" applyFill="1" applyBorder="1" applyAlignment="1">
      <alignment horizontal="left"/>
    </xf>
    <xf numFmtId="166" fontId="60" fillId="0" borderId="10" xfId="0" applyNumberFormat="1" applyFont="1" applyFill="1" applyBorder="1" applyAlignment="1">
      <alignment horizontal="left"/>
    </xf>
    <xf numFmtId="44" fontId="2" fillId="12" borderId="20" xfId="1" applyFont="1" applyFill="1" applyBorder="1"/>
    <xf numFmtId="0" fontId="0" fillId="12" borderId="0" xfId="0" applyFill="1"/>
    <xf numFmtId="15" fontId="2" fillId="12" borderId="5" xfId="0" applyNumberFormat="1" applyFont="1" applyFill="1" applyBorder="1"/>
    <xf numFmtId="44" fontId="2" fillId="12" borderId="21" xfId="1" applyFont="1" applyFill="1" applyBorder="1"/>
    <xf numFmtId="44" fontId="2" fillId="12" borderId="18" xfId="1" applyFont="1" applyFill="1" applyBorder="1"/>
    <xf numFmtId="44" fontId="2" fillId="12" borderId="0" xfId="1" applyFont="1" applyFill="1" applyBorder="1"/>
    <xf numFmtId="44" fontId="2" fillId="1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800000"/>
      <color rgb="FF66FFFF"/>
      <color rgb="FF0000FF"/>
      <color rgb="FFCC99FF"/>
      <color rgb="FF9966FF"/>
      <color rgb="FFFF3300"/>
      <color rgb="FF00FF00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5BDDB10B-5FA4-4FB4-BCFC-5408963A52A8}"/>
            </a:ext>
          </a:extLst>
        </xdr:cNvPr>
        <xdr:cNvCxnSpPr/>
      </xdr:nvCxnSpPr>
      <xdr:spPr>
        <a:xfrm rot="10800000" flipV="1">
          <a:off x="5105400" y="15963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EF6F9364-20AB-4D8D-B89A-69E8441683B9}"/>
            </a:ext>
          </a:extLst>
        </xdr:cNvPr>
        <xdr:cNvCxnSpPr/>
      </xdr:nvCxnSpPr>
      <xdr:spPr>
        <a:xfrm>
          <a:off x="5019675" y="15420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5F99D36-1723-4F62-8104-428A1D77142C}"/>
            </a:ext>
          </a:extLst>
        </xdr:cNvPr>
        <xdr:cNvCxnSpPr/>
      </xdr:nvCxnSpPr>
      <xdr:spPr>
        <a:xfrm rot="10800000" flipV="1">
          <a:off x="5105400" y="15963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08B01EC-0057-4C7D-B35D-682FF4744A9E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12DA6A72-6D10-4112-BED6-8A7F57FD5454}"/>
            </a:ext>
          </a:extLst>
        </xdr:cNvPr>
        <xdr:cNvSpPr/>
      </xdr:nvSpPr>
      <xdr:spPr>
        <a:xfrm rot="16200000">
          <a:off x="7677151" y="14535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9B6D5BA-4C00-4257-B451-6B5DED1FDA38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1127224-3048-4805-9C41-552D47D0381C}"/>
            </a:ext>
          </a:extLst>
        </xdr:cNvPr>
        <xdr:cNvCxnSpPr/>
      </xdr:nvCxnSpPr>
      <xdr:spPr>
        <a:xfrm flipV="1">
          <a:off x="5029200" y="16316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4ADBC77E-7463-4CBC-A394-23279B2BC6B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FEE2CD9C-CC07-4365-B737-4F0371839CDA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81" t="s">
        <v>26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85" t="s">
        <v>7</v>
      </c>
      <c r="F4" s="586"/>
      <c r="H4" s="587" t="s">
        <v>8</v>
      </c>
      <c r="I4" s="58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68" t="s">
        <v>16</v>
      </c>
      <c r="I64" s="569"/>
      <c r="J64" s="101"/>
      <c r="K64" s="570">
        <f>I62+L62</f>
        <v>360753.85</v>
      </c>
      <c r="L64" s="571"/>
      <c r="M64" s="572">
        <f>M62+N62</f>
        <v>2886514.7</v>
      </c>
      <c r="N64" s="573"/>
      <c r="O64" s="102"/>
      <c r="P64" s="99"/>
      <c r="Q64" s="99"/>
      <c r="S64" s="174"/>
    </row>
    <row r="65" spans="2:19" ht="19.5" customHeight="1" thickBot="1" x14ac:dyDescent="0.3">
      <c r="D65" s="580" t="s">
        <v>17</v>
      </c>
      <c r="E65" s="580"/>
      <c r="F65" s="103">
        <f>F62-K64-C62</f>
        <v>2365880.5699999998</v>
      </c>
      <c r="I65" s="104"/>
      <c r="J65" s="105"/>
      <c r="P65" s="559">
        <f>P62+Q62</f>
        <v>3321521.28</v>
      </c>
      <c r="Q65" s="560"/>
      <c r="S65" s="50"/>
    </row>
    <row r="66" spans="2:19" ht="15.75" customHeight="1" x14ac:dyDescent="0.3">
      <c r="D66" s="561" t="s">
        <v>18</v>
      </c>
      <c r="E66" s="561"/>
      <c r="F66" s="95">
        <v>-2276696.6800000002</v>
      </c>
      <c r="I66" s="562" t="s">
        <v>19</v>
      </c>
      <c r="J66" s="563"/>
      <c r="K66" s="564">
        <f>F68+F69+F70</f>
        <v>344253.98999999964</v>
      </c>
      <c r="L66" s="565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66">
        <f>-C4</f>
        <v>-250864.68</v>
      </c>
      <c r="L68" s="567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74" t="s">
        <v>24</v>
      </c>
      <c r="E70" s="575"/>
      <c r="F70" s="120">
        <v>209541.1</v>
      </c>
      <c r="I70" s="576" t="s">
        <v>25</v>
      </c>
      <c r="J70" s="577"/>
      <c r="K70" s="578">
        <f>K66+K68</f>
        <v>93389.309999999648</v>
      </c>
      <c r="L70" s="579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xmlns:xlrd2="http://schemas.microsoft.com/office/spreadsheetml/2017/richdata2"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29" t="s">
        <v>529</v>
      </c>
      <c r="C1" s="581" t="s">
        <v>503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30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612" t="s">
        <v>596</v>
      </c>
      <c r="AC2" s="612"/>
      <c r="AD2" s="612"/>
      <c r="AE2" s="612"/>
      <c r="AF2" s="612"/>
      <c r="AG2" s="612"/>
    </row>
    <row r="3" spans="1:3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P3" s="602" t="s">
        <v>562</v>
      </c>
      <c r="Q3" s="393"/>
      <c r="W3" s="213" t="s">
        <v>54</v>
      </c>
      <c r="X3" s="219">
        <v>44201</v>
      </c>
      <c r="Y3" s="198">
        <v>2000</v>
      </c>
      <c r="AB3" s="612"/>
      <c r="AC3" s="612"/>
      <c r="AD3" s="612"/>
      <c r="AE3" s="612"/>
      <c r="AF3" s="612"/>
      <c r="AG3" s="612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85" t="s">
        <v>7</v>
      </c>
      <c r="F4" s="586"/>
      <c r="H4" s="587" t="s">
        <v>8</v>
      </c>
      <c r="I4" s="588"/>
      <c r="J4" s="24"/>
      <c r="K4" s="25"/>
      <c r="L4" s="26"/>
      <c r="M4" s="27" t="s">
        <v>717</v>
      </c>
      <c r="N4" s="28" t="s">
        <v>10</v>
      </c>
      <c r="O4" s="365"/>
      <c r="P4" s="602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613" t="s">
        <v>527</v>
      </c>
      <c r="AC4" s="614"/>
      <c r="AD4" s="99"/>
      <c r="AE4" s="615" t="s">
        <v>567</v>
      </c>
      <c r="AF4" s="615"/>
      <c r="AG4" s="615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0" t="s">
        <v>564</v>
      </c>
      <c r="AF23" s="621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2" t="s">
        <v>565</v>
      </c>
      <c r="AF25" s="623"/>
      <c r="AG25" s="626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4"/>
      <c r="AF26" s="625"/>
      <c r="AG26" s="627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616" t="s">
        <v>562</v>
      </c>
      <c r="AC29" s="618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603">
        <f>SUM(P5:P29)</f>
        <v>-163726</v>
      </c>
      <c r="Q30" s="603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617"/>
      <c r="AC30" s="619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68" t="s">
        <v>16</v>
      </c>
      <c r="I64" s="569"/>
      <c r="J64" s="101"/>
      <c r="K64" s="570">
        <f>I62+L62</f>
        <v>339830.06000000006</v>
      </c>
      <c r="L64" s="571"/>
      <c r="M64" s="572">
        <f>M62+N62</f>
        <v>2936130</v>
      </c>
      <c r="N64" s="573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80" t="s">
        <v>17</v>
      </c>
      <c r="E65" s="580"/>
      <c r="F65" s="103">
        <f>F62-K64-C62</f>
        <v>2702101.7199999997</v>
      </c>
      <c r="I65" s="104"/>
      <c r="J65" s="105"/>
      <c r="R65" s="559">
        <f>R62+S62</f>
        <v>3138957.44</v>
      </c>
      <c r="S65" s="560"/>
      <c r="U65" s="50"/>
    </row>
    <row r="66" spans="2:33" ht="15.75" customHeight="1" x14ac:dyDescent="0.3">
      <c r="D66" s="561" t="s">
        <v>502</v>
      </c>
      <c r="E66" s="561"/>
      <c r="F66" s="95">
        <v>-2720820.95</v>
      </c>
      <c r="I66" s="562" t="s">
        <v>19</v>
      </c>
      <c r="J66" s="563"/>
      <c r="K66" s="564">
        <f>F68+F69+F70</f>
        <v>381077.48999999953</v>
      </c>
      <c r="L66" s="565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66">
        <f>-C4</f>
        <v>-255764.39</v>
      </c>
      <c r="L68" s="567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74" t="s">
        <v>24</v>
      </c>
      <c r="E70" s="575"/>
      <c r="F70" s="120">
        <v>308642.71999999997</v>
      </c>
      <c r="I70" s="576" t="s">
        <v>25</v>
      </c>
      <c r="J70" s="577"/>
      <c r="K70" s="578">
        <f>K66+K68</f>
        <v>125313.09999999951</v>
      </c>
      <c r="L70" s="579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604" t="s">
        <v>610</v>
      </c>
      <c r="J72" s="605"/>
      <c r="K72" s="608">
        <v>163726</v>
      </c>
      <c r="L72" s="609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606"/>
      <c r="J73" s="607"/>
      <c r="K73" s="610"/>
      <c r="L73" s="611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628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628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29" t="s">
        <v>529</v>
      </c>
      <c r="C1" s="581" t="s">
        <v>503</v>
      </c>
      <c r="D1" s="581"/>
      <c r="E1" s="581"/>
      <c r="F1" s="581"/>
      <c r="G1" s="581"/>
      <c r="H1" s="581"/>
      <c r="I1" s="581"/>
      <c r="J1" s="581"/>
      <c r="K1" s="581"/>
      <c r="L1" s="2"/>
      <c r="M1" s="3"/>
    </row>
    <row r="2" spans="1:23" ht="16.5" thickBot="1" x14ac:dyDescent="0.3">
      <c r="B2" s="630"/>
      <c r="C2" s="8"/>
      <c r="H2" s="10" t="s">
        <v>0</v>
      </c>
      <c r="I2" s="3"/>
      <c r="J2" s="11"/>
      <c r="L2" s="12"/>
      <c r="M2" s="3"/>
      <c r="N2" s="6"/>
      <c r="Q2" s="612" t="s">
        <v>596</v>
      </c>
      <c r="R2" s="612"/>
      <c r="S2" s="612"/>
      <c r="T2" s="612"/>
      <c r="U2" s="612"/>
      <c r="V2" s="612"/>
    </row>
    <row r="3" spans="1:23" ht="21.75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Q3" s="612"/>
      <c r="R3" s="612"/>
      <c r="S3" s="612"/>
      <c r="T3" s="612"/>
      <c r="U3" s="612"/>
      <c r="V3" s="612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85" t="s">
        <v>7</v>
      </c>
      <c r="F4" s="586"/>
      <c r="H4" s="587" t="s">
        <v>8</v>
      </c>
      <c r="I4" s="588"/>
      <c r="J4" s="24"/>
      <c r="K4" s="25"/>
      <c r="L4" s="26"/>
      <c r="M4" s="27" t="s">
        <v>9</v>
      </c>
      <c r="N4" s="28" t="s">
        <v>10</v>
      </c>
      <c r="O4" s="365"/>
      <c r="P4" s="29"/>
      <c r="Q4" s="613" t="s">
        <v>527</v>
      </c>
      <c r="R4" s="614"/>
      <c r="S4" s="99"/>
      <c r="T4" s="615" t="s">
        <v>567</v>
      </c>
      <c r="U4" s="615"/>
      <c r="V4" s="615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20" t="s">
        <v>564</v>
      </c>
      <c r="U23" s="621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22" t="s">
        <v>565</v>
      </c>
      <c r="U25" s="623"/>
      <c r="V25" s="626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24"/>
      <c r="U26" s="625"/>
      <c r="V26" s="627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616" t="s">
        <v>562</v>
      </c>
      <c r="R29" s="618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617"/>
      <c r="R30" s="619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68" t="s">
        <v>16</v>
      </c>
      <c r="I50" s="569"/>
      <c r="J50" s="101"/>
      <c r="K50" s="570">
        <f>I48+L48</f>
        <v>339830.06000000006</v>
      </c>
      <c r="L50" s="571"/>
      <c r="M50" s="572">
        <f>M48+N48</f>
        <v>612530</v>
      </c>
      <c r="N50" s="573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80" t="s">
        <v>17</v>
      </c>
      <c r="E51" s="580"/>
      <c r="F51" s="103">
        <f>F48-K50-C48</f>
        <v>2702101.7199999997</v>
      </c>
      <c r="I51" s="104"/>
      <c r="J51" s="105"/>
    </row>
    <row r="52" spans="1:23" ht="18.75" x14ac:dyDescent="0.3">
      <c r="D52" s="561" t="s">
        <v>502</v>
      </c>
      <c r="E52" s="561"/>
      <c r="F52" s="95">
        <v>-2720820.95</v>
      </c>
      <c r="I52" s="562" t="s">
        <v>19</v>
      </c>
      <c r="J52" s="563"/>
      <c r="K52" s="564">
        <f>F54+F55+F56</f>
        <v>381077.72999999952</v>
      </c>
      <c r="L52" s="565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66">
        <f>-C4</f>
        <v>-255764.39</v>
      </c>
      <c r="L54" s="567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74" t="s">
        <v>24</v>
      </c>
      <c r="E56" s="575"/>
      <c r="F56" s="120">
        <v>308642.71999999997</v>
      </c>
      <c r="I56" s="576" t="s">
        <v>25</v>
      </c>
      <c r="J56" s="577"/>
      <c r="K56" s="578">
        <f>K52+K54</f>
        <v>125313.3399999995</v>
      </c>
      <c r="L56" s="579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628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628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29" t="s">
        <v>529</v>
      </c>
      <c r="C1" s="581" t="s">
        <v>720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30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2" t="s">
        <v>596</v>
      </c>
      <c r="AC2" s="612"/>
      <c r="AD2" s="612"/>
      <c r="AE2" s="612"/>
      <c r="AF2" s="612"/>
      <c r="AG2" s="612"/>
    </row>
    <row r="3" spans="1:3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P3" s="631" t="s">
        <v>663</v>
      </c>
      <c r="Q3" s="633" t="s">
        <v>665</v>
      </c>
      <c r="S3" s="634"/>
      <c r="W3" s="213" t="s">
        <v>54</v>
      </c>
      <c r="X3" s="219">
        <v>44201</v>
      </c>
      <c r="Y3" s="198">
        <v>2000</v>
      </c>
      <c r="AB3" s="612"/>
      <c r="AC3" s="612"/>
      <c r="AD3" s="612"/>
      <c r="AE3" s="612"/>
      <c r="AF3" s="612"/>
      <c r="AG3" s="612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85" t="s">
        <v>7</v>
      </c>
      <c r="F4" s="586"/>
      <c r="H4" s="632" t="s">
        <v>8</v>
      </c>
      <c r="I4" s="588"/>
      <c r="J4" s="24"/>
      <c r="K4" s="25"/>
      <c r="L4" s="26"/>
      <c r="M4" s="27" t="s">
        <v>716</v>
      </c>
      <c r="N4" s="28" t="s">
        <v>10</v>
      </c>
      <c r="O4" s="365"/>
      <c r="P4" s="631"/>
      <c r="Q4" s="633"/>
      <c r="R4" s="30"/>
      <c r="S4" s="634"/>
      <c r="T4" s="30"/>
      <c r="U4" s="30"/>
      <c r="W4" s="213" t="s">
        <v>55</v>
      </c>
      <c r="X4" s="219">
        <v>44209</v>
      </c>
      <c r="Y4" s="217">
        <v>2000</v>
      </c>
      <c r="AB4" s="613" t="s">
        <v>527</v>
      </c>
      <c r="AC4" s="614"/>
      <c r="AD4" s="99"/>
      <c r="AE4" s="615" t="s">
        <v>567</v>
      </c>
      <c r="AF4" s="615"/>
      <c r="AG4" s="615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0" t="s">
        <v>564</v>
      </c>
      <c r="AF23" s="621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2" t="s">
        <v>565</v>
      </c>
      <c r="AF25" s="623"/>
      <c r="AG25" s="626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4"/>
      <c r="AF26" s="625"/>
      <c r="AG26" s="627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616" t="s">
        <v>562</v>
      </c>
      <c r="AC29" s="618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617"/>
      <c r="AC30" s="619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43">
        <f>SUM(M5:M38)</f>
        <v>3989472.22</v>
      </c>
      <c r="N39" s="645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44"/>
      <c r="N40" s="646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47" t="s">
        <v>567</v>
      </c>
      <c r="N44" s="647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35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36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37" t="s">
        <v>719</v>
      </c>
      <c r="N60" s="638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39">
        <f>M57-M39</f>
        <v>-382722.2200000002</v>
      </c>
      <c r="N62" s="640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41"/>
      <c r="N63" s="642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68" t="s">
        <v>16</v>
      </c>
      <c r="I69" s="569"/>
      <c r="J69" s="101"/>
      <c r="K69" s="570">
        <f>I67+L67</f>
        <v>587206.12</v>
      </c>
      <c r="L69" s="571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0" t="s">
        <v>17</v>
      </c>
      <c r="E70" s="580"/>
      <c r="F70" s="103">
        <f>F67-K69-C67</f>
        <v>3436910.52</v>
      </c>
      <c r="I70" s="104"/>
      <c r="J70" s="105"/>
      <c r="R70" s="559">
        <f>R67+S67</f>
        <v>10503773.959999999</v>
      </c>
      <c r="S70" s="560"/>
      <c r="U70" s="50"/>
    </row>
    <row r="71" spans="1:33" ht="15.75" customHeight="1" x14ac:dyDescent="0.3">
      <c r="D71" s="561" t="s">
        <v>502</v>
      </c>
      <c r="E71" s="561"/>
      <c r="F71" s="95">
        <v>-3290264.27</v>
      </c>
      <c r="I71" s="562" t="s">
        <v>19</v>
      </c>
      <c r="J71" s="563"/>
      <c r="K71" s="564">
        <f>F73+F74+F75</f>
        <v>426565.1</v>
      </c>
      <c r="L71" s="565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66">
        <f>-C4</f>
        <v>-308642.71999999997</v>
      </c>
      <c r="L73" s="648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74" t="s">
        <v>24</v>
      </c>
      <c r="E75" s="575"/>
      <c r="F75" s="120">
        <v>250140.85</v>
      </c>
      <c r="I75" s="576" t="s">
        <v>25</v>
      </c>
      <c r="J75" s="577"/>
      <c r="K75" s="578">
        <f>K71+K73</f>
        <v>117922.38</v>
      </c>
      <c r="L75" s="57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49" t="s">
        <v>610</v>
      </c>
      <c r="J77" s="650"/>
      <c r="K77" s="653">
        <v>-383122.22</v>
      </c>
      <c r="L77" s="654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1"/>
      <c r="J78" s="652"/>
      <c r="K78" s="655"/>
      <c r="L78" s="656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28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628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00000"/>
  </sheetPr>
  <dimension ref="A1:AG97"/>
  <sheetViews>
    <sheetView topLeftCell="A56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29" t="s">
        <v>529</v>
      </c>
      <c r="C1" s="581" t="s">
        <v>721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30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2" t="s">
        <v>596</v>
      </c>
      <c r="AC2" s="612"/>
      <c r="AD2" s="612"/>
      <c r="AE2" s="612"/>
      <c r="AF2" s="612"/>
      <c r="AG2" s="612"/>
    </row>
    <row r="3" spans="1:3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O3" s="366" t="s">
        <v>753</v>
      </c>
      <c r="P3" s="631" t="s">
        <v>663</v>
      </c>
      <c r="Q3" s="633" t="s">
        <v>665</v>
      </c>
      <c r="S3" s="634"/>
      <c r="W3" s="213" t="s">
        <v>54</v>
      </c>
      <c r="X3" s="219">
        <v>44201</v>
      </c>
      <c r="Y3" s="198">
        <v>2000</v>
      </c>
      <c r="AB3" s="612"/>
      <c r="AC3" s="612"/>
      <c r="AD3" s="612"/>
      <c r="AE3" s="612"/>
      <c r="AF3" s="612"/>
      <c r="AG3" s="612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85" t="s">
        <v>7</v>
      </c>
      <c r="F4" s="586"/>
      <c r="H4" s="632" t="s">
        <v>8</v>
      </c>
      <c r="I4" s="588"/>
      <c r="J4" s="24"/>
      <c r="K4" s="25"/>
      <c r="L4" s="26"/>
      <c r="M4" s="27" t="s">
        <v>716</v>
      </c>
      <c r="N4" s="28" t="s">
        <v>11</v>
      </c>
      <c r="O4" s="99"/>
      <c r="P4" s="631"/>
      <c r="Q4" s="633"/>
      <c r="R4" s="30"/>
      <c r="S4" s="634"/>
      <c r="T4" s="30"/>
      <c r="U4" s="30"/>
      <c r="W4" s="213" t="s">
        <v>55</v>
      </c>
      <c r="X4" s="219">
        <v>44209</v>
      </c>
      <c r="Y4" s="217">
        <v>2000</v>
      </c>
      <c r="AB4" s="613" t="s">
        <v>527</v>
      </c>
      <c r="AC4" s="614"/>
      <c r="AD4" s="99"/>
      <c r="AE4" s="615" t="s">
        <v>567</v>
      </c>
      <c r="AF4" s="615"/>
      <c r="AG4" s="615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0" t="s">
        <v>564</v>
      </c>
      <c r="AF23" s="621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2" t="s">
        <v>565</v>
      </c>
      <c r="AF25" s="623"/>
      <c r="AG25" s="626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4"/>
      <c r="AF26" s="625"/>
      <c r="AG26" s="627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616" t="s">
        <v>562</v>
      </c>
      <c r="AC29" s="618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617"/>
      <c r="AC30" s="619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6">
        <f>SUM(M5:M38)</f>
        <v>2842451</v>
      </c>
      <c r="N39" s="645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7"/>
      <c r="N40" s="646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47" t="s">
        <v>567</v>
      </c>
      <c r="N44" s="647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4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5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37" t="s">
        <v>719</v>
      </c>
      <c r="N60" s="638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59">
        <f>M39-M58</f>
        <v>37331</v>
      </c>
      <c r="N62" s="660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61"/>
      <c r="N63" s="662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63">
        <v>-382722.22</v>
      </c>
      <c r="N64" s="664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65">
        <v>-163726</v>
      </c>
      <c r="N65" s="666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67">
        <f>SUM(M65+M64+M62)</f>
        <v>-509117.22</v>
      </c>
      <c r="N66" s="668"/>
      <c r="O66" s="657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69"/>
      <c r="N67" s="670"/>
      <c r="O67" s="658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68" t="s">
        <v>16</v>
      </c>
      <c r="I69" s="569"/>
      <c r="J69" s="101"/>
      <c r="K69" s="570">
        <f>I67+L67</f>
        <v>518841.31000000006</v>
      </c>
      <c r="L69" s="571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0" t="s">
        <v>17</v>
      </c>
      <c r="E70" s="580"/>
      <c r="F70" s="103">
        <f>F67-K69-C67</f>
        <v>2539226.3499999996</v>
      </c>
      <c r="I70" s="104"/>
      <c r="J70" s="105"/>
      <c r="R70" s="559">
        <f>R67+S67</f>
        <v>7378939.6599999992</v>
      </c>
      <c r="S70" s="560"/>
      <c r="U70" s="50"/>
    </row>
    <row r="71" spans="1:33" ht="15.75" customHeight="1" x14ac:dyDescent="0.3">
      <c r="D71" s="561" t="s">
        <v>502</v>
      </c>
      <c r="E71" s="561"/>
      <c r="F71" s="95">
        <v>-2380713.08</v>
      </c>
      <c r="I71" s="562" t="s">
        <v>19</v>
      </c>
      <c r="J71" s="563"/>
      <c r="K71" s="564">
        <f>F73+F74+F75</f>
        <v>536310.85999999964</v>
      </c>
      <c r="L71" s="565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66">
        <f>-C4</f>
        <v>-250140.85</v>
      </c>
      <c r="L73" s="648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74" t="s">
        <v>24</v>
      </c>
      <c r="E75" s="575"/>
      <c r="F75" s="120">
        <v>365611.59</v>
      </c>
      <c r="I75" s="576" t="s">
        <v>25</v>
      </c>
      <c r="J75" s="577"/>
      <c r="K75" s="578">
        <f>K71+K73</f>
        <v>286170.00999999966</v>
      </c>
      <c r="L75" s="57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71" t="s">
        <v>610</v>
      </c>
      <c r="J77" s="672"/>
      <c r="K77" s="659">
        <v>37331</v>
      </c>
      <c r="L77" s="660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73"/>
      <c r="J78" s="674"/>
      <c r="K78" s="661"/>
      <c r="L78" s="662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28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628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xmlns:xlrd2="http://schemas.microsoft.com/office/spreadsheetml/2017/richdata2" ref="M45:N55">
    <sortCondition ref="N45:N55"/>
  </sortState>
  <mergeCells count="39"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AG97"/>
  <sheetViews>
    <sheetView topLeftCell="A32" workbookViewId="0">
      <selection activeCell="A32" sqref="A1:XFD104857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29" t="s">
        <v>529</v>
      </c>
      <c r="C1" s="581" t="s">
        <v>836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30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2" t="s">
        <v>596</v>
      </c>
      <c r="AC2" s="612"/>
      <c r="AD2" s="612"/>
      <c r="AE2" s="612"/>
      <c r="AF2" s="612"/>
      <c r="AG2" s="612"/>
    </row>
    <row r="3" spans="1:3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P3" s="631" t="s">
        <v>663</v>
      </c>
      <c r="Q3" s="633" t="s">
        <v>665</v>
      </c>
      <c r="S3" s="634" t="s">
        <v>868</v>
      </c>
      <c r="W3" s="213" t="s">
        <v>54</v>
      </c>
      <c r="X3" s="219">
        <v>44201</v>
      </c>
      <c r="Y3" s="198">
        <v>2000</v>
      </c>
      <c r="AB3" s="612"/>
      <c r="AC3" s="612"/>
      <c r="AD3" s="612"/>
      <c r="AE3" s="612"/>
      <c r="AF3" s="612"/>
      <c r="AG3" s="612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85" t="s">
        <v>7</v>
      </c>
      <c r="F4" s="586"/>
      <c r="H4" s="632" t="s">
        <v>8</v>
      </c>
      <c r="I4" s="588"/>
      <c r="J4" s="24"/>
      <c r="K4" s="25"/>
      <c r="L4" s="26"/>
      <c r="M4" s="27" t="s">
        <v>716</v>
      </c>
      <c r="N4" s="28" t="s">
        <v>11</v>
      </c>
      <c r="O4" s="99"/>
      <c r="P4" s="631"/>
      <c r="Q4" s="633"/>
      <c r="R4" s="30"/>
      <c r="S4" s="634"/>
      <c r="T4" s="30"/>
      <c r="U4" s="30"/>
      <c r="W4" s="213" t="s">
        <v>55</v>
      </c>
      <c r="X4" s="219">
        <v>44209</v>
      </c>
      <c r="Y4" s="217">
        <v>2000</v>
      </c>
      <c r="AB4" s="613" t="s">
        <v>527</v>
      </c>
      <c r="AC4" s="614"/>
      <c r="AD4" s="99"/>
      <c r="AE4" s="615" t="s">
        <v>567</v>
      </c>
      <c r="AF4" s="615"/>
      <c r="AG4" s="615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0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2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1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3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885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887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888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889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890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891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>
        <v>1865</v>
      </c>
      <c r="D22" s="140" t="s">
        <v>45</v>
      </c>
      <c r="E22" s="136">
        <v>44457</v>
      </c>
      <c r="F22" s="37">
        <v>146078</v>
      </c>
      <c r="G22" s="137"/>
      <c r="H22" s="138">
        <v>44457</v>
      </c>
      <c r="I22" s="38">
        <v>780</v>
      </c>
      <c r="J22" s="52">
        <v>44457</v>
      </c>
      <c r="K22" s="165" t="s">
        <v>892</v>
      </c>
      <c r="L22" s="61">
        <f>27198.44+400</f>
        <v>27598.44</v>
      </c>
      <c r="M22" s="444">
        <v>113054.5</v>
      </c>
      <c r="N22" s="334">
        <v>9693</v>
      </c>
      <c r="O22" s="491"/>
      <c r="P22" s="389">
        <v>0</v>
      </c>
      <c r="Q22" s="447">
        <v>0</v>
      </c>
      <c r="R22" s="7">
        <f>C22+I22+M22+N22+L22</f>
        <v>152990.94</v>
      </c>
      <c r="S22" s="202">
        <f t="shared" si="0"/>
        <v>6912.9400000000023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4628</v>
      </c>
      <c r="D23" s="140" t="s">
        <v>895</v>
      </c>
      <c r="E23" s="136">
        <v>44458</v>
      </c>
      <c r="F23" s="37">
        <v>144793</v>
      </c>
      <c r="G23" s="137"/>
      <c r="H23" s="138">
        <v>44458</v>
      </c>
      <c r="I23" s="38">
        <v>800</v>
      </c>
      <c r="J23" s="293"/>
      <c r="K23" s="279"/>
      <c r="L23" s="53"/>
      <c r="M23" s="444">
        <v>129779</v>
      </c>
      <c r="N23" s="334">
        <v>9586</v>
      </c>
      <c r="O23" s="491"/>
      <c r="P23" s="389">
        <v>0</v>
      </c>
      <c r="Q23" s="447">
        <v>0</v>
      </c>
      <c r="R23" s="7">
        <f t="shared" si="1"/>
        <v>144793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0" t="s">
        <v>564</v>
      </c>
      <c r="AF23" s="621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>
        <v>2895</v>
      </c>
      <c r="D24" s="139" t="s">
        <v>106</v>
      </c>
      <c r="E24" s="136">
        <v>44459</v>
      </c>
      <c r="F24" s="37">
        <v>117293</v>
      </c>
      <c r="G24" s="137"/>
      <c r="H24" s="138">
        <v>44459</v>
      </c>
      <c r="I24" s="38">
        <v>440</v>
      </c>
      <c r="J24" s="294"/>
      <c r="K24" s="295"/>
      <c r="L24" s="296"/>
      <c r="M24" s="444">
        <v>109275</v>
      </c>
      <c r="N24" s="334">
        <v>6616</v>
      </c>
      <c r="O24" s="491"/>
      <c r="P24" s="389">
        <v>1933</v>
      </c>
      <c r="Q24" s="447">
        <v>0</v>
      </c>
      <c r="R24" s="7">
        <f t="shared" si="1"/>
        <v>119226</v>
      </c>
      <c r="S24" s="201">
        <f t="shared" si="0"/>
        <v>1933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>
        <v>5471</v>
      </c>
      <c r="D25" s="139" t="s">
        <v>893</v>
      </c>
      <c r="E25" s="136">
        <v>44460</v>
      </c>
      <c r="F25" s="37">
        <v>82166</v>
      </c>
      <c r="G25" s="137"/>
      <c r="H25" s="138">
        <v>44460</v>
      </c>
      <c r="I25" s="38">
        <v>440</v>
      </c>
      <c r="J25" s="297"/>
      <c r="K25" s="172"/>
      <c r="L25" s="75"/>
      <c r="M25" s="444">
        <v>66730</v>
      </c>
      <c r="N25" s="334">
        <v>9525</v>
      </c>
      <c r="O25" s="491"/>
      <c r="P25" s="389">
        <v>0</v>
      </c>
      <c r="Q25" s="447">
        <v>0</v>
      </c>
      <c r="R25" s="7">
        <f t="shared" si="1"/>
        <v>82166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2" t="s">
        <v>565</v>
      </c>
      <c r="AF25" s="623"/>
      <c r="AG25" s="626">
        <f>AC29-AG23</f>
        <v>163726</v>
      </c>
    </row>
    <row r="26" spans="1:33" ht="18" thickBot="1" x14ac:dyDescent="0.35">
      <c r="A26" s="34"/>
      <c r="B26" s="134">
        <v>44461</v>
      </c>
      <c r="C26" s="36">
        <v>16172</v>
      </c>
      <c r="D26" s="139" t="s">
        <v>894</v>
      </c>
      <c r="E26" s="136">
        <v>44461</v>
      </c>
      <c r="F26" s="37">
        <v>107611</v>
      </c>
      <c r="G26" s="137"/>
      <c r="H26" s="138">
        <v>44461</v>
      </c>
      <c r="I26" s="38">
        <v>3618</v>
      </c>
      <c r="J26" s="52"/>
      <c r="K26" s="295"/>
      <c r="L26" s="53"/>
      <c r="M26" s="444">
        <v>81416</v>
      </c>
      <c r="N26" s="334">
        <v>6405</v>
      </c>
      <c r="O26" s="491"/>
      <c r="P26" s="389">
        <v>0</v>
      </c>
      <c r="Q26" s="447">
        <v>0</v>
      </c>
      <c r="R26" s="7">
        <f t="shared" si="1"/>
        <v>107611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4"/>
      <c r="AF26" s="625"/>
      <c r="AG26" s="627"/>
    </row>
    <row r="27" spans="1:33" ht="21.75" customHeight="1" thickBot="1" x14ac:dyDescent="0.35">
      <c r="A27" s="34"/>
      <c r="B27" s="134">
        <v>44462</v>
      </c>
      <c r="C27" s="36">
        <v>9477</v>
      </c>
      <c r="D27" s="141"/>
      <c r="E27" s="136">
        <v>44462</v>
      </c>
      <c r="F27" s="37">
        <v>93196</v>
      </c>
      <c r="G27" s="137"/>
      <c r="H27" s="138">
        <v>44462</v>
      </c>
      <c r="I27" s="38">
        <v>2135</v>
      </c>
      <c r="J27" s="298">
        <v>44462</v>
      </c>
      <c r="K27" s="172" t="s">
        <v>662</v>
      </c>
      <c r="L27" s="75">
        <v>14000</v>
      </c>
      <c r="M27" s="444">
        <v>60026</v>
      </c>
      <c r="N27" s="334">
        <v>7558</v>
      </c>
      <c r="O27" s="491"/>
      <c r="P27" s="389">
        <v>0</v>
      </c>
      <c r="Q27" s="447">
        <v>0</v>
      </c>
      <c r="R27" s="7">
        <f t="shared" si="1"/>
        <v>93196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>
        <v>2253</v>
      </c>
      <c r="D28" s="141" t="s">
        <v>45</v>
      </c>
      <c r="E28" s="136">
        <v>44463</v>
      </c>
      <c r="F28" s="37">
        <v>163874</v>
      </c>
      <c r="G28" s="137"/>
      <c r="H28" s="138">
        <v>44463</v>
      </c>
      <c r="I28" s="38">
        <v>600</v>
      </c>
      <c r="J28" s="299"/>
      <c r="K28" s="151"/>
      <c r="L28" s="75"/>
      <c r="M28" s="444">
        <v>141528</v>
      </c>
      <c r="N28" s="334">
        <v>19493</v>
      </c>
      <c r="O28" s="491"/>
      <c r="P28" s="389">
        <v>0</v>
      </c>
      <c r="Q28" s="447">
        <v>0</v>
      </c>
      <c r="R28" s="7">
        <f t="shared" si="1"/>
        <v>163874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33" thickBot="1" x14ac:dyDescent="0.35">
      <c r="A29" s="34"/>
      <c r="B29" s="134">
        <v>44464</v>
      </c>
      <c r="C29" s="36">
        <v>14666</v>
      </c>
      <c r="D29" s="143" t="s">
        <v>896</v>
      </c>
      <c r="E29" s="136">
        <v>44464</v>
      </c>
      <c r="F29" s="37">
        <v>149350</v>
      </c>
      <c r="G29" s="137"/>
      <c r="H29" s="138">
        <v>44464</v>
      </c>
      <c r="I29" s="38">
        <v>550</v>
      </c>
      <c r="J29" s="300">
        <v>44464</v>
      </c>
      <c r="K29" s="539" t="s">
        <v>897</v>
      </c>
      <c r="L29" s="75">
        <f>23955.58+400+10000</f>
        <v>34355.58</v>
      </c>
      <c r="M29" s="444">
        <v>95113</v>
      </c>
      <c r="N29" s="456">
        <f>11325+ 45+90+120</f>
        <v>11580</v>
      </c>
      <c r="O29" s="491"/>
      <c r="P29" s="389">
        <v>0</v>
      </c>
      <c r="Q29" s="447">
        <v>0</v>
      </c>
      <c r="R29" s="7">
        <f t="shared" si="1"/>
        <v>156264.58000000002</v>
      </c>
      <c r="S29" s="202">
        <f t="shared" si="0"/>
        <v>6914.5800000000163</v>
      </c>
      <c r="T29" s="58"/>
      <c r="W29" s="213" t="s">
        <v>80</v>
      </c>
      <c r="X29" s="220"/>
      <c r="Y29" s="218"/>
      <c r="AB29" s="616" t="s">
        <v>562</v>
      </c>
      <c r="AC29" s="618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>
        <v>15280</v>
      </c>
      <c r="D30" s="143" t="s">
        <v>898</v>
      </c>
      <c r="E30" s="136">
        <v>44465</v>
      </c>
      <c r="F30" s="37">
        <v>168983</v>
      </c>
      <c r="G30" s="137"/>
      <c r="H30" s="138">
        <v>44465</v>
      </c>
      <c r="I30" s="38">
        <v>600</v>
      </c>
      <c r="J30" s="233"/>
      <c r="K30" s="356"/>
      <c r="L30" s="357"/>
      <c r="M30" s="444">
        <v>140067</v>
      </c>
      <c r="N30" s="334">
        <v>13036</v>
      </c>
      <c r="O30" s="491"/>
      <c r="P30" s="389">
        <v>0</v>
      </c>
      <c r="Q30" s="447">
        <v>0</v>
      </c>
      <c r="R30" s="7">
        <f t="shared" si="1"/>
        <v>168983</v>
      </c>
      <c r="S30" s="6">
        <f t="shared" si="0"/>
        <v>0</v>
      </c>
      <c r="T30" s="48"/>
      <c r="W30" s="213" t="s">
        <v>81</v>
      </c>
      <c r="X30" s="221"/>
      <c r="Y30" s="207"/>
      <c r="AB30" s="617"/>
      <c r="AC30" s="619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>
        <v>2521</v>
      </c>
      <c r="D31" s="266" t="s">
        <v>355</v>
      </c>
      <c r="E31" s="136">
        <v>44466</v>
      </c>
      <c r="F31" s="37">
        <v>105877</v>
      </c>
      <c r="G31" s="137"/>
      <c r="H31" s="138">
        <v>44466</v>
      </c>
      <c r="I31" s="38">
        <v>930</v>
      </c>
      <c r="J31" s="233"/>
      <c r="K31" s="144"/>
      <c r="L31" s="66"/>
      <c r="M31" s="444">
        <v>89830</v>
      </c>
      <c r="N31" s="334">
        <v>12596</v>
      </c>
      <c r="O31" s="491"/>
      <c r="P31" s="381">
        <f>SUM(P5:P30)</f>
        <v>12185</v>
      </c>
      <c r="Q31" s="447">
        <v>0</v>
      </c>
      <c r="R31" s="7">
        <f t="shared" si="1"/>
        <v>105877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>
        <v>3182</v>
      </c>
      <c r="D32" s="453" t="s">
        <v>899</v>
      </c>
      <c r="E32" s="136">
        <v>44467</v>
      </c>
      <c r="F32" s="37">
        <v>77852</v>
      </c>
      <c r="G32" s="137"/>
      <c r="H32" s="138">
        <v>44467</v>
      </c>
      <c r="I32" s="38">
        <v>2607</v>
      </c>
      <c r="J32" s="233">
        <v>44467</v>
      </c>
      <c r="K32" s="511" t="s">
        <v>496</v>
      </c>
      <c r="L32" s="357">
        <v>1098</v>
      </c>
      <c r="M32" s="444">
        <v>68362</v>
      </c>
      <c r="N32" s="334">
        <v>2603</v>
      </c>
      <c r="O32" s="491"/>
      <c r="P32" s="7" t="s">
        <v>11</v>
      </c>
      <c r="Q32" s="447">
        <v>0</v>
      </c>
      <c r="R32" s="7">
        <f t="shared" si="1"/>
        <v>77852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14262</v>
      </c>
      <c r="D33" s="266" t="s">
        <v>900</v>
      </c>
      <c r="E33" s="136">
        <v>44468</v>
      </c>
      <c r="F33" s="37">
        <v>130301</v>
      </c>
      <c r="G33" s="137"/>
      <c r="H33" s="138">
        <v>44468</v>
      </c>
      <c r="I33" s="38">
        <v>440</v>
      </c>
      <c r="J33" s="233"/>
      <c r="K33" s="144"/>
      <c r="L33" s="358"/>
      <c r="M33" s="444">
        <v>99775</v>
      </c>
      <c r="N33" s="334">
        <f>90+15734</f>
        <v>15824</v>
      </c>
      <c r="O33" s="392"/>
      <c r="P33" s="7"/>
      <c r="Q33" s="447">
        <v>0</v>
      </c>
      <c r="R33" s="7">
        <f t="shared" si="1"/>
        <v>130301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108624</v>
      </c>
      <c r="G34" s="137"/>
      <c r="H34" s="138">
        <v>44469</v>
      </c>
      <c r="I34" s="38">
        <v>3543</v>
      </c>
      <c r="J34" s="299">
        <v>44469</v>
      </c>
      <c r="K34" s="510" t="s">
        <v>903</v>
      </c>
      <c r="L34" s="6">
        <f>20000+10000</f>
        <v>30000</v>
      </c>
      <c r="M34" s="444">
        <v>66477</v>
      </c>
      <c r="N34" s="42">
        <v>8604</v>
      </c>
      <c r="O34" s="392"/>
      <c r="P34" s="7"/>
      <c r="Q34" s="447">
        <v>0</v>
      </c>
      <c r="R34" s="7">
        <f t="shared" si="1"/>
        <v>108624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44443</v>
      </c>
      <c r="C37" s="354">
        <v>12416.82</v>
      </c>
      <c r="D37" s="237" t="s">
        <v>341</v>
      </c>
      <c r="E37" s="136"/>
      <c r="F37" s="37"/>
      <c r="G37" s="137"/>
      <c r="H37" s="138"/>
      <c r="I37" s="38">
        <v>0</v>
      </c>
      <c r="J37" s="299" t="s">
        <v>913</v>
      </c>
      <c r="K37" s="172" t="s">
        <v>914</v>
      </c>
      <c r="L37" s="71">
        <v>6960</v>
      </c>
      <c r="M37" s="444">
        <v>0</v>
      </c>
      <c r="N37" s="42">
        <v>0</v>
      </c>
      <c r="O37" s="392"/>
      <c r="P37" s="7"/>
      <c r="Q37" s="449"/>
      <c r="R37" s="7">
        <f t="shared" si="1"/>
        <v>19376.82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353">
        <v>44445</v>
      </c>
      <c r="C38" s="354">
        <v>12893.4</v>
      </c>
      <c r="D38" s="237" t="s">
        <v>341</v>
      </c>
      <c r="E38" s="136"/>
      <c r="F38" s="37"/>
      <c r="G38" s="137"/>
      <c r="H38" s="138"/>
      <c r="I38" s="38">
        <v>0</v>
      </c>
      <c r="J38" s="299" t="s">
        <v>913</v>
      </c>
      <c r="K38" s="172" t="s">
        <v>135</v>
      </c>
      <c r="L38" s="71">
        <f>9720+10080+9345+9345</f>
        <v>38490</v>
      </c>
      <c r="M38" s="444">
        <v>0</v>
      </c>
      <c r="N38" s="42">
        <v>0</v>
      </c>
      <c r="O38" s="392"/>
      <c r="P38" s="7"/>
      <c r="Q38" s="450"/>
      <c r="R38" s="7">
        <f t="shared" si="1"/>
        <v>51383.4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353">
        <v>44446</v>
      </c>
      <c r="C39" s="354">
        <v>9274.5</v>
      </c>
      <c r="D39" s="237" t="s">
        <v>341</v>
      </c>
      <c r="E39" s="136"/>
      <c r="F39" s="239"/>
      <c r="G39" s="137"/>
      <c r="H39" s="138"/>
      <c r="I39" s="69"/>
      <c r="J39" s="299" t="s">
        <v>913</v>
      </c>
      <c r="K39" s="246" t="s">
        <v>916</v>
      </c>
      <c r="L39" s="46">
        <f>754+522</f>
        <v>1276</v>
      </c>
      <c r="M39" s="643">
        <f>SUM(M5:M38)</f>
        <v>3093850</v>
      </c>
      <c r="N39" s="645">
        <f>SUM(N5:N38)</f>
        <v>292960</v>
      </c>
      <c r="O39" s="392"/>
      <c r="P39" s="7"/>
      <c r="Q39" s="7"/>
      <c r="R39" s="7">
        <f>SUM(R5:R38)</f>
        <v>4002344.6599999997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353">
        <v>44448</v>
      </c>
      <c r="C40" s="354">
        <v>14874.75</v>
      </c>
      <c r="D40" s="237" t="s">
        <v>341</v>
      </c>
      <c r="E40" s="136"/>
      <c r="F40" s="239"/>
      <c r="G40" s="137"/>
      <c r="H40" s="138"/>
      <c r="I40" s="69"/>
      <c r="J40" s="299" t="s">
        <v>913</v>
      </c>
      <c r="K40" s="172" t="s">
        <v>918</v>
      </c>
      <c r="L40" s="46">
        <v>1299</v>
      </c>
      <c r="M40" s="644"/>
      <c r="N40" s="646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353">
        <v>44450</v>
      </c>
      <c r="C41" s="354">
        <v>24289.26</v>
      </c>
      <c r="D41" s="237" t="s">
        <v>341</v>
      </c>
      <c r="E41" s="136"/>
      <c r="F41" s="240"/>
      <c r="G41" s="137"/>
      <c r="H41" s="138"/>
      <c r="I41" s="69"/>
      <c r="J41" s="299" t="s">
        <v>913</v>
      </c>
      <c r="K41" s="172" t="s">
        <v>701</v>
      </c>
      <c r="L41" s="46">
        <v>41439.919999999998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353">
        <v>44452</v>
      </c>
      <c r="C42" s="354">
        <v>11810.5</v>
      </c>
      <c r="D42" s="242" t="s">
        <v>341</v>
      </c>
      <c r="E42" s="136"/>
      <c r="F42" s="241"/>
      <c r="G42" s="137"/>
      <c r="H42" s="138"/>
      <c r="I42" s="69"/>
      <c r="J42" s="299" t="s">
        <v>913</v>
      </c>
      <c r="K42" s="172" t="s">
        <v>136</v>
      </c>
      <c r="L42" s="46">
        <v>986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353">
        <v>44456</v>
      </c>
      <c r="C43" s="354">
        <v>23874.19</v>
      </c>
      <c r="D43" s="237" t="s">
        <v>341</v>
      </c>
      <c r="E43" s="136"/>
      <c r="F43" s="241"/>
      <c r="G43" s="137"/>
      <c r="H43" s="138"/>
      <c r="I43" s="69"/>
      <c r="J43" s="299" t="s">
        <v>913</v>
      </c>
      <c r="K43" s="282" t="s">
        <v>919</v>
      </c>
      <c r="L43" s="46">
        <v>1275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353">
        <v>44460</v>
      </c>
      <c r="C44" s="540">
        <v>20001.48</v>
      </c>
      <c r="D44" s="237" t="s">
        <v>341</v>
      </c>
      <c r="E44" s="136"/>
      <c r="F44" s="151"/>
      <c r="G44" s="137"/>
      <c r="H44" s="138"/>
      <c r="I44" s="69"/>
      <c r="J44" s="299" t="s">
        <v>913</v>
      </c>
      <c r="K44" s="543"/>
      <c r="L44" s="71">
        <v>33333.69</v>
      </c>
      <c r="M44" s="647" t="s">
        <v>567</v>
      </c>
      <c r="N44" s="647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353">
        <v>44463</v>
      </c>
      <c r="C45" s="354">
        <v>15200.39</v>
      </c>
      <c r="D45" s="237" t="s">
        <v>341</v>
      </c>
      <c r="E45" s="136"/>
      <c r="F45" s="151"/>
      <c r="G45" s="137"/>
      <c r="H45" s="138"/>
      <c r="I45" s="69"/>
      <c r="J45" s="299" t="s">
        <v>913</v>
      </c>
      <c r="K45" s="313"/>
      <c r="L45" s="75">
        <v>1777</v>
      </c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53">
        <v>44464</v>
      </c>
      <c r="C46" s="354">
        <v>15740.75</v>
      </c>
      <c r="D46" s="237" t="s">
        <v>341</v>
      </c>
      <c r="E46" s="136"/>
      <c r="F46" s="151"/>
      <c r="G46" s="137"/>
      <c r="H46" s="138"/>
      <c r="I46" s="69"/>
      <c r="J46" s="299" t="s">
        <v>913</v>
      </c>
      <c r="K46" s="243" t="s">
        <v>920</v>
      </c>
      <c r="L46" s="50">
        <v>4103</v>
      </c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353">
        <v>44467</v>
      </c>
      <c r="C47" s="354">
        <v>14179.05</v>
      </c>
      <c r="D47" s="242" t="s">
        <v>341</v>
      </c>
      <c r="E47" s="136"/>
      <c r="F47" s="151"/>
      <c r="G47" s="137"/>
      <c r="H47" s="138"/>
      <c r="I47" s="69"/>
      <c r="J47" s="299" t="s">
        <v>913</v>
      </c>
      <c r="K47" s="172" t="s">
        <v>921</v>
      </c>
      <c r="L47" s="75">
        <f>399+399</f>
        <v>798</v>
      </c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353">
        <v>44468</v>
      </c>
      <c r="C48" s="354">
        <v>13389.48</v>
      </c>
      <c r="D48" s="242" t="s">
        <v>341</v>
      </c>
      <c r="E48" s="150"/>
      <c r="F48" s="74"/>
      <c r="G48" s="137"/>
      <c r="H48" s="138"/>
      <c r="I48" s="69"/>
      <c r="J48" s="299" t="s">
        <v>913</v>
      </c>
      <c r="K48" s="172" t="s">
        <v>922</v>
      </c>
      <c r="L48" s="75">
        <v>11500.24</v>
      </c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44441</v>
      </c>
      <c r="C49" s="71">
        <v>77250.350000000006</v>
      </c>
      <c r="D49" s="242" t="s">
        <v>911</v>
      </c>
      <c r="E49" s="150"/>
      <c r="F49" s="74"/>
      <c r="G49" s="137"/>
      <c r="H49" s="138"/>
      <c r="I49" s="69"/>
      <c r="J49" s="299" t="s">
        <v>913</v>
      </c>
      <c r="K49" s="172" t="s">
        <v>923</v>
      </c>
      <c r="L49" s="75">
        <v>120306</v>
      </c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44442</v>
      </c>
      <c r="C50" s="71">
        <v>133319.04000000001</v>
      </c>
      <c r="D50" s="242" t="s">
        <v>912</v>
      </c>
      <c r="E50" s="149"/>
      <c r="F50" s="74"/>
      <c r="G50" s="137"/>
      <c r="H50" s="138"/>
      <c r="I50" s="69"/>
      <c r="J50" s="299" t="s">
        <v>913</v>
      </c>
      <c r="K50" s="172" t="s">
        <v>582</v>
      </c>
      <c r="L50" s="75">
        <v>2320.91</v>
      </c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>
        <v>44442</v>
      </c>
      <c r="C51" s="71">
        <v>4209</v>
      </c>
      <c r="D51" s="242" t="s">
        <v>912</v>
      </c>
      <c r="E51" s="149"/>
      <c r="F51" s="74"/>
      <c r="G51" s="137"/>
      <c r="H51" s="138"/>
      <c r="I51" s="69"/>
      <c r="J51" s="299" t="s">
        <v>913</v>
      </c>
      <c r="K51" s="172" t="s">
        <v>132</v>
      </c>
      <c r="L51" s="75">
        <f>1492.43+1055.91</f>
        <v>2548.34</v>
      </c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>
        <v>44447</v>
      </c>
      <c r="C52" s="71">
        <v>100000</v>
      </c>
      <c r="D52" s="242" t="s">
        <v>915</v>
      </c>
      <c r="E52" s="136"/>
      <c r="F52" s="71"/>
      <c r="G52" s="137"/>
      <c r="H52" s="138"/>
      <c r="I52" s="69"/>
      <c r="J52" s="299" t="s">
        <v>913</v>
      </c>
      <c r="K52" s="172" t="s">
        <v>581</v>
      </c>
      <c r="L52" s="75">
        <v>1148.4000000000001</v>
      </c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>
        <v>44449</v>
      </c>
      <c r="C53" s="71">
        <v>10632</v>
      </c>
      <c r="D53" s="541" t="s">
        <v>917</v>
      </c>
      <c r="E53" s="136"/>
      <c r="F53" s="71"/>
      <c r="G53" s="137"/>
      <c r="H53" s="138"/>
      <c r="I53" s="69" t="s">
        <v>11</v>
      </c>
      <c r="J53" s="299" t="s">
        <v>913</v>
      </c>
      <c r="K53" s="544"/>
      <c r="L53" s="75">
        <v>32341</v>
      </c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>
        <v>44454</v>
      </c>
      <c r="C54" s="71">
        <v>545650</v>
      </c>
      <c r="D54" s="542" t="s">
        <v>915</v>
      </c>
      <c r="E54" s="136"/>
      <c r="F54" s="71"/>
      <c r="G54" s="137"/>
      <c r="H54" s="138"/>
      <c r="I54" s="69"/>
      <c r="J54" s="299" t="s">
        <v>913</v>
      </c>
      <c r="K54" s="157" t="s">
        <v>572</v>
      </c>
      <c r="L54" s="75">
        <v>10000</v>
      </c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 t="s">
        <v>913</v>
      </c>
      <c r="K55" s="172" t="s">
        <v>370</v>
      </c>
      <c r="L55" s="75">
        <v>549</v>
      </c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75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7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37" t="s">
        <v>719</v>
      </c>
      <c r="N60" s="638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59">
        <v>-37331</v>
      </c>
      <c r="N62" s="660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61"/>
      <c r="N63" s="662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63">
        <v>-382722.22</v>
      </c>
      <c r="N64" s="664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65">
        <v>-163726</v>
      </c>
      <c r="N65" s="666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67">
        <f>SUM(M65+M64+M62)</f>
        <v>-583779.22</v>
      </c>
      <c r="N66" s="668"/>
      <c r="O66" s="65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1333305.25</v>
      </c>
      <c r="D67" s="87"/>
      <c r="E67" s="88" t="s">
        <v>13</v>
      </c>
      <c r="F67" s="89">
        <f>SUM(F5:F66)</f>
        <v>3898659</v>
      </c>
      <c r="G67" s="87"/>
      <c r="H67" s="90" t="s">
        <v>14</v>
      </c>
      <c r="I67" s="91">
        <f>SUM(I5:I66)</f>
        <v>44761</v>
      </c>
      <c r="J67" s="92"/>
      <c r="K67" s="93" t="s">
        <v>15</v>
      </c>
      <c r="L67" s="522">
        <f>SUM(L5:L66)</f>
        <v>538164.65</v>
      </c>
      <c r="M67" s="669"/>
      <c r="N67" s="670"/>
      <c r="O67" s="658"/>
      <c r="P67" s="366"/>
      <c r="Q67" s="366"/>
      <c r="R67" s="7">
        <f>SUM(R5:R66)</f>
        <v>8004689.3199999994</v>
      </c>
      <c r="S67" s="7">
        <f>SUM(S5:S66)</f>
        <v>32925.440000000031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68" t="s">
        <v>16</v>
      </c>
      <c r="I69" s="569"/>
      <c r="J69" s="101"/>
      <c r="K69" s="570">
        <f>I67+L67</f>
        <v>582925.65</v>
      </c>
      <c r="L69" s="571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0" t="s">
        <v>17</v>
      </c>
      <c r="E70" s="580"/>
      <c r="F70" s="103">
        <f>F67-K69-C67</f>
        <v>1982428.1</v>
      </c>
      <c r="I70" s="104"/>
      <c r="J70" s="105"/>
      <c r="R70" s="559">
        <f>R67+S67</f>
        <v>8037614.7599999998</v>
      </c>
      <c r="S70" s="560"/>
      <c r="U70" s="50"/>
    </row>
    <row r="71" spans="1:33" ht="15.75" customHeight="1" x14ac:dyDescent="0.3">
      <c r="D71" s="561" t="s">
        <v>502</v>
      </c>
      <c r="E71" s="561"/>
      <c r="F71" s="95">
        <v>-1915029.61</v>
      </c>
      <c r="I71" s="562" t="s">
        <v>19</v>
      </c>
      <c r="J71" s="563"/>
      <c r="K71" s="564">
        <f>F73+F74+F75</f>
        <v>67398.489999999991</v>
      </c>
      <c r="L71" s="565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67398.489999999991</v>
      </c>
      <c r="H73" s="34"/>
      <c r="I73" s="114" t="s">
        <v>21</v>
      </c>
      <c r="J73" s="115"/>
      <c r="K73" s="566">
        <f>-C4</f>
        <v>-365611.59</v>
      </c>
      <c r="L73" s="648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74" t="s">
        <v>24</v>
      </c>
      <c r="E75" s="575"/>
      <c r="F75" s="120">
        <v>0</v>
      </c>
      <c r="I75" s="576" t="s">
        <v>25</v>
      </c>
      <c r="J75" s="577"/>
      <c r="K75" s="578">
        <f>K71+K73</f>
        <v>-298213.10000000003</v>
      </c>
      <c r="L75" s="57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71" t="s">
        <v>610</v>
      </c>
      <c r="J77" s="672"/>
      <c r="K77" s="659">
        <v>0</v>
      </c>
      <c r="L77" s="660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73"/>
      <c r="J78" s="674"/>
      <c r="K78" s="661"/>
      <c r="L78" s="662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28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628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G133"/>
  <sheetViews>
    <sheetView workbookViewId="0">
      <selection sqref="A1:XFD1048576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>
        <v>44463</v>
      </c>
      <c r="B33" s="193" t="s">
        <v>904</v>
      </c>
      <c r="C33" s="71">
        <v>6188.5</v>
      </c>
      <c r="D33" s="195"/>
      <c r="E33" s="71"/>
      <c r="F33" s="183">
        <f t="shared" si="0"/>
        <v>6188.2600000000093</v>
      </c>
    </row>
    <row r="34" spans="1:6" ht="15.75" x14ac:dyDescent="0.25">
      <c r="A34" s="195">
        <v>44463</v>
      </c>
      <c r="B34" s="193" t="s">
        <v>905</v>
      </c>
      <c r="C34" s="71">
        <v>91985.02</v>
      </c>
      <c r="D34" s="195"/>
      <c r="E34" s="71"/>
      <c r="F34" s="183">
        <f t="shared" si="0"/>
        <v>98173.280000000013</v>
      </c>
    </row>
    <row r="35" spans="1:6" ht="15.75" x14ac:dyDescent="0.25">
      <c r="A35" s="195">
        <v>44464</v>
      </c>
      <c r="B35" s="193" t="s">
        <v>906</v>
      </c>
      <c r="C35" s="71">
        <v>35475.800000000003</v>
      </c>
      <c r="D35" s="195"/>
      <c r="E35" s="71"/>
      <c r="F35" s="183">
        <f t="shared" si="0"/>
        <v>133649.08000000002</v>
      </c>
    </row>
    <row r="36" spans="1:6" ht="15.75" x14ac:dyDescent="0.25">
      <c r="A36" s="195">
        <v>44466</v>
      </c>
      <c r="B36" s="193" t="s">
        <v>907</v>
      </c>
      <c r="C36" s="71">
        <v>106006.35</v>
      </c>
      <c r="D36" s="195"/>
      <c r="E36" s="71"/>
      <c r="F36" s="183">
        <f t="shared" si="0"/>
        <v>239655.43000000002</v>
      </c>
    </row>
    <row r="37" spans="1:6" ht="15.75" x14ac:dyDescent="0.25">
      <c r="A37" s="195">
        <v>44467</v>
      </c>
      <c r="B37" s="193" t="s">
        <v>908</v>
      </c>
      <c r="C37" s="71">
        <v>105049.2</v>
      </c>
      <c r="D37" s="195"/>
      <c r="E37" s="71"/>
      <c r="F37" s="183">
        <f t="shared" si="0"/>
        <v>344704.63</v>
      </c>
    </row>
    <row r="38" spans="1:6" ht="15.75" x14ac:dyDescent="0.25">
      <c r="A38" s="195">
        <v>44467</v>
      </c>
      <c r="B38" s="193" t="s">
        <v>909</v>
      </c>
      <c r="C38" s="71">
        <v>7479.9</v>
      </c>
      <c r="D38" s="195"/>
      <c r="E38" s="71"/>
      <c r="F38" s="183">
        <f t="shared" si="0"/>
        <v>352184.53</v>
      </c>
    </row>
    <row r="39" spans="1:6" ht="15.75" x14ac:dyDescent="0.25">
      <c r="A39" s="195">
        <v>44468</v>
      </c>
      <c r="B39" s="193" t="s">
        <v>910</v>
      </c>
      <c r="C39" s="71">
        <v>78443.7</v>
      </c>
      <c r="D39" s="195">
        <v>44470</v>
      </c>
      <c r="E39" s="71">
        <v>430628.47</v>
      </c>
      <c r="F39" s="183">
        <f t="shared" si="0"/>
        <v>-0.23999999993247911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-0.23999999993247911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-0.23999999993247911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-0.23999999993247911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-0.23999999993247911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-0.23999999993247911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-0.23999999993247911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-0.23999999993247911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-0.23999999993247911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-0.23999999993247911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-0.23999999993247911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-0.23999999993247911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-0.23999999993247911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-0.23999999993247911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-0.23999999993247911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-0.23999999993247911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-0.23999999993247911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-0.23999999993247911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-0.23999999993247911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-0.23999999993247911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-0.23999999993247911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-0.23999999993247911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-0.23999999993247911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-0.23999999993247911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-0.23999999993247911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-0.23999999993247911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-0.23999999993247911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-0.23999999993247911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-0.23999999993247911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-0.23999999993247911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-0.23999999993247911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-0.23999999993247911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-0.23999999993247911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-0.23999999993247911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-0.23999999993247911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-0.23999999993247911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-0.23999999993247911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-0.23999999993247911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-0.23999999993247911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-0.23999999993247911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-0.23999999993247911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-0.23999999993247911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-0.23999999993247911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-0.23999999993247911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-0.23999999993247911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-0.23999999993247911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-0.23999999993247911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-0.23999999993247911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-0.23999999993247911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-0.23999999993247911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-0.23999999993247911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-0.23999999993247911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-0.23999999993247911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-0.23999999993247911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-0.23999999993247911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-0.23999999993247911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-0.23999999993247911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-0.23999999993247911</v>
      </c>
    </row>
    <row r="97" spans="1:6" ht="19.5" thickTop="1" x14ac:dyDescent="0.3">
      <c r="B97" s="60"/>
      <c r="C97" s="4">
        <f>SUM(C3:C96)</f>
        <v>1915029.61</v>
      </c>
      <c r="D97" s="1"/>
      <c r="E97" s="4">
        <f>SUM(E3:E96)</f>
        <v>1915029.8499999999</v>
      </c>
      <c r="F97" s="191">
        <f>F96</f>
        <v>-0.23999999993247911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xmlns:xlrd2="http://schemas.microsoft.com/office/spreadsheetml/2017/richdata2"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E31"/>
  <sheetViews>
    <sheetView topLeftCell="A11" zoomScale="85" zoomScaleNormal="85" workbookViewId="0">
      <selection activeCell="J29" sqref="J29"/>
    </sheetView>
  </sheetViews>
  <sheetFormatPr baseColWidth="10" defaultRowHeight="18.75" x14ac:dyDescent="0.3"/>
  <cols>
    <col min="2" max="2" width="11.42578125" style="551"/>
    <col min="4" max="4" width="20.7109375" style="126" customWidth="1"/>
    <col min="5" max="5" width="11.42578125" style="550"/>
  </cols>
  <sheetData>
    <row r="2" spans="1:5" x14ac:dyDescent="0.3">
      <c r="A2" s="553"/>
      <c r="B2" s="556" t="s">
        <v>924</v>
      </c>
      <c r="C2" s="553"/>
      <c r="D2" s="554"/>
      <c r="E2" s="555"/>
    </row>
    <row r="3" spans="1:5" ht="30.75" customHeight="1" thickBot="1" x14ac:dyDescent="0.3">
      <c r="B3" s="552" t="s">
        <v>5</v>
      </c>
      <c r="C3" s="545"/>
      <c r="D3" s="546" t="s">
        <v>925</v>
      </c>
    </row>
    <row r="4" spans="1:5" ht="19.5" thickTop="1" x14ac:dyDescent="0.3">
      <c r="B4" s="551">
        <v>44477</v>
      </c>
      <c r="D4" s="126">
        <v>400408</v>
      </c>
      <c r="E4" s="550" t="s">
        <v>928</v>
      </c>
    </row>
    <row r="5" spans="1:5" x14ac:dyDescent="0.3">
      <c r="E5" s="550" t="s">
        <v>930</v>
      </c>
    </row>
    <row r="6" spans="1:5" x14ac:dyDescent="0.3">
      <c r="B6" s="551">
        <v>44484</v>
      </c>
      <c r="D6" s="126">
        <v>140990</v>
      </c>
      <c r="E6" s="550" t="s">
        <v>929</v>
      </c>
    </row>
    <row r="7" spans="1:5" ht="19.5" thickBot="1" x14ac:dyDescent="0.35">
      <c r="B7" s="551">
        <v>44484</v>
      </c>
      <c r="D7" s="548">
        <v>160000</v>
      </c>
      <c r="E7" s="550" t="s">
        <v>928</v>
      </c>
    </row>
    <row r="8" spans="1:5" ht="19.5" thickTop="1" x14ac:dyDescent="0.3">
      <c r="C8" s="301" t="s">
        <v>13</v>
      </c>
      <c r="D8" s="547">
        <f>SUM(D6:D7)</f>
        <v>300990</v>
      </c>
    </row>
    <row r="10" spans="1:5" x14ac:dyDescent="0.3">
      <c r="B10" s="551">
        <v>44491</v>
      </c>
      <c r="D10" s="126">
        <v>140990</v>
      </c>
      <c r="E10" s="550" t="s">
        <v>931</v>
      </c>
    </row>
    <row r="11" spans="1:5" x14ac:dyDescent="0.3">
      <c r="B11" s="551">
        <v>44491</v>
      </c>
      <c r="D11" s="126">
        <v>119215</v>
      </c>
      <c r="E11" s="550" t="s">
        <v>931</v>
      </c>
    </row>
    <row r="12" spans="1:5" ht="19.5" thickBot="1" x14ac:dyDescent="0.35">
      <c r="B12" s="551">
        <v>44491</v>
      </c>
      <c r="D12" s="548">
        <v>114795</v>
      </c>
      <c r="E12" s="550" t="s">
        <v>931</v>
      </c>
    </row>
    <row r="13" spans="1:5" ht="19.5" thickTop="1" x14ac:dyDescent="0.3">
      <c r="C13" s="301" t="s">
        <v>13</v>
      </c>
      <c r="D13" s="547">
        <f>SUM(D10:D12)</f>
        <v>375000</v>
      </c>
    </row>
    <row r="15" spans="1:5" x14ac:dyDescent="0.3">
      <c r="B15" s="551">
        <v>44498</v>
      </c>
      <c r="D15" s="126">
        <v>101653</v>
      </c>
      <c r="E15" s="550" t="s">
        <v>931</v>
      </c>
    </row>
    <row r="16" spans="1:5" x14ac:dyDescent="0.3">
      <c r="B16" s="551">
        <v>44498</v>
      </c>
      <c r="D16" s="126">
        <v>100960</v>
      </c>
      <c r="E16" s="550" t="s">
        <v>931</v>
      </c>
    </row>
    <row r="17" spans="2:5" ht="19.5" thickBot="1" x14ac:dyDescent="0.35">
      <c r="B17" s="551">
        <v>44498</v>
      </c>
      <c r="D17" s="548">
        <v>144101</v>
      </c>
      <c r="E17" s="550" t="s">
        <v>931</v>
      </c>
    </row>
    <row r="18" spans="2:5" ht="19.5" thickTop="1" x14ac:dyDescent="0.3">
      <c r="C18" s="301" t="s">
        <v>13</v>
      </c>
      <c r="D18" s="547">
        <f>SUM(D15:D17)</f>
        <v>346714</v>
      </c>
    </row>
    <row r="20" spans="2:5" x14ac:dyDescent="0.3">
      <c r="B20" s="551">
        <v>44505</v>
      </c>
      <c r="D20" s="126">
        <v>135458</v>
      </c>
      <c r="E20" s="550" t="s">
        <v>927</v>
      </c>
    </row>
    <row r="21" spans="2:5" x14ac:dyDescent="0.3">
      <c r="B21" s="551">
        <v>44505</v>
      </c>
      <c r="D21" s="126">
        <v>106822</v>
      </c>
      <c r="E21" s="550" t="s">
        <v>927</v>
      </c>
    </row>
    <row r="22" spans="2:5" x14ac:dyDescent="0.3">
      <c r="B22" s="551">
        <v>44505</v>
      </c>
      <c r="D22" s="549">
        <v>182359.5</v>
      </c>
      <c r="E22" s="550" t="s">
        <v>927</v>
      </c>
    </row>
    <row r="23" spans="2:5" ht="19.5" thickBot="1" x14ac:dyDescent="0.35">
      <c r="B23" s="551">
        <v>44505</v>
      </c>
      <c r="D23" s="548">
        <v>180000</v>
      </c>
      <c r="E23" s="550" t="s">
        <v>926</v>
      </c>
    </row>
    <row r="24" spans="2:5" ht="19.5" thickTop="1" x14ac:dyDescent="0.3">
      <c r="C24" s="301" t="s">
        <v>13</v>
      </c>
      <c r="D24" s="547">
        <f>SUM(D20:D23)</f>
        <v>604639.5</v>
      </c>
    </row>
    <row r="26" spans="2:5" x14ac:dyDescent="0.3">
      <c r="B26" s="551">
        <v>44512</v>
      </c>
      <c r="D26" s="126">
        <v>110014</v>
      </c>
      <c r="E26" s="550" t="s">
        <v>927</v>
      </c>
    </row>
    <row r="27" spans="2:5" x14ac:dyDescent="0.3">
      <c r="B27" s="551">
        <v>44512</v>
      </c>
      <c r="D27" s="126">
        <v>135122</v>
      </c>
      <c r="E27" s="550" t="s">
        <v>927</v>
      </c>
    </row>
    <row r="28" spans="2:5" x14ac:dyDescent="0.3">
      <c r="B28" s="551">
        <v>44512</v>
      </c>
      <c r="D28" s="126">
        <v>123450</v>
      </c>
      <c r="E28" s="550" t="s">
        <v>927</v>
      </c>
    </row>
    <row r="29" spans="2:5" x14ac:dyDescent="0.3">
      <c r="B29" s="551">
        <v>44512</v>
      </c>
      <c r="D29" s="126">
        <v>133234</v>
      </c>
      <c r="E29" s="550" t="s">
        <v>927</v>
      </c>
    </row>
    <row r="30" spans="2:5" ht="19.5" thickBot="1" x14ac:dyDescent="0.35">
      <c r="B30" s="551">
        <v>44512</v>
      </c>
      <c r="D30" s="548">
        <v>42853.04</v>
      </c>
      <c r="E30" s="550" t="s">
        <v>928</v>
      </c>
    </row>
    <row r="31" spans="2:5" ht="19.5" thickTop="1" x14ac:dyDescent="0.3">
      <c r="D31" s="547">
        <f>SUM(D26:D30)</f>
        <v>544673.04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90033"/>
  </sheetPr>
  <dimension ref="A1:AG97"/>
  <sheetViews>
    <sheetView tabSelected="1" topLeftCell="I1" zoomScale="85" zoomScaleNormal="85" workbookViewId="0">
      <selection activeCell="S11" sqref="S11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29" t="s">
        <v>529</v>
      </c>
      <c r="C1" s="581" t="s">
        <v>932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W1" s="209"/>
      <c r="X1" s="558" t="s">
        <v>52</v>
      </c>
      <c r="Y1" s="206"/>
    </row>
    <row r="2" spans="1:33" ht="15" customHeight="1" thickBot="1" x14ac:dyDescent="0.3">
      <c r="B2" s="630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2" t="s">
        <v>596</v>
      </c>
      <c r="AC2" s="612"/>
      <c r="AD2" s="612"/>
      <c r="AE2" s="612"/>
      <c r="AF2" s="612"/>
      <c r="AG2" s="612"/>
    </row>
    <row r="3" spans="1:3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P3" s="631" t="s">
        <v>663</v>
      </c>
      <c r="Q3" s="633" t="s">
        <v>665</v>
      </c>
      <c r="S3" s="634" t="s">
        <v>868</v>
      </c>
      <c r="W3" s="213" t="s">
        <v>54</v>
      </c>
      <c r="X3" s="219">
        <v>44201</v>
      </c>
      <c r="Y3" s="198">
        <v>2000</v>
      </c>
      <c r="AB3" s="612"/>
      <c r="AC3" s="612"/>
      <c r="AD3" s="612"/>
      <c r="AE3" s="612"/>
      <c r="AF3" s="612"/>
      <c r="AG3" s="612"/>
    </row>
    <row r="4" spans="1:33" ht="20.25" thickTop="1" thickBot="1" x14ac:dyDescent="0.35">
      <c r="A4" s="20" t="s">
        <v>6</v>
      </c>
      <c r="B4" s="21"/>
      <c r="C4" s="22">
        <v>0</v>
      </c>
      <c r="D4" s="23">
        <v>44469</v>
      </c>
      <c r="E4" s="585" t="s">
        <v>7</v>
      </c>
      <c r="F4" s="586"/>
      <c r="H4" s="632" t="s">
        <v>8</v>
      </c>
      <c r="I4" s="588"/>
      <c r="J4" s="24"/>
      <c r="K4" s="25"/>
      <c r="L4" s="26"/>
      <c r="M4" s="27" t="s">
        <v>716</v>
      </c>
      <c r="N4" s="28" t="s">
        <v>11</v>
      </c>
      <c r="O4" s="99"/>
      <c r="P4" s="631"/>
      <c r="Q4" s="633"/>
      <c r="R4" s="30"/>
      <c r="S4" s="634"/>
      <c r="T4" s="30"/>
      <c r="U4" s="30"/>
      <c r="W4" s="213" t="s">
        <v>55</v>
      </c>
      <c r="X4" s="219">
        <v>44209</v>
      </c>
      <c r="Y4" s="217">
        <v>2000</v>
      </c>
      <c r="AB4" s="613" t="s">
        <v>527</v>
      </c>
      <c r="AC4" s="614"/>
      <c r="AD4" s="99"/>
      <c r="AE4" s="615" t="s">
        <v>567</v>
      </c>
      <c r="AF4" s="615"/>
      <c r="AG4" s="615"/>
    </row>
    <row r="5" spans="1:33" ht="18" thickBot="1" x14ac:dyDescent="0.35">
      <c r="A5" s="34" t="s">
        <v>11</v>
      </c>
      <c r="B5" s="134">
        <v>44470</v>
      </c>
      <c r="C5" s="36">
        <v>16898</v>
      </c>
      <c r="D5" s="693" t="s">
        <v>933</v>
      </c>
      <c r="E5" s="136">
        <v>44470</v>
      </c>
      <c r="F5" s="37">
        <v>133067</v>
      </c>
      <c r="G5" s="137"/>
      <c r="H5" s="441">
        <v>44470</v>
      </c>
      <c r="I5" s="38">
        <v>10600</v>
      </c>
      <c r="J5" s="442"/>
      <c r="K5" s="157"/>
      <c r="L5" s="6"/>
      <c r="M5" s="444">
        <v>45</v>
      </c>
      <c r="N5" s="334">
        <v>18262</v>
      </c>
      <c r="O5" s="491"/>
      <c r="P5" s="389">
        <v>38479</v>
      </c>
      <c r="Q5" s="446">
        <v>0</v>
      </c>
      <c r="R5" s="7">
        <f>C5+I5+M5+N5+L5</f>
        <v>45805</v>
      </c>
      <c r="S5" s="6">
        <f>R5-F5-P5</f>
        <v>-125741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44471</v>
      </c>
      <c r="C6" s="698">
        <v>0</v>
      </c>
      <c r="D6" s="139"/>
      <c r="E6" s="136">
        <v>44471</v>
      </c>
      <c r="F6" s="694">
        <v>0</v>
      </c>
      <c r="G6" s="695"/>
      <c r="H6" s="696">
        <v>44471</v>
      </c>
      <c r="I6" s="697">
        <v>0</v>
      </c>
      <c r="J6" s="52"/>
      <c r="K6" s="151"/>
      <c r="L6" s="46"/>
      <c r="M6" s="444">
        <v>0</v>
      </c>
      <c r="N6" s="334">
        <v>0</v>
      </c>
      <c r="O6" s="491"/>
      <c r="P6" s="389">
        <v>0</v>
      </c>
      <c r="Q6" s="447">
        <v>0</v>
      </c>
      <c r="R6" s="699">
        <f>C6+I6+M6+N6+L6</f>
        <v>0</v>
      </c>
      <c r="S6" s="700">
        <f t="shared" ref="S5:S35" si="0">R6-F6</f>
        <v>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44472</v>
      </c>
      <c r="C7" s="698"/>
      <c r="D7" s="140"/>
      <c r="E7" s="136">
        <v>44472</v>
      </c>
      <c r="F7" s="694">
        <v>0</v>
      </c>
      <c r="G7" s="695"/>
      <c r="H7" s="696">
        <v>44472</v>
      </c>
      <c r="I7" s="697">
        <v>0</v>
      </c>
      <c r="J7" s="52"/>
      <c r="K7" s="509"/>
      <c r="L7" s="46"/>
      <c r="M7" s="444">
        <v>0</v>
      </c>
      <c r="N7" s="334">
        <v>0</v>
      </c>
      <c r="O7" s="491"/>
      <c r="P7" s="389">
        <v>0</v>
      </c>
      <c r="Q7" s="447">
        <v>0</v>
      </c>
      <c r="R7" s="699">
        <f>C7+I7+M7+N7+L7</f>
        <v>0</v>
      </c>
      <c r="S7" s="700">
        <f t="shared" si="0"/>
        <v>0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44473</v>
      </c>
      <c r="C8" s="36">
        <v>85751</v>
      </c>
      <c r="D8" s="141" t="s">
        <v>934</v>
      </c>
      <c r="E8" s="136">
        <v>44473</v>
      </c>
      <c r="F8" s="37">
        <f>87175+34781</f>
        <v>121956</v>
      </c>
      <c r="G8" s="137"/>
      <c r="H8" s="138">
        <v>44473</v>
      </c>
      <c r="I8" s="38">
        <v>550</v>
      </c>
      <c r="J8" s="292"/>
      <c r="K8" s="158"/>
      <c r="L8" s="46"/>
      <c r="M8" s="444">
        <v>0</v>
      </c>
      <c r="N8" s="334">
        <v>6062</v>
      </c>
      <c r="O8" s="491"/>
      <c r="P8" s="389">
        <v>0</v>
      </c>
      <c r="Q8" s="447">
        <v>0</v>
      </c>
      <c r="R8" s="7">
        <f t="shared" ref="R8:R38" si="1">C8+I8+M8+N8+L8</f>
        <v>92363</v>
      </c>
      <c r="S8" s="6">
        <f t="shared" si="0"/>
        <v>-29593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44474</v>
      </c>
      <c r="C9" s="36">
        <v>1816</v>
      </c>
      <c r="D9" s="141" t="s">
        <v>167</v>
      </c>
      <c r="E9" s="136">
        <v>44474</v>
      </c>
      <c r="F9" s="37">
        <f>76724+9452</f>
        <v>86176</v>
      </c>
      <c r="G9" s="137"/>
      <c r="H9" s="138">
        <v>44474</v>
      </c>
      <c r="I9" s="38">
        <v>6495</v>
      </c>
      <c r="J9" s="52"/>
      <c r="K9" s="159"/>
      <c r="L9" s="46"/>
      <c r="M9" s="444">
        <v>0</v>
      </c>
      <c r="N9" s="334">
        <v>12005</v>
      </c>
      <c r="O9" s="491"/>
      <c r="P9" s="389">
        <v>0</v>
      </c>
      <c r="Q9" s="447">
        <v>0</v>
      </c>
      <c r="R9" s="7">
        <f>C9+I9+M9+N9+L9</f>
        <v>20316</v>
      </c>
      <c r="S9" s="6">
        <f t="shared" si="0"/>
        <v>-65860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44475</v>
      </c>
      <c r="C10" s="36">
        <v>1599</v>
      </c>
      <c r="D10" s="140" t="s">
        <v>935</v>
      </c>
      <c r="E10" s="136">
        <v>44475</v>
      </c>
      <c r="F10" s="37">
        <f>94207+1066+16219</f>
        <v>111492</v>
      </c>
      <c r="G10" s="137"/>
      <c r="H10" s="138">
        <v>44475</v>
      </c>
      <c r="I10" s="38">
        <v>440</v>
      </c>
      <c r="J10" s="52"/>
      <c r="K10" s="691"/>
      <c r="L10" s="53"/>
      <c r="M10" s="444">
        <v>0</v>
      </c>
      <c r="N10" s="334">
        <v>12292</v>
      </c>
      <c r="O10" s="491"/>
      <c r="P10" s="389">
        <v>0</v>
      </c>
      <c r="Q10" s="447">
        <v>0</v>
      </c>
      <c r="R10" s="7">
        <f t="shared" si="1"/>
        <v>14331</v>
      </c>
      <c r="S10" s="6">
        <f t="shared" si="0"/>
        <v>-97161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44476</v>
      </c>
      <c r="C11" s="36">
        <v>7825</v>
      </c>
      <c r="D11" s="139" t="s">
        <v>936</v>
      </c>
      <c r="E11" s="136">
        <v>44476</v>
      </c>
      <c r="F11" s="37">
        <f>75114+3168+6300</f>
        <v>84582</v>
      </c>
      <c r="G11" s="137"/>
      <c r="H11" s="138">
        <v>44476</v>
      </c>
      <c r="I11" s="38">
        <v>440</v>
      </c>
      <c r="J11" s="292"/>
      <c r="K11" s="532"/>
      <c r="L11" s="46"/>
      <c r="M11" s="444">
        <v>0</v>
      </c>
      <c r="N11" s="334">
        <v>7365</v>
      </c>
      <c r="O11" s="491"/>
      <c r="P11" s="389">
        <v>0</v>
      </c>
      <c r="Q11" s="447">
        <v>0</v>
      </c>
      <c r="R11" s="7">
        <f t="shared" si="1"/>
        <v>15630</v>
      </c>
      <c r="S11" s="6">
        <f t="shared" si="0"/>
        <v>-68952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44477</v>
      </c>
      <c r="C12" s="36"/>
      <c r="D12" s="139"/>
      <c r="E12" s="136">
        <v>44477</v>
      </c>
      <c r="F12" s="37"/>
      <c r="G12" s="137"/>
      <c r="H12" s="138">
        <v>44477</v>
      </c>
      <c r="I12" s="38"/>
      <c r="J12" s="52"/>
      <c r="K12" s="531"/>
      <c r="L12" s="46"/>
      <c r="M12" s="444">
        <v>0</v>
      </c>
      <c r="N12" s="334">
        <v>0</v>
      </c>
      <c r="O12" s="491"/>
      <c r="P12" s="389">
        <v>0</v>
      </c>
      <c r="Q12" s="447">
        <v>0</v>
      </c>
      <c r="R12" s="7">
        <f>C12+M12+N12+I12</f>
        <v>0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44478</v>
      </c>
      <c r="C13" s="36"/>
      <c r="D13" s="141"/>
      <c r="E13" s="136">
        <v>44478</v>
      </c>
      <c r="F13" s="37"/>
      <c r="G13" s="137"/>
      <c r="H13" s="138">
        <v>44478</v>
      </c>
      <c r="I13" s="38"/>
      <c r="J13" s="52"/>
      <c r="K13" s="171"/>
      <c r="L13" s="46"/>
      <c r="M13" s="444">
        <v>0</v>
      </c>
      <c r="N13" s="334">
        <v>0</v>
      </c>
      <c r="O13" s="491"/>
      <c r="P13" s="389">
        <v>0</v>
      </c>
      <c r="Q13" s="447">
        <v>0</v>
      </c>
      <c r="R13" s="7">
        <f>C13+I13+M13+N13+L13</f>
        <v>0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44479</v>
      </c>
      <c r="C14" s="36"/>
      <c r="D14" s="140"/>
      <c r="E14" s="136">
        <v>44479</v>
      </c>
      <c r="F14" s="37"/>
      <c r="G14" s="137"/>
      <c r="H14" s="138">
        <v>44479</v>
      </c>
      <c r="I14" s="38"/>
      <c r="J14" s="52"/>
      <c r="K14" s="171"/>
      <c r="L14" s="46"/>
      <c r="M14" s="444">
        <v>0</v>
      </c>
      <c r="N14" s="334">
        <v>0</v>
      </c>
      <c r="O14" s="491"/>
      <c r="P14" s="389">
        <v>0</v>
      </c>
      <c r="Q14" s="447">
        <v>0</v>
      </c>
      <c r="R14" s="7">
        <f>C14+I14+M14+N14+L14</f>
        <v>0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44480</v>
      </c>
      <c r="C15" s="36"/>
      <c r="D15" s="139"/>
      <c r="E15" s="136">
        <v>44480</v>
      </c>
      <c r="F15" s="37"/>
      <c r="G15" s="137"/>
      <c r="H15" s="138">
        <v>44480</v>
      </c>
      <c r="I15" s="38"/>
      <c r="J15" s="52"/>
      <c r="K15" s="158"/>
      <c r="L15" s="46"/>
      <c r="M15" s="444">
        <v>0</v>
      </c>
      <c r="N15" s="334">
        <v>0</v>
      </c>
      <c r="O15" s="491"/>
      <c r="P15" s="389">
        <v>0</v>
      </c>
      <c r="Q15" s="447">
        <v>0</v>
      </c>
      <c r="R15" s="7">
        <f t="shared" si="1"/>
        <v>0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44481</v>
      </c>
      <c r="C16" s="36"/>
      <c r="D16" s="139"/>
      <c r="E16" s="136">
        <v>44481</v>
      </c>
      <c r="F16" s="37"/>
      <c r="G16" s="137"/>
      <c r="H16" s="138">
        <v>44481</v>
      </c>
      <c r="I16" s="38"/>
      <c r="J16" s="52"/>
      <c r="K16" s="158"/>
      <c r="L16" s="6"/>
      <c r="M16" s="444">
        <v>0</v>
      </c>
      <c r="N16" s="334">
        <v>0</v>
      </c>
      <c r="O16" s="491"/>
      <c r="P16" s="389">
        <v>0</v>
      </c>
      <c r="Q16" s="447">
        <v>0</v>
      </c>
      <c r="R16" s="7">
        <f t="shared" si="1"/>
        <v>0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44482</v>
      </c>
      <c r="C17" s="36"/>
      <c r="D17" s="141"/>
      <c r="E17" s="136">
        <v>44482</v>
      </c>
      <c r="F17" s="37"/>
      <c r="G17" s="137"/>
      <c r="H17" s="138">
        <v>44482</v>
      </c>
      <c r="I17" s="38"/>
      <c r="J17" s="52"/>
      <c r="K17" s="158"/>
      <c r="L17" s="53"/>
      <c r="M17" s="444">
        <v>0</v>
      </c>
      <c r="N17" s="334">
        <v>0</v>
      </c>
      <c r="O17" s="491"/>
      <c r="P17" s="389">
        <v>0</v>
      </c>
      <c r="Q17" s="447">
        <v>0</v>
      </c>
      <c r="R17" s="7">
        <f t="shared" si="1"/>
        <v>0</v>
      </c>
      <c r="S17" s="6">
        <f t="shared" si="0"/>
        <v>0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44483</v>
      </c>
      <c r="C18" s="36"/>
      <c r="D18" s="139"/>
      <c r="E18" s="136">
        <v>44483</v>
      </c>
      <c r="F18" s="37"/>
      <c r="G18" s="137"/>
      <c r="H18" s="138">
        <v>44483</v>
      </c>
      <c r="I18" s="38"/>
      <c r="J18" s="52"/>
      <c r="K18" s="452"/>
      <c r="L18" s="46"/>
      <c r="M18" s="444">
        <v>0</v>
      </c>
      <c r="N18" s="334">
        <v>0</v>
      </c>
      <c r="O18" s="491"/>
      <c r="P18" s="389">
        <v>0</v>
      </c>
      <c r="Q18" s="447">
        <v>0</v>
      </c>
      <c r="R18" s="7">
        <f t="shared" si="1"/>
        <v>0</v>
      </c>
      <c r="S18" s="6" t="s">
        <v>888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44484</v>
      </c>
      <c r="C19" s="36"/>
      <c r="D19" s="139"/>
      <c r="E19" s="136">
        <v>44484</v>
      </c>
      <c r="F19" s="37"/>
      <c r="G19" s="137"/>
      <c r="H19" s="138">
        <v>44484</v>
      </c>
      <c r="I19" s="38"/>
      <c r="J19" s="52"/>
      <c r="K19" s="163"/>
      <c r="L19" s="59"/>
      <c r="M19" s="444">
        <v>0</v>
      </c>
      <c r="N19" s="334">
        <v>0</v>
      </c>
      <c r="O19" s="491"/>
      <c r="P19" s="389">
        <v>0</v>
      </c>
      <c r="Q19" s="447">
        <v>0</v>
      </c>
      <c r="R19" s="7">
        <f t="shared" si="1"/>
        <v>0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44485</v>
      </c>
      <c r="C20" s="36"/>
      <c r="D20" s="139"/>
      <c r="E20" s="136">
        <v>44485</v>
      </c>
      <c r="F20" s="37"/>
      <c r="G20" s="137"/>
      <c r="H20" s="138">
        <v>44485</v>
      </c>
      <c r="I20" s="38"/>
      <c r="J20" s="52"/>
      <c r="K20" s="164"/>
      <c r="L20" s="53"/>
      <c r="M20" s="444">
        <v>0</v>
      </c>
      <c r="N20" s="334">
        <v>0</v>
      </c>
      <c r="O20" s="491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44486</v>
      </c>
      <c r="C21" s="36"/>
      <c r="D21" s="139"/>
      <c r="E21" s="136">
        <v>44486</v>
      </c>
      <c r="F21" s="37"/>
      <c r="G21" s="137"/>
      <c r="H21" s="138">
        <v>44486</v>
      </c>
      <c r="I21" s="38"/>
      <c r="J21" s="52"/>
      <c r="K21" s="162"/>
      <c r="L21" s="53"/>
      <c r="M21" s="444">
        <v>0</v>
      </c>
      <c r="N21" s="334">
        <v>0</v>
      </c>
      <c r="O21" s="491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44487</v>
      </c>
      <c r="C22" s="36"/>
      <c r="D22" s="140"/>
      <c r="E22" s="136">
        <v>44487</v>
      </c>
      <c r="F22" s="37"/>
      <c r="G22" s="137"/>
      <c r="H22" s="138">
        <v>44487</v>
      </c>
      <c r="I22" s="38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44488</v>
      </c>
      <c r="C23" s="36"/>
      <c r="D23" s="140"/>
      <c r="E23" s="136">
        <v>44488</v>
      </c>
      <c r="F23" s="37"/>
      <c r="G23" s="137"/>
      <c r="H23" s="138">
        <v>44488</v>
      </c>
      <c r="I23" s="38"/>
      <c r="J23" s="293"/>
      <c r="K23" s="279"/>
      <c r="L23" s="53"/>
      <c r="M23" s="444">
        <v>0</v>
      </c>
      <c r="N23" s="334">
        <v>0</v>
      </c>
      <c r="O23" s="491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0" t="s">
        <v>564</v>
      </c>
      <c r="AF23" s="621"/>
      <c r="AG23" s="339">
        <f>SUM(AG6:AG22)</f>
        <v>2323600</v>
      </c>
    </row>
    <row r="24" spans="1:33" ht="18" thickBot="1" x14ac:dyDescent="0.35">
      <c r="A24" s="34"/>
      <c r="B24" s="134">
        <v>44489</v>
      </c>
      <c r="C24" s="36"/>
      <c r="D24" s="139"/>
      <c r="E24" s="136">
        <v>44489</v>
      </c>
      <c r="F24" s="37"/>
      <c r="G24" s="137"/>
      <c r="H24" s="138">
        <v>44489</v>
      </c>
      <c r="I24" s="38"/>
      <c r="J24" s="294"/>
      <c r="K24" s="295"/>
      <c r="L24" s="296"/>
      <c r="M24" s="444">
        <v>0</v>
      </c>
      <c r="N24" s="334">
        <v>0</v>
      </c>
      <c r="O24" s="491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44490</v>
      </c>
      <c r="C25" s="36"/>
      <c r="D25" s="139"/>
      <c r="E25" s="136">
        <v>44490</v>
      </c>
      <c r="F25" s="37"/>
      <c r="G25" s="137"/>
      <c r="H25" s="138">
        <v>44490</v>
      </c>
      <c r="I25" s="38"/>
      <c r="J25" s="297"/>
      <c r="K25" s="172"/>
      <c r="L25" s="75"/>
      <c r="M25" s="444">
        <v>0</v>
      </c>
      <c r="N25" s="334">
        <v>0</v>
      </c>
      <c r="O25" s="491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2" t="s">
        <v>565</v>
      </c>
      <c r="AF25" s="623"/>
      <c r="AG25" s="626">
        <f>AC29-AG23</f>
        <v>163726</v>
      </c>
    </row>
    <row r="26" spans="1:33" ht="18" thickBot="1" x14ac:dyDescent="0.35">
      <c r="A26" s="34"/>
      <c r="B26" s="134">
        <v>44491</v>
      </c>
      <c r="C26" s="36"/>
      <c r="D26" s="139"/>
      <c r="E26" s="136">
        <v>44491</v>
      </c>
      <c r="F26" s="37"/>
      <c r="G26" s="137"/>
      <c r="H26" s="138">
        <v>44491</v>
      </c>
      <c r="I26" s="38"/>
      <c r="J26" s="52"/>
      <c r="K26" s="295"/>
      <c r="L26" s="53"/>
      <c r="M26" s="444">
        <v>0</v>
      </c>
      <c r="N26" s="334">
        <v>0</v>
      </c>
      <c r="O26" s="491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4"/>
      <c r="AF26" s="625"/>
      <c r="AG26" s="627"/>
    </row>
    <row r="27" spans="1:33" ht="21.75" customHeight="1" thickBot="1" x14ac:dyDescent="0.35">
      <c r="A27" s="34"/>
      <c r="B27" s="134">
        <v>44492</v>
      </c>
      <c r="C27" s="36"/>
      <c r="D27" s="141"/>
      <c r="E27" s="136">
        <v>44492</v>
      </c>
      <c r="F27" s="37"/>
      <c r="G27" s="137"/>
      <c r="H27" s="138">
        <v>44492</v>
      </c>
      <c r="I27" s="38"/>
      <c r="J27" s="298"/>
      <c r="K27" s="17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44493</v>
      </c>
      <c r="C28" s="36"/>
      <c r="D28" s="141"/>
      <c r="E28" s="136">
        <v>44493</v>
      </c>
      <c r="F28" s="37"/>
      <c r="G28" s="137"/>
      <c r="H28" s="138">
        <v>44493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9.5" thickBot="1" x14ac:dyDescent="0.35">
      <c r="A29" s="34"/>
      <c r="B29" s="134">
        <v>44494</v>
      </c>
      <c r="C29" s="36"/>
      <c r="D29" s="143"/>
      <c r="E29" s="136">
        <v>44494</v>
      </c>
      <c r="F29" s="37"/>
      <c r="G29" s="137"/>
      <c r="H29" s="138">
        <v>44494</v>
      </c>
      <c r="I29" s="38"/>
      <c r="J29" s="300"/>
      <c r="K29" s="53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616" t="s">
        <v>562</v>
      </c>
      <c r="AC29" s="618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44495</v>
      </c>
      <c r="C30" s="36"/>
      <c r="D30" s="143"/>
      <c r="E30" s="136">
        <v>44495</v>
      </c>
      <c r="F30" s="37"/>
      <c r="G30" s="137"/>
      <c r="H30" s="138">
        <v>44495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617"/>
      <c r="AC30" s="619"/>
      <c r="AD30" s="99"/>
      <c r="AE30" s="99"/>
      <c r="AF30" s="99"/>
      <c r="AG30" s="99"/>
    </row>
    <row r="31" spans="1:33" ht="18" thickBot="1" x14ac:dyDescent="0.35">
      <c r="A31" s="34"/>
      <c r="B31" s="134">
        <v>44496</v>
      </c>
      <c r="C31" s="36"/>
      <c r="D31" s="266"/>
      <c r="E31" s="136">
        <v>44496</v>
      </c>
      <c r="F31" s="37"/>
      <c r="G31" s="137"/>
      <c r="H31" s="138">
        <v>44496</v>
      </c>
      <c r="I31" s="38"/>
      <c r="J31" s="233"/>
      <c r="K31" s="144"/>
      <c r="L31" s="66"/>
      <c r="M31" s="444">
        <v>0</v>
      </c>
      <c r="N31" s="334">
        <v>0</v>
      </c>
      <c r="O31" s="491"/>
      <c r="P31" s="381">
        <f>SUM(P5:P30)</f>
        <v>38479</v>
      </c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44497</v>
      </c>
      <c r="C32" s="36"/>
      <c r="D32" s="453"/>
      <c r="E32" s="136">
        <v>44497</v>
      </c>
      <c r="F32" s="37"/>
      <c r="G32" s="137"/>
      <c r="H32" s="138">
        <v>44497</v>
      </c>
      <c r="I32" s="38"/>
      <c r="J32" s="233"/>
      <c r="K32" s="509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44498</v>
      </c>
      <c r="C33" s="36"/>
      <c r="D33" s="266"/>
      <c r="E33" s="136">
        <v>44498</v>
      </c>
      <c r="F33" s="37"/>
      <c r="G33" s="137"/>
      <c r="H33" s="138">
        <v>44498</v>
      </c>
      <c r="I33" s="38"/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44499</v>
      </c>
      <c r="C34" s="36"/>
      <c r="D34" s="453"/>
      <c r="E34" s="136">
        <v>44499</v>
      </c>
      <c r="F34" s="37"/>
      <c r="G34" s="137"/>
      <c r="H34" s="138">
        <v>44499</v>
      </c>
      <c r="I34" s="38"/>
      <c r="J34" s="299"/>
      <c r="K34" s="510"/>
      <c r="L34" s="6"/>
      <c r="M34" s="444">
        <v>0</v>
      </c>
      <c r="N34" s="334">
        <v>0</v>
      </c>
      <c r="O34" s="392"/>
      <c r="P34" s="7"/>
      <c r="Q34" s="447">
        <v>0</v>
      </c>
      <c r="R34" s="7">
        <f t="shared" si="1"/>
        <v>0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44500</v>
      </c>
      <c r="C35" s="36"/>
      <c r="D35" s="267"/>
      <c r="E35" s="136">
        <v>44500</v>
      </c>
      <c r="F35" s="37"/>
      <c r="G35" s="137"/>
      <c r="H35" s="138">
        <v>44500</v>
      </c>
      <c r="I35" s="38"/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34">
        <v>44501</v>
      </c>
      <c r="C36" s="71"/>
      <c r="D36" s="242"/>
      <c r="E36" s="136">
        <v>44501</v>
      </c>
      <c r="F36" s="37"/>
      <c r="G36" s="137"/>
      <c r="H36" s="138">
        <v>44501</v>
      </c>
      <c r="I36" s="38"/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44502</v>
      </c>
      <c r="C37" s="71"/>
      <c r="D37" s="242"/>
      <c r="E37" s="136">
        <v>44502</v>
      </c>
      <c r="F37" s="37"/>
      <c r="G37" s="137"/>
      <c r="H37" s="138">
        <v>44502</v>
      </c>
      <c r="I37" s="38"/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44503</v>
      </c>
      <c r="C38" s="71"/>
      <c r="D38" s="242"/>
      <c r="E38" s="136">
        <v>44503</v>
      </c>
      <c r="F38" s="37"/>
      <c r="G38" s="137"/>
      <c r="H38" s="138">
        <v>44503</v>
      </c>
      <c r="I38" s="38"/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>
        <v>44504</v>
      </c>
      <c r="C39" s="71"/>
      <c r="D39" s="242"/>
      <c r="E39" s="136">
        <v>44504</v>
      </c>
      <c r="F39" s="239"/>
      <c r="G39" s="137"/>
      <c r="H39" s="138">
        <v>44504</v>
      </c>
      <c r="I39" s="69"/>
      <c r="J39" s="299"/>
      <c r="K39" s="246"/>
      <c r="L39" s="46"/>
      <c r="M39" s="643">
        <f>SUM(M5:M38)</f>
        <v>45</v>
      </c>
      <c r="N39" s="645">
        <f>SUM(N5:N38)</f>
        <v>55986</v>
      </c>
      <c r="O39" s="392"/>
      <c r="P39" s="7"/>
      <c r="Q39" s="7"/>
      <c r="R39" s="7">
        <f>SUM(R5:R38)</f>
        <v>188445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134">
        <v>44505</v>
      </c>
      <c r="C40" s="71"/>
      <c r="D40" s="242"/>
      <c r="E40" s="136">
        <v>44505</v>
      </c>
      <c r="F40" s="239"/>
      <c r="G40" s="137"/>
      <c r="H40" s="138">
        <v>44505</v>
      </c>
      <c r="I40" s="69"/>
      <c r="J40" s="299"/>
      <c r="K40" s="172"/>
      <c r="L40" s="46"/>
      <c r="M40" s="644"/>
      <c r="N40" s="646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134">
        <v>44506</v>
      </c>
      <c r="C41" s="71"/>
      <c r="D41" s="242"/>
      <c r="E41" s="136">
        <v>44506</v>
      </c>
      <c r="F41" s="240"/>
      <c r="G41" s="137"/>
      <c r="H41" s="138">
        <v>44506</v>
      </c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34">
        <v>44507</v>
      </c>
      <c r="C42" s="71"/>
      <c r="D42" s="242"/>
      <c r="E42" s="136">
        <v>44507</v>
      </c>
      <c r="F42" s="241"/>
      <c r="G42" s="137"/>
      <c r="H42" s="138">
        <v>44507</v>
      </c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28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316"/>
      <c r="D44" s="242"/>
      <c r="E44" s="136"/>
      <c r="F44" s="151"/>
      <c r="G44" s="137"/>
      <c r="H44" s="138"/>
      <c r="I44" s="69"/>
      <c r="J44" s="299"/>
      <c r="K44" s="692"/>
      <c r="L44" s="71"/>
      <c r="M44" s="647" t="s">
        <v>567</v>
      </c>
      <c r="N44" s="647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/>
      <c r="C53" s="71"/>
      <c r="D53" s="541"/>
      <c r="E53" s="136"/>
      <c r="F53" s="71"/>
      <c r="G53" s="137"/>
      <c r="H53" s="138"/>
      <c r="I53" s="69"/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/>
      <c r="C54" s="71"/>
      <c r="D54" s="542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75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7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37" t="s">
        <v>719</v>
      </c>
      <c r="N60" s="638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59">
        <v>-37331</v>
      </c>
      <c r="N62" s="660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61"/>
      <c r="N63" s="662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63">
        <v>-382722.22</v>
      </c>
      <c r="N64" s="664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65">
        <v>-163726</v>
      </c>
      <c r="N65" s="666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67">
        <f>SUM(M65+M64+M62)</f>
        <v>-583779.22</v>
      </c>
      <c r="N66" s="668"/>
      <c r="O66" s="65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113889</v>
      </c>
      <c r="D67" s="87"/>
      <c r="E67" s="88" t="s">
        <v>13</v>
      </c>
      <c r="F67" s="89">
        <f>SUM(F5:F66)</f>
        <v>537273</v>
      </c>
      <c r="G67" s="87"/>
      <c r="H67" s="90" t="s">
        <v>14</v>
      </c>
      <c r="I67" s="91">
        <f>SUM(I5:I66)</f>
        <v>18525</v>
      </c>
      <c r="J67" s="92"/>
      <c r="K67" s="93" t="s">
        <v>15</v>
      </c>
      <c r="L67" s="522">
        <f>SUM(L5:L66)</f>
        <v>0</v>
      </c>
      <c r="M67" s="669"/>
      <c r="N67" s="670"/>
      <c r="O67" s="658"/>
      <c r="P67" s="366"/>
      <c r="Q67" s="366"/>
      <c r="R67" s="7">
        <f>SUM(R5:R66)</f>
        <v>376890</v>
      </c>
      <c r="S67" s="7">
        <f>SUM(S5:S66)</f>
        <v>-387307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68" t="s">
        <v>16</v>
      </c>
      <c r="I69" s="569"/>
      <c r="J69" s="101"/>
      <c r="K69" s="570">
        <f>I67+L67</f>
        <v>18525</v>
      </c>
      <c r="L69" s="571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0" t="s">
        <v>17</v>
      </c>
      <c r="E70" s="580"/>
      <c r="F70" s="103">
        <f>F67-K69-C67</f>
        <v>404859</v>
      </c>
      <c r="I70" s="104"/>
      <c r="J70" s="105"/>
      <c r="R70" s="559">
        <f>R67+S67</f>
        <v>-10417</v>
      </c>
      <c r="S70" s="560"/>
      <c r="U70" s="50"/>
    </row>
    <row r="71" spans="1:33" ht="15.75" customHeight="1" x14ac:dyDescent="0.3">
      <c r="D71" s="561" t="s">
        <v>502</v>
      </c>
      <c r="E71" s="561"/>
      <c r="F71" s="95">
        <v>0</v>
      </c>
      <c r="I71" s="562" t="s">
        <v>19</v>
      </c>
      <c r="J71" s="563"/>
      <c r="K71" s="564">
        <f>F73+F74+F75</f>
        <v>404859</v>
      </c>
      <c r="L71" s="565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404859</v>
      </c>
      <c r="H73" s="34"/>
      <c r="I73" s="114" t="s">
        <v>21</v>
      </c>
      <c r="J73" s="115"/>
      <c r="K73" s="566">
        <f>-C4</f>
        <v>0</v>
      </c>
      <c r="L73" s="648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74" t="s">
        <v>24</v>
      </c>
      <c r="E75" s="575"/>
      <c r="F75" s="120">
        <v>0</v>
      </c>
      <c r="I75" s="576" t="s">
        <v>25</v>
      </c>
      <c r="J75" s="577"/>
      <c r="K75" s="578">
        <f>K71+K73</f>
        <v>404859</v>
      </c>
      <c r="L75" s="57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71" t="s">
        <v>610</v>
      </c>
      <c r="J77" s="672"/>
      <c r="K77" s="659">
        <v>0</v>
      </c>
      <c r="L77" s="660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73"/>
      <c r="J78" s="674"/>
      <c r="K78" s="661"/>
      <c r="L78" s="662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28"/>
      <c r="AD81" s="557"/>
      <c r="AE81" s="557"/>
      <c r="AF81" s="557"/>
      <c r="AG81" s="557"/>
    </row>
    <row r="82" spans="2:33" ht="21" x14ac:dyDescent="0.25">
      <c r="B82" s="127"/>
      <c r="C82" s="130"/>
      <c r="D82" s="272"/>
      <c r="E82" s="7"/>
      <c r="F82" s="273"/>
      <c r="M82" s="4"/>
      <c r="AC82" s="628"/>
      <c r="AD82" s="557"/>
      <c r="AE82" s="557"/>
      <c r="AF82" s="557"/>
      <c r="AG82" s="55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D75:E75"/>
    <mergeCell ref="I75:J75"/>
    <mergeCell ref="K75:L75"/>
    <mergeCell ref="I77:J78"/>
    <mergeCell ref="K77:L78"/>
    <mergeCell ref="AC81:AC82"/>
    <mergeCell ref="D70:E70"/>
    <mergeCell ref="R70:S70"/>
    <mergeCell ref="D71:E71"/>
    <mergeCell ref="I71:J71"/>
    <mergeCell ref="K71:L71"/>
    <mergeCell ref="K73:L73"/>
    <mergeCell ref="M64:N64"/>
    <mergeCell ref="M65:N65"/>
    <mergeCell ref="M66:N67"/>
    <mergeCell ref="O66:O67"/>
    <mergeCell ref="H69:I69"/>
    <mergeCell ref="K69:L69"/>
    <mergeCell ref="M39:M40"/>
    <mergeCell ref="N39:N40"/>
    <mergeCell ref="M44:N44"/>
    <mergeCell ref="M58:M59"/>
    <mergeCell ref="M60:N60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A74F-7178-4FAC-A63A-CB0FF8D91782}">
  <sheetPr>
    <tabColor rgb="FF990033"/>
  </sheetPr>
  <dimension ref="A1:G133"/>
  <sheetViews>
    <sheetView workbookViewId="0">
      <selection activeCell="F14" sqref="F14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>
        <v>44463</v>
      </c>
      <c r="B33" s="193" t="s">
        <v>904</v>
      </c>
      <c r="C33" s="71">
        <v>6188.5</v>
      </c>
      <c r="D33" s="195"/>
      <c r="E33" s="71"/>
      <c r="F33" s="183">
        <f t="shared" si="0"/>
        <v>6188.2600000000093</v>
      </c>
    </row>
    <row r="34" spans="1:6" ht="15.75" x14ac:dyDescent="0.25">
      <c r="A34" s="195">
        <v>44463</v>
      </c>
      <c r="B34" s="193" t="s">
        <v>905</v>
      </c>
      <c r="C34" s="71">
        <v>91985.02</v>
      </c>
      <c r="D34" s="195"/>
      <c r="E34" s="71"/>
      <c r="F34" s="183">
        <f t="shared" si="0"/>
        <v>98173.280000000013</v>
      </c>
    </row>
    <row r="35" spans="1:6" ht="15.75" x14ac:dyDescent="0.25">
      <c r="A35" s="195">
        <v>44464</v>
      </c>
      <c r="B35" s="193" t="s">
        <v>906</v>
      </c>
      <c r="C35" s="71">
        <v>35475.800000000003</v>
      </c>
      <c r="D35" s="195"/>
      <c r="E35" s="71"/>
      <c r="F35" s="183">
        <f t="shared" si="0"/>
        <v>133649.08000000002</v>
      </c>
    </row>
    <row r="36" spans="1:6" ht="15.75" x14ac:dyDescent="0.25">
      <c r="A36" s="195">
        <v>44466</v>
      </c>
      <c r="B36" s="193" t="s">
        <v>907</v>
      </c>
      <c r="C36" s="71">
        <v>106006.35</v>
      </c>
      <c r="D36" s="195"/>
      <c r="E36" s="71"/>
      <c r="F36" s="183">
        <f t="shared" si="0"/>
        <v>239655.43000000002</v>
      </c>
    </row>
    <row r="37" spans="1:6" ht="15.75" x14ac:dyDescent="0.25">
      <c r="A37" s="195">
        <v>44467</v>
      </c>
      <c r="B37" s="193" t="s">
        <v>908</v>
      </c>
      <c r="C37" s="71">
        <v>105049.2</v>
      </c>
      <c r="D37" s="195"/>
      <c r="E37" s="71"/>
      <c r="F37" s="183">
        <f t="shared" si="0"/>
        <v>344704.63</v>
      </c>
    </row>
    <row r="38" spans="1:6" ht="15.75" x14ac:dyDescent="0.25">
      <c r="A38" s="195">
        <v>44467</v>
      </c>
      <c r="B38" s="193" t="s">
        <v>909</v>
      </c>
      <c r="C38" s="71">
        <v>7479.9</v>
      </c>
      <c r="D38" s="195"/>
      <c r="E38" s="71"/>
      <c r="F38" s="183">
        <f t="shared" si="0"/>
        <v>352184.53</v>
      </c>
    </row>
    <row r="39" spans="1:6" ht="15.75" x14ac:dyDescent="0.25">
      <c r="A39" s="195">
        <v>44468</v>
      </c>
      <c r="B39" s="193" t="s">
        <v>910</v>
      </c>
      <c r="C39" s="71">
        <v>78443.7</v>
      </c>
      <c r="D39" s="195">
        <v>44470</v>
      </c>
      <c r="E39" s="71">
        <v>430628.47</v>
      </c>
      <c r="F39" s="183">
        <f t="shared" si="0"/>
        <v>-0.23999999993247911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-0.23999999993247911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-0.23999999993247911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-0.23999999993247911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-0.23999999993247911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-0.23999999993247911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-0.23999999993247911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-0.23999999993247911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-0.23999999993247911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-0.23999999993247911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-0.23999999993247911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-0.23999999993247911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-0.23999999993247911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-0.23999999993247911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-0.23999999993247911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-0.23999999993247911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-0.23999999993247911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-0.23999999993247911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-0.23999999993247911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-0.23999999993247911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-0.23999999993247911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-0.23999999993247911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-0.23999999993247911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-0.23999999993247911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-0.23999999993247911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-0.23999999993247911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-0.23999999993247911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-0.23999999993247911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-0.23999999993247911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-0.23999999993247911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-0.23999999993247911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-0.23999999993247911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-0.23999999993247911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-0.23999999993247911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-0.23999999993247911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-0.23999999993247911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-0.23999999993247911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-0.23999999993247911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-0.23999999993247911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-0.23999999993247911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-0.23999999993247911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-0.23999999993247911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-0.23999999993247911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-0.23999999993247911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-0.23999999993247911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-0.23999999993247911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-0.23999999993247911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-0.23999999993247911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-0.23999999993247911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-0.23999999993247911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-0.23999999993247911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-0.23999999993247911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-0.23999999993247911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-0.23999999993247911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-0.23999999993247911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-0.23999999993247911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-0.23999999993247911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-0.23999999993247911</v>
      </c>
    </row>
    <row r="97" spans="1:6" ht="19.5" thickTop="1" x14ac:dyDescent="0.3">
      <c r="B97" s="60"/>
      <c r="C97" s="4">
        <f>SUM(C3:C96)</f>
        <v>1915029.61</v>
      </c>
      <c r="D97" s="1"/>
      <c r="E97" s="4">
        <f>SUM(E3:E96)</f>
        <v>1915029.8499999999</v>
      </c>
      <c r="F97" s="191">
        <f>F96</f>
        <v>-0.23999999993247911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E263-1992-49CF-ABFB-81A77081DBD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34:G65"/>
  <sheetViews>
    <sheetView topLeftCell="A41" zoomScale="130" zoomScaleNormal="130" workbookViewId="0">
      <selection activeCell="A50" sqref="A50"/>
    </sheetView>
  </sheetViews>
  <sheetFormatPr baseColWidth="10" defaultRowHeight="15" x14ac:dyDescent="0.25"/>
  <cols>
    <col min="3" max="3" width="12.5703125" bestFit="1" customWidth="1"/>
  </cols>
  <sheetData>
    <row r="34" spans="1:1" ht="14.25" customHeight="1" x14ac:dyDescent="0.25"/>
    <row r="35" spans="1:1" ht="14.25" customHeight="1" x14ac:dyDescent="0.25"/>
    <row r="36" spans="1:1" ht="14.25" customHeight="1" x14ac:dyDescent="0.25"/>
    <row r="37" spans="1:1" ht="14.25" customHeight="1" x14ac:dyDescent="0.25"/>
    <row r="38" spans="1:1" ht="14.25" customHeight="1" x14ac:dyDescent="0.25"/>
    <row r="39" spans="1:1" ht="14.25" customHeight="1" x14ac:dyDescent="0.25"/>
    <row r="40" spans="1:1" ht="14.25" customHeight="1" x14ac:dyDescent="0.25"/>
    <row r="41" spans="1:1" ht="14.25" customHeight="1" x14ac:dyDescent="0.25"/>
    <row r="42" spans="1:1" ht="14.25" customHeight="1" x14ac:dyDescent="0.25"/>
    <row r="43" spans="1:1" ht="14.25" customHeight="1" x14ac:dyDescent="0.25"/>
    <row r="44" spans="1:1" ht="14.25" customHeight="1" x14ac:dyDescent="0.25"/>
    <row r="47" spans="1:1" x14ac:dyDescent="0.25">
      <c r="A47" t="s">
        <v>11</v>
      </c>
    </row>
    <row r="48" spans="1:1" ht="15.75" thickBot="1" x14ac:dyDescent="0.3"/>
    <row r="49" spans="1:7" ht="15" customHeight="1" thickBot="1" x14ac:dyDescent="0.3">
      <c r="A49" s="32"/>
      <c r="B49" s="677" t="s">
        <v>32</v>
      </c>
      <c r="C49" s="678"/>
      <c r="D49" s="678"/>
      <c r="E49" s="679"/>
      <c r="F49" s="4"/>
    </row>
    <row r="50" spans="1:7" ht="16.5" customHeight="1" x14ac:dyDescent="0.25">
      <c r="A50" s="19">
        <v>1</v>
      </c>
      <c r="B50" s="196" t="s">
        <v>901</v>
      </c>
      <c r="C50" s="197">
        <v>4205.54</v>
      </c>
      <c r="D50" s="198" t="s">
        <v>33</v>
      </c>
      <c r="E50" s="199" t="s">
        <v>611</v>
      </c>
      <c r="F50" s="538" t="s">
        <v>902</v>
      </c>
      <c r="G50" s="529"/>
    </row>
    <row r="51" spans="1:7" ht="13.9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538">
        <v>0</v>
      </c>
    </row>
    <row r="52" spans="1:7" hidden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538">
        <v>0</v>
      </c>
    </row>
    <row r="53" spans="1:7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538">
        <v>0</v>
      </c>
    </row>
    <row r="54" spans="1:7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538">
        <v>0</v>
      </c>
    </row>
    <row r="55" spans="1:7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538">
        <v>0</v>
      </c>
    </row>
    <row r="56" spans="1:7" ht="14.25" hidden="1" customHeight="1" x14ac:dyDescent="0.25">
      <c r="A56" s="19"/>
      <c r="B56" s="196" t="s">
        <v>611</v>
      </c>
      <c r="C56" s="197">
        <v>0</v>
      </c>
      <c r="D56" s="200" t="s">
        <v>33</v>
      </c>
      <c r="E56" s="199" t="s">
        <v>611</v>
      </c>
      <c r="F56" s="538">
        <v>0</v>
      </c>
    </row>
    <row r="57" spans="1:7" ht="14.25" hidden="1" customHeight="1" thickBot="1" x14ac:dyDescent="0.3">
      <c r="A57" s="330"/>
      <c r="B57" s="196" t="s">
        <v>611</v>
      </c>
      <c r="C57" s="197">
        <v>0</v>
      </c>
      <c r="D57" s="331" t="s">
        <v>33</v>
      </c>
      <c r="E57" s="199" t="s">
        <v>611</v>
      </c>
      <c r="F57" s="538">
        <v>0</v>
      </c>
    </row>
    <row r="58" spans="1:7" ht="14.25" hidden="1" customHeight="1" x14ac:dyDescent="0.25">
      <c r="A58" s="329"/>
      <c r="B58" s="196" t="s">
        <v>611</v>
      </c>
      <c r="C58" s="197">
        <v>0</v>
      </c>
      <c r="D58" s="198" t="s">
        <v>33</v>
      </c>
      <c r="E58" s="199" t="s">
        <v>611</v>
      </c>
      <c r="F58" s="538">
        <v>0</v>
      </c>
    </row>
    <row r="59" spans="1:7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538">
        <v>0</v>
      </c>
    </row>
    <row r="60" spans="1:7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538">
        <v>0</v>
      </c>
    </row>
    <row r="61" spans="1:7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611</v>
      </c>
      <c r="F61" s="538">
        <v>0</v>
      </c>
    </row>
    <row r="62" spans="1:7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611</v>
      </c>
      <c r="F62" s="538">
        <v>0</v>
      </c>
    </row>
    <row r="63" spans="1:7" ht="14.25" hidden="1" customHeight="1" x14ac:dyDescent="0.25">
      <c r="A63" s="19"/>
      <c r="B63" s="196" t="s">
        <v>611</v>
      </c>
      <c r="C63" s="197">
        <v>0</v>
      </c>
      <c r="D63" s="200" t="s">
        <v>33</v>
      </c>
      <c r="E63" s="199" t="s">
        <v>611</v>
      </c>
      <c r="F63" s="538">
        <v>0</v>
      </c>
    </row>
    <row r="64" spans="1:7" ht="14.25" hidden="1" customHeight="1" x14ac:dyDescent="0.25">
      <c r="A64" s="19"/>
      <c r="B64" s="196" t="s">
        <v>611</v>
      </c>
      <c r="C64" s="197">
        <v>0</v>
      </c>
      <c r="D64" s="200" t="s">
        <v>33</v>
      </c>
      <c r="E64" s="199" t="s">
        <v>611</v>
      </c>
      <c r="F64" s="538">
        <v>0</v>
      </c>
    </row>
    <row r="65" spans="3:3" hidden="1" x14ac:dyDescent="0.25">
      <c r="C65" s="197">
        <v>0</v>
      </c>
    </row>
  </sheetData>
  <sortState xmlns:xlrd2="http://schemas.microsoft.com/office/spreadsheetml/2017/richdata2" ref="A45:F46">
    <sortCondition ref="B45:B46"/>
  </sortState>
  <mergeCells count="1">
    <mergeCell ref="B49:E49"/>
  </mergeCells>
  <pageMargins left="0.70866141732283472" right="0.70866141732283472" top="0.74803149606299213" bottom="0" header="0.31496062992125984" footer="0.21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82" t="s">
        <v>726</v>
      </c>
      <c r="C1" s="682"/>
      <c r="D1" s="682"/>
      <c r="E1" s="682"/>
      <c r="H1" s="683" t="s">
        <v>726</v>
      </c>
      <c r="I1" s="683"/>
      <c r="J1" s="683"/>
      <c r="K1" s="205"/>
      <c r="L1" s="205"/>
      <c r="N1" t="s">
        <v>11</v>
      </c>
      <c r="O1" s="682" t="s">
        <v>725</v>
      </c>
      <c r="P1" s="682"/>
    </row>
    <row r="2" spans="1:17" ht="18" thickBot="1" x14ac:dyDescent="0.35">
      <c r="B2" s="18"/>
      <c r="C2" s="4"/>
      <c r="D2" s="6"/>
      <c r="E2" s="602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602"/>
      <c r="F3" s="496"/>
      <c r="H3" s="444">
        <v>126476.5</v>
      </c>
      <c r="I3" s="334">
        <v>10456</v>
      </c>
      <c r="J3" s="495">
        <v>44378</v>
      </c>
      <c r="K3" s="495"/>
      <c r="L3" s="647" t="s">
        <v>567</v>
      </c>
      <c r="M3" s="647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35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36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37" t="s">
        <v>719</v>
      </c>
      <c r="M19" s="638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87">
        <f>L16-H37</f>
        <v>-383122.2200000002</v>
      </c>
      <c r="M21" s="688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89"/>
      <c r="M22" s="690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43">
        <f>SUM(H3:H36)</f>
        <v>3989872.22</v>
      </c>
      <c r="I37" s="645">
        <f>SUM(I3:I36)</f>
        <v>688820.5</v>
      </c>
      <c r="J37" s="495"/>
      <c r="K37" s="495"/>
      <c r="L37" s="495"/>
      <c r="O37" s="643">
        <f>SUM(O3:O36)</f>
        <v>1464800.09</v>
      </c>
      <c r="P37" s="645">
        <f>SUM(P3:P36)</f>
        <v>121896</v>
      </c>
      <c r="Q37" s="392"/>
    </row>
    <row r="38" spans="7:17" ht="16.5" thickBot="1" x14ac:dyDescent="0.3">
      <c r="H38" s="644"/>
      <c r="I38" s="646"/>
      <c r="J38" s="495"/>
      <c r="K38" s="495"/>
      <c r="L38" s="495"/>
      <c r="O38" s="644"/>
      <c r="P38" s="646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85"/>
      <c r="I40" s="685"/>
      <c r="O40" s="647" t="s">
        <v>567</v>
      </c>
      <c r="P40" s="647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86"/>
      <c r="I53" s="7"/>
      <c r="O53" s="635">
        <f>SUM(O41:O52)</f>
        <v>1682687</v>
      </c>
      <c r="P53" s="475"/>
      <c r="Q53" s="392"/>
    </row>
    <row r="54" spans="7:17" ht="16.5" thickBot="1" x14ac:dyDescent="0.3">
      <c r="G54" s="272"/>
      <c r="H54" s="686"/>
      <c r="I54" s="7"/>
      <c r="O54" s="636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85"/>
      <c r="I56" s="685"/>
      <c r="O56" s="637" t="s">
        <v>719</v>
      </c>
      <c r="P56" s="638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84"/>
      <c r="I58" s="684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84"/>
      <c r="I59" s="684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80">
        <f>SUM(O58:O61)</f>
        <v>-328961.31000000006</v>
      </c>
      <c r="P62" s="681"/>
    </row>
  </sheetData>
  <mergeCells count="20">
    <mergeCell ref="O53:O54"/>
    <mergeCell ref="O56:P56"/>
    <mergeCell ref="L19:M19"/>
    <mergeCell ref="L21:M22"/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</mergeCells>
  <pageMargins left="0.37" right="0.13" top="0.43" bottom="0.27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77" t="s">
        <v>32</v>
      </c>
      <c r="C1" s="678"/>
      <c r="D1" s="678"/>
      <c r="E1" s="679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77" t="s">
        <v>32</v>
      </c>
      <c r="C9" s="678"/>
      <c r="D9" s="678"/>
      <c r="E9" s="679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77" t="s">
        <v>32</v>
      </c>
      <c r="C20" s="678"/>
      <c r="D20" s="678"/>
      <c r="E20" s="679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77" t="s">
        <v>32</v>
      </c>
      <c r="C31" s="678"/>
      <c r="D31" s="678"/>
      <c r="E31" s="679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77" t="s">
        <v>32</v>
      </c>
      <c r="C42" s="678"/>
      <c r="D42" s="678"/>
      <c r="E42" s="679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77" t="s">
        <v>32</v>
      </c>
      <c r="C54" s="678"/>
      <c r="D54" s="678"/>
      <c r="E54" s="679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81" t="s">
        <v>147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85" t="s">
        <v>7</v>
      </c>
      <c r="F4" s="586"/>
      <c r="H4" s="587" t="s">
        <v>8</v>
      </c>
      <c r="I4" s="58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68" t="s">
        <v>16</v>
      </c>
      <c r="I64" s="569"/>
      <c r="J64" s="101"/>
      <c r="K64" s="570">
        <f>I62+L62</f>
        <v>259947.00000000003</v>
      </c>
      <c r="L64" s="571"/>
      <c r="M64" s="572">
        <f>M62+N62</f>
        <v>2744320</v>
      </c>
      <c r="N64" s="573"/>
      <c r="O64" s="102"/>
      <c r="P64" s="99"/>
      <c r="Q64" s="99"/>
      <c r="S64" s="174"/>
    </row>
    <row r="65" spans="2:19" ht="19.5" customHeight="1" thickBot="1" x14ac:dyDescent="0.3">
      <c r="D65" s="580" t="s">
        <v>17</v>
      </c>
      <c r="E65" s="580"/>
      <c r="F65" s="103">
        <f>F62-K64-C62</f>
        <v>2374814.2599999998</v>
      </c>
      <c r="I65" s="104"/>
      <c r="J65" s="105"/>
      <c r="P65" s="559">
        <f>P62+Q62</f>
        <v>3144691.75</v>
      </c>
      <c r="Q65" s="560"/>
      <c r="S65" s="50"/>
    </row>
    <row r="66" spans="2:19" ht="15.75" customHeight="1" x14ac:dyDescent="0.3">
      <c r="D66" s="561" t="s">
        <v>18</v>
      </c>
      <c r="E66" s="561"/>
      <c r="F66" s="95">
        <v>-2261593.1</v>
      </c>
      <c r="I66" s="562" t="s">
        <v>19</v>
      </c>
      <c r="J66" s="563"/>
      <c r="K66" s="564">
        <f>F68+F69+F70</f>
        <v>355407.6199999997</v>
      </c>
      <c r="L66" s="565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66">
        <f>-C4</f>
        <v>-209541.1</v>
      </c>
      <c r="L68" s="567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74" t="s">
        <v>24</v>
      </c>
      <c r="E70" s="575"/>
      <c r="F70" s="120">
        <v>223014.26</v>
      </c>
      <c r="I70" s="576" t="s">
        <v>25</v>
      </c>
      <c r="J70" s="577"/>
      <c r="K70" s="578">
        <f>K66+K68</f>
        <v>145866.5199999997</v>
      </c>
      <c r="L70" s="579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81" t="s">
        <v>429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85" t="s">
        <v>7</v>
      </c>
      <c r="F4" s="586"/>
      <c r="H4" s="587" t="s">
        <v>8</v>
      </c>
      <c r="I4" s="58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68" t="s">
        <v>16</v>
      </c>
      <c r="I62" s="569"/>
      <c r="J62" s="101"/>
      <c r="K62" s="570">
        <f>I60+L60</f>
        <v>781851.32000000007</v>
      </c>
      <c r="L62" s="571"/>
      <c r="M62" s="572">
        <f>M60+N60</f>
        <v>4064802.5</v>
      </c>
      <c r="N62" s="573"/>
      <c r="O62" s="102"/>
      <c r="P62" s="99"/>
      <c r="Q62" s="99"/>
      <c r="S62" s="174"/>
    </row>
    <row r="63" spans="1:23" ht="19.5" customHeight="1" thickBot="1" x14ac:dyDescent="0.3">
      <c r="D63" s="580" t="s">
        <v>17</v>
      </c>
      <c r="E63" s="580"/>
      <c r="F63" s="103">
        <f>F60-K62-C60</f>
        <v>3177878.1399999997</v>
      </c>
      <c r="I63" s="104"/>
      <c r="J63" s="105"/>
      <c r="P63" s="559">
        <f>P60+Q60</f>
        <v>4585432.34</v>
      </c>
      <c r="Q63" s="560"/>
      <c r="S63" s="50"/>
    </row>
    <row r="64" spans="1:23" ht="15.75" customHeight="1" x14ac:dyDescent="0.3">
      <c r="D64" s="561" t="s">
        <v>18</v>
      </c>
      <c r="E64" s="561"/>
      <c r="F64" s="95">
        <v>-3579271.89</v>
      </c>
      <c r="I64" s="562" t="s">
        <v>19</v>
      </c>
      <c r="J64" s="563"/>
      <c r="K64" s="564">
        <f>F66+F67+F68</f>
        <v>-110332.85000000047</v>
      </c>
      <c r="L64" s="565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66">
        <f>-C4</f>
        <v>-223014.26</v>
      </c>
      <c r="L66" s="567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74" t="s">
        <v>24</v>
      </c>
      <c r="E68" s="575"/>
      <c r="F68" s="120">
        <v>215362.9</v>
      </c>
      <c r="I68" s="589" t="s">
        <v>431</v>
      </c>
      <c r="J68" s="590"/>
      <c r="K68" s="591">
        <f>K64+K66</f>
        <v>-333347.11000000045</v>
      </c>
      <c r="L68" s="592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81" t="s">
        <v>430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85" t="s">
        <v>7</v>
      </c>
      <c r="F4" s="586"/>
      <c r="H4" s="587" t="s">
        <v>8</v>
      </c>
      <c r="I4" s="59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68" t="s">
        <v>16</v>
      </c>
      <c r="I58" s="569"/>
      <c r="J58" s="101"/>
      <c r="K58" s="570">
        <f>I56+L56</f>
        <v>370346.35000000003</v>
      </c>
      <c r="L58" s="595"/>
      <c r="M58" s="572">
        <f>M56+N56</f>
        <v>3537422</v>
      </c>
      <c r="N58" s="573"/>
      <c r="O58" s="102"/>
      <c r="P58" s="99"/>
      <c r="Q58" s="99"/>
      <c r="S58" s="174"/>
    </row>
    <row r="59" spans="1:23" ht="15.75" customHeight="1" thickBot="1" x14ac:dyDescent="0.3">
      <c r="D59" s="580" t="s">
        <v>17</v>
      </c>
      <c r="E59" s="593"/>
      <c r="F59" s="103">
        <f>F56-K58-C56</f>
        <v>3048717.54</v>
      </c>
      <c r="I59" s="104"/>
      <c r="J59" s="105"/>
      <c r="P59" s="559">
        <f>P56+Q56</f>
        <v>8073324.3200000003</v>
      </c>
      <c r="Q59" s="560"/>
      <c r="S59" s="50"/>
    </row>
    <row r="60" spans="1:23" ht="15.75" customHeight="1" x14ac:dyDescent="0.3">
      <c r="D60" s="561" t="s">
        <v>18</v>
      </c>
      <c r="E60" s="561"/>
      <c r="F60" s="95">
        <v>-3102716.28</v>
      </c>
      <c r="I60" s="562" t="s">
        <v>19</v>
      </c>
      <c r="J60" s="563"/>
      <c r="K60" s="564">
        <f>F62+F63+F64</f>
        <v>216465.62000000023</v>
      </c>
      <c r="L60" s="565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66">
        <f>-C4</f>
        <v>-215362.9</v>
      </c>
      <c r="L62" s="567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74" t="s">
        <v>24</v>
      </c>
      <c r="E64" s="575"/>
      <c r="F64" s="120">
        <v>249311.35999999999</v>
      </c>
      <c r="I64" s="576" t="s">
        <v>25</v>
      </c>
      <c r="J64" s="577"/>
      <c r="K64" s="578">
        <f>K60+K62</f>
        <v>1102.720000000234</v>
      </c>
      <c r="L64" s="579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81" t="s">
        <v>504</v>
      </c>
      <c r="D1" s="581"/>
      <c r="E1" s="581"/>
      <c r="F1" s="581"/>
      <c r="G1" s="581"/>
      <c r="H1" s="581"/>
      <c r="I1" s="581"/>
      <c r="J1" s="581"/>
      <c r="K1" s="58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2" t="s">
        <v>1</v>
      </c>
      <c r="C3" s="583"/>
      <c r="D3" s="14"/>
      <c r="E3" s="15"/>
      <c r="F3" s="15"/>
      <c r="H3" s="584" t="s">
        <v>2</v>
      </c>
      <c r="I3" s="58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85" t="s">
        <v>7</v>
      </c>
      <c r="F4" s="586"/>
      <c r="H4" s="587" t="s">
        <v>8</v>
      </c>
      <c r="I4" s="58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68" t="s">
        <v>16</v>
      </c>
      <c r="I64" s="569"/>
      <c r="J64" s="101"/>
      <c r="K64" s="570">
        <f>I62+L62</f>
        <v>779034.56000000017</v>
      </c>
      <c r="L64" s="571"/>
      <c r="M64" s="572">
        <f>M62+N62</f>
        <v>4478181</v>
      </c>
      <c r="N64" s="573"/>
      <c r="O64" s="102"/>
      <c r="P64" s="99"/>
      <c r="Q64" s="99"/>
      <c r="S64" s="174"/>
    </row>
    <row r="65" spans="2:19" ht="19.5" customHeight="1" thickBot="1" x14ac:dyDescent="0.3">
      <c r="D65" s="580" t="s">
        <v>17</v>
      </c>
      <c r="E65" s="580"/>
      <c r="F65" s="103">
        <f>F62-K64-C62</f>
        <v>3602842.44</v>
      </c>
      <c r="I65" s="104"/>
      <c r="J65" s="105"/>
      <c r="P65" s="559">
        <f>P62+Q62</f>
        <v>5004562.5599999996</v>
      </c>
      <c r="Q65" s="560"/>
      <c r="S65" s="50"/>
    </row>
    <row r="66" spans="2:19" ht="15.75" customHeight="1" x14ac:dyDescent="0.3">
      <c r="B66" s="596" t="s">
        <v>528</v>
      </c>
      <c r="C66" s="597"/>
      <c r="D66" s="580" t="s">
        <v>502</v>
      </c>
      <c r="E66" s="580"/>
      <c r="F66" s="95">
        <v>-3854423.8</v>
      </c>
      <c r="I66" s="562" t="s">
        <v>19</v>
      </c>
      <c r="J66" s="563"/>
      <c r="K66" s="564">
        <f>F68+F69+F70</f>
        <v>14998.430000000139</v>
      </c>
      <c r="L66" s="565"/>
      <c r="P66" s="50"/>
      <c r="S66" s="107"/>
    </row>
    <row r="67" spans="2:19" ht="19.5" thickBot="1" x14ac:dyDescent="0.35">
      <c r="B67" s="598"/>
      <c r="C67" s="599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600"/>
      <c r="C68" s="601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66">
        <f>-C4</f>
        <v>-249311.35999999999</v>
      </c>
      <c r="L68" s="567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74" t="s">
        <v>24</v>
      </c>
      <c r="E70" s="575"/>
      <c r="F70" s="120">
        <v>255764.39</v>
      </c>
      <c r="I70" s="576" t="s">
        <v>431</v>
      </c>
      <c r="J70" s="577"/>
      <c r="K70" s="578">
        <f>K66+K68</f>
        <v>-234312.92999999985</v>
      </c>
      <c r="L70" s="579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pagos de octubre </vt:lpstr>
      <vt:lpstr>OCTUBRE   2 0 2  1           </vt:lpstr>
      <vt:lpstr>REMISIONES OCTUBRE  2021</vt:lpstr>
      <vt:lpstr>Hoja5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2021-10-12T17:19:49Z</cp:lastPrinted>
  <dcterms:created xsi:type="dcterms:W3CDTF">2021-01-11T14:43:39Z</dcterms:created>
  <dcterms:modified xsi:type="dcterms:W3CDTF">2021-12-01T01:54:40Z</dcterms:modified>
</cp:coreProperties>
</file>