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3690" yWindow="0" windowWidth="16605" windowHeight="10920" firstSheet="11" activeTab="12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Hoja1" sheetId="17" r:id="rId15"/>
    <sheet name="Hoja2" sheetId="1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6" l="1"/>
  <c r="L31" i="16"/>
  <c r="M26" i="16" l="1"/>
  <c r="Q6" i="16" l="1"/>
  <c r="Q8" i="16"/>
  <c r="Q9" i="16"/>
  <c r="Q10" i="16"/>
  <c r="Q32" i="16"/>
  <c r="Q5" i="16"/>
  <c r="P7" i="16"/>
  <c r="M79" i="9"/>
  <c r="K79" i="9"/>
  <c r="E79" i="9"/>
  <c r="C79" i="9"/>
  <c r="F46" i="9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F3" i="9"/>
  <c r="K56" i="16"/>
  <c r="L50" i="16"/>
  <c r="I50" i="16"/>
  <c r="F50" i="16"/>
  <c r="C50" i="16"/>
  <c r="N36" i="16"/>
  <c r="Q35" i="16"/>
  <c r="Q34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K52" i="16" l="1"/>
  <c r="F53" i="16" s="1"/>
  <c r="F56" i="16" s="1"/>
  <c r="K54" i="16" s="1"/>
  <c r="K58" i="16" s="1"/>
  <c r="F79" i="9"/>
  <c r="Q36" i="16"/>
  <c r="M36" i="16"/>
  <c r="M39" i="16" s="1"/>
  <c r="P39" i="16"/>
  <c r="C38" i="14" l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48" i="13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<sst xmlns="http://schemas.openxmlformats.org/spreadsheetml/2006/main" count="1202" uniqueCount="651">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</sst>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4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44" fontId="19" fillId="6" borderId="26" xfId="1" applyFont="1" applyFill="1" applyBorder="1"/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164" fontId="3" fillId="0" borderId="94" xfId="0" applyNumberFormat="1" applyFont="1" applyFill="1" applyBorder="1"/>
    <xf numFmtId="165" fontId="47" fillId="0" borderId="25" xfId="0" applyNumberFormat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left"/>
    </xf>
    <xf numFmtId="0" fontId="15" fillId="0" borderId="25" xfId="0" applyFont="1" applyFill="1" applyBorder="1" applyAlignment="1">
      <alignment horizontal="lef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00FF00"/>
      <color rgb="FFCC3399"/>
      <color rgb="FF990033"/>
      <color rgb="FF0000FF"/>
      <color rgb="FF99CCFF"/>
      <color rgb="FF800000"/>
      <color rgb="FFCCFF66"/>
      <color rgb="FF66FF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508"/>
      <c r="C1" s="510" t="s">
        <v>25</v>
      </c>
      <c r="D1" s="511"/>
      <c r="E1" s="511"/>
      <c r="F1" s="511"/>
      <c r="G1" s="511"/>
      <c r="H1" s="511"/>
      <c r="I1" s="511"/>
      <c r="J1" s="511"/>
      <c r="K1" s="511"/>
      <c r="L1" s="511"/>
      <c r="M1" s="511"/>
    </row>
    <row r="2" spans="1:19" ht="16.5" thickBot="1" x14ac:dyDescent="0.3">
      <c r="B2" s="509"/>
      <c r="C2" s="3"/>
      <c r="H2" s="5"/>
      <c r="I2" s="6"/>
      <c r="J2" s="7"/>
      <c r="L2" s="8"/>
      <c r="M2" s="6"/>
      <c r="N2" s="9"/>
    </row>
    <row r="3" spans="1:19" ht="21.75" thickBot="1" x14ac:dyDescent="0.35">
      <c r="B3" s="512" t="s">
        <v>0</v>
      </c>
      <c r="C3" s="513"/>
      <c r="D3" s="10"/>
      <c r="E3" s="11"/>
      <c r="F3" s="11"/>
      <c r="H3" s="514" t="s">
        <v>26</v>
      </c>
      <c r="I3" s="514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515" t="s">
        <v>2</v>
      </c>
      <c r="F4" s="516"/>
      <c r="H4" s="517" t="s">
        <v>3</v>
      </c>
      <c r="I4" s="518"/>
      <c r="J4" s="19"/>
      <c r="K4" s="166"/>
      <c r="L4" s="20"/>
      <c r="M4" s="21" t="s">
        <v>4</v>
      </c>
      <c r="N4" s="22" t="s">
        <v>5</v>
      </c>
      <c r="P4" s="524" t="s">
        <v>6</v>
      </c>
      <c r="Q4" s="525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526">
        <f>SUM(M5:M38)</f>
        <v>247061</v>
      </c>
      <c r="N39" s="528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527"/>
      <c r="N40" s="529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530" t="s">
        <v>11</v>
      </c>
      <c r="I52" s="531"/>
      <c r="J52" s="100"/>
      <c r="K52" s="532">
        <f>I50+L50</f>
        <v>53873.49</v>
      </c>
      <c r="L52" s="533"/>
      <c r="M52" s="534">
        <f>N39+M39</f>
        <v>419924</v>
      </c>
      <c r="N52" s="535"/>
      <c r="P52" s="34"/>
      <c r="Q52" s="9"/>
    </row>
    <row r="53" spans="1:17" ht="15.75" x14ac:dyDescent="0.25">
      <c r="D53" s="536" t="s">
        <v>12</v>
      </c>
      <c r="E53" s="536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536" t="s">
        <v>95</v>
      </c>
      <c r="E54" s="536"/>
      <c r="F54" s="96">
        <v>-549976.4</v>
      </c>
      <c r="I54" s="537" t="s">
        <v>13</v>
      </c>
      <c r="J54" s="538"/>
      <c r="K54" s="539">
        <f>F56+F57+F58</f>
        <v>-24577.400000000023</v>
      </c>
      <c r="L54" s="540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541">
        <f>-C4</f>
        <v>0</v>
      </c>
      <c r="L56" s="542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519" t="s">
        <v>18</v>
      </c>
      <c r="E58" s="520"/>
      <c r="F58" s="113">
        <v>567389.35</v>
      </c>
      <c r="I58" s="521" t="s">
        <v>97</v>
      </c>
      <c r="J58" s="522"/>
      <c r="K58" s="523">
        <f>K54+K56</f>
        <v>-24577.400000000023</v>
      </c>
      <c r="L58" s="523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E88" sqref="E88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4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47" si="0">C4-E4</f>
        <v>0</v>
      </c>
      <c r="G4" s="138"/>
      <c r="I4" s="394" t="s">
        <v>373</v>
      </c>
      <c r="J4" s="391">
        <v>8449</v>
      </c>
      <c r="K4" s="392">
        <v>272.8</v>
      </c>
      <c r="L4" s="475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5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5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5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5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5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5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5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5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5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5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5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5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5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5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5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5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5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5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5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5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5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5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5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5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5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5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5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5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5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5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5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5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5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5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 t="shared" si="0"/>
        <v>0</v>
      </c>
      <c r="I46" s="288"/>
      <c r="J46" s="57"/>
      <c r="K46" s="111"/>
      <c r="L46" s="476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8">
        <v>44643</v>
      </c>
      <c r="E47" s="489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8">
        <v>44643</v>
      </c>
      <c r="E48" s="489">
        <v>145889.51999999999</v>
      </c>
      <c r="F48" s="392">
        <f t="shared" ref="F48:F68" si="2">F47+C48</f>
        <v>145889.51999999999</v>
      </c>
      <c r="I48" s="348"/>
      <c r="J48" s="414"/>
      <c r="K48" s="414"/>
      <c r="L48" s="477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8">
        <v>44643</v>
      </c>
      <c r="E49" s="489">
        <v>200</v>
      </c>
      <c r="F49" s="392">
        <f t="shared" si="2"/>
        <v>146089.51999999999</v>
      </c>
      <c r="I49" s="348"/>
      <c r="J49" s="414"/>
      <c r="K49" s="414"/>
      <c r="L49" s="477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8">
        <v>44643</v>
      </c>
      <c r="E50" s="489">
        <v>2373.8000000000002</v>
      </c>
      <c r="F50" s="392">
        <f t="shared" si="2"/>
        <v>148463.31999999998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8">
        <v>44643</v>
      </c>
      <c r="E51" s="489"/>
      <c r="F51" s="392">
        <f t="shared" si="2"/>
        <v>148463.31999999998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8">
        <v>44643</v>
      </c>
      <c r="E52" s="489"/>
      <c r="F52" s="392">
        <f t="shared" si="2"/>
        <v>148463.31999999998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8">
        <v>44643</v>
      </c>
      <c r="E53" s="489"/>
      <c r="F53" s="392">
        <f t="shared" si="2"/>
        <v>148463.31999999998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8">
        <v>44643</v>
      </c>
      <c r="E54" s="489"/>
      <c r="F54" s="392">
        <f t="shared" si="2"/>
        <v>148463.31999999998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8">
        <v>44643</v>
      </c>
      <c r="E55" s="489"/>
      <c r="F55" s="392">
        <f t="shared" si="2"/>
        <v>148463.31999999998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8">
        <v>44643</v>
      </c>
      <c r="E56" s="489"/>
      <c r="F56" s="392">
        <f t="shared" si="2"/>
        <v>148463.31999999998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8">
        <v>44643</v>
      </c>
      <c r="E57" s="489"/>
      <c r="F57" s="392">
        <f t="shared" si="2"/>
        <v>148463.31999999998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8">
        <v>44643</v>
      </c>
      <c r="E58" s="489"/>
      <c r="F58" s="392">
        <f t="shared" si="2"/>
        <v>148463.31999999998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8">
        <v>44643</v>
      </c>
      <c r="E59" s="489"/>
      <c r="F59" s="392">
        <f t="shared" si="2"/>
        <v>148463.31999999998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8">
        <v>44643</v>
      </c>
      <c r="E60" s="489"/>
      <c r="F60" s="392">
        <f t="shared" si="2"/>
        <v>148463.31999999998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8">
        <v>44643</v>
      </c>
      <c r="E61" s="489"/>
      <c r="F61" s="392">
        <f t="shared" si="2"/>
        <v>148463.31999999998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8">
        <v>44643</v>
      </c>
      <c r="E62" s="489"/>
      <c r="F62" s="392">
        <f t="shared" si="2"/>
        <v>148463.31999999998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8">
        <v>44643</v>
      </c>
      <c r="E63" s="489"/>
      <c r="F63" s="392">
        <f t="shared" si="2"/>
        <v>148463.31999999998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8">
        <v>44643</v>
      </c>
      <c r="E64" s="489"/>
      <c r="F64" s="392">
        <f t="shared" si="2"/>
        <v>148463.31999999998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8">
        <v>44643</v>
      </c>
      <c r="E65" s="489"/>
      <c r="F65" s="392">
        <f t="shared" si="2"/>
        <v>148463.31999999998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8">
        <v>44643</v>
      </c>
      <c r="E66" s="489"/>
      <c r="F66" s="392">
        <f t="shared" si="2"/>
        <v>148463.31999999998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8">
        <v>44643</v>
      </c>
      <c r="E67" s="490"/>
      <c r="F67" s="392">
        <f t="shared" si="2"/>
        <v>148463.31999999998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8">
        <v>44643</v>
      </c>
      <c r="E68" s="489"/>
      <c r="F68" s="392">
        <f t="shared" si="2"/>
        <v>148463.31999999998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8">
        <v>44643</v>
      </c>
      <c r="E69" s="489"/>
      <c r="F69" s="392">
        <f t="shared" ref="F69:F78" si="3">F68+C69</f>
        <v>148463.31999999998</v>
      </c>
      <c r="I69" s="134"/>
      <c r="J69" s="139"/>
      <c r="K69" s="69"/>
      <c r="L69" s="148"/>
      <c r="M69" s="69"/>
      <c r="N69" s="137">
        <f t="shared" ref="N69:N78" si="4">N68+K69-M69</f>
        <v>0</v>
      </c>
    </row>
    <row r="70" spans="1:14" ht="15.75" hidden="1" x14ac:dyDescent="0.25">
      <c r="A70" s="446"/>
      <c r="B70" s="447"/>
      <c r="C70" s="111"/>
      <c r="D70" s="488">
        <v>44643</v>
      </c>
      <c r="E70" s="489"/>
      <c r="F70" s="392">
        <f t="shared" si="3"/>
        <v>148463.31999999998</v>
      </c>
      <c r="I70" s="134"/>
      <c r="J70" s="139"/>
      <c r="K70" s="69"/>
      <c r="L70" s="148"/>
      <c r="M70" s="69"/>
      <c r="N70" s="137">
        <f t="shared" si="4"/>
        <v>0</v>
      </c>
    </row>
    <row r="71" spans="1:14" ht="15.75" hidden="1" x14ac:dyDescent="0.25">
      <c r="A71" s="446"/>
      <c r="B71" s="447"/>
      <c r="C71" s="111"/>
      <c r="D71" s="488">
        <v>44643</v>
      </c>
      <c r="E71" s="489"/>
      <c r="F71" s="392">
        <f t="shared" si="3"/>
        <v>148463.31999999998</v>
      </c>
      <c r="I71" s="134"/>
      <c r="J71" s="139"/>
      <c r="K71" s="69"/>
      <c r="L71" s="148"/>
      <c r="M71" s="69"/>
      <c r="N71" s="137">
        <f t="shared" si="4"/>
        <v>0</v>
      </c>
    </row>
    <row r="72" spans="1:14" ht="15.75" hidden="1" x14ac:dyDescent="0.25">
      <c r="A72" s="446"/>
      <c r="B72" s="447"/>
      <c r="C72" s="111"/>
      <c r="D72" s="488">
        <v>44643</v>
      </c>
      <c r="E72" s="489"/>
      <c r="F72" s="392">
        <f t="shared" si="3"/>
        <v>148463.31999999998</v>
      </c>
      <c r="I72" s="134"/>
      <c r="J72" s="139"/>
      <c r="K72" s="69"/>
      <c r="L72" s="148"/>
      <c r="M72" s="69"/>
      <c r="N72" s="137">
        <f t="shared" si="4"/>
        <v>0</v>
      </c>
    </row>
    <row r="73" spans="1:14" ht="15.75" hidden="1" x14ac:dyDescent="0.25">
      <c r="A73" s="446"/>
      <c r="B73" s="447"/>
      <c r="C73" s="111"/>
      <c r="D73" s="488">
        <v>44643</v>
      </c>
      <c r="E73" s="489"/>
      <c r="F73" s="392">
        <f t="shared" si="3"/>
        <v>148463.31999999998</v>
      </c>
      <c r="I73" s="134"/>
      <c r="J73" s="139"/>
      <c r="K73" s="69"/>
      <c r="L73" s="148"/>
      <c r="M73" s="69"/>
      <c r="N73" s="137">
        <f t="shared" si="4"/>
        <v>0</v>
      </c>
    </row>
    <row r="74" spans="1:14" ht="15.75" hidden="1" x14ac:dyDescent="0.25">
      <c r="A74" s="446"/>
      <c r="B74" s="447"/>
      <c r="C74" s="111"/>
      <c r="D74" s="488">
        <v>44643</v>
      </c>
      <c r="E74" s="489"/>
      <c r="F74" s="392">
        <f t="shared" si="3"/>
        <v>148463.31999999998</v>
      </c>
      <c r="I74" s="134"/>
      <c r="J74" s="139"/>
      <c r="K74" s="69"/>
      <c r="L74" s="148"/>
      <c r="M74" s="69"/>
      <c r="N74" s="137">
        <f t="shared" si="4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8">
        <v>44643</v>
      </c>
      <c r="E75" s="489">
        <v>40377.15</v>
      </c>
      <c r="F75" s="392">
        <f t="shared" si="3"/>
        <v>188840.46999999997</v>
      </c>
      <c r="I75" s="134"/>
      <c r="J75" s="139"/>
      <c r="K75" s="69"/>
      <c r="L75" s="148"/>
      <c r="M75" s="69"/>
      <c r="N75" s="137">
        <f t="shared" si="4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3"/>
        <v>188840.46999999997</v>
      </c>
      <c r="I76" s="604" t="s">
        <v>597</v>
      </c>
      <c r="J76" s="605"/>
      <c r="K76" s="69"/>
      <c r="L76" s="148"/>
      <c r="M76" s="69"/>
      <c r="N76" s="137">
        <f t="shared" si="4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3"/>
        <v>188840.46999999997</v>
      </c>
      <c r="I77" s="606"/>
      <c r="J77" s="607"/>
      <c r="K77" s="69"/>
      <c r="L77" s="148"/>
      <c r="M77" s="69"/>
      <c r="N77" s="137">
        <f t="shared" si="4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si="3"/>
        <v>188840.46999999997</v>
      </c>
      <c r="I78" s="149"/>
      <c r="J78" s="150"/>
      <c r="K78" s="151">
        <v>0</v>
      </c>
      <c r="L78" s="152"/>
      <c r="M78" s="151"/>
      <c r="N78" s="137">
        <f t="shared" si="4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8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570" t="s">
        <v>207</v>
      </c>
      <c r="K80" s="1"/>
      <c r="L80" s="97"/>
      <c r="M80" s="3"/>
      <c r="N80" s="1"/>
    </row>
    <row r="81" spans="1:14" x14ac:dyDescent="0.25">
      <c r="B81" s="462" t="s">
        <v>547</v>
      </c>
      <c r="C81" s="463"/>
      <c r="D81" s="464"/>
      <c r="E81" s="3"/>
      <c r="F81" s="571"/>
      <c r="K81" s="1"/>
      <c r="L81" s="97"/>
      <c r="M81" s="3"/>
      <c r="N81" s="1"/>
    </row>
    <row r="82" spans="1:14" ht="18.75" x14ac:dyDescent="0.3">
      <c r="A82" s="435"/>
      <c r="B82" s="603" t="s">
        <v>595</v>
      </c>
      <c r="C82" s="603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1" t="s">
        <v>598</v>
      </c>
      <c r="C84" s="481"/>
      <c r="D84" s="492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opLeftCell="C19" workbookViewId="0">
      <selection activeCell="G44" sqref="G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08"/>
      <c r="C1" s="574" t="s">
        <v>451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25" ht="16.5" thickBot="1" x14ac:dyDescent="0.3">
      <c r="B2" s="509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2" t="s">
        <v>0</v>
      </c>
      <c r="C3" s="513"/>
      <c r="D3" s="10"/>
      <c r="E3" s="11"/>
      <c r="F3" s="11"/>
      <c r="H3" s="514" t="s">
        <v>26</v>
      </c>
      <c r="I3" s="514"/>
      <c r="K3" s="165"/>
      <c r="L3" s="13"/>
      <c r="M3" s="14"/>
      <c r="P3" s="551" t="s">
        <v>6</v>
      </c>
      <c r="R3" s="572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515" t="s">
        <v>2</v>
      </c>
      <c r="F4" s="516"/>
      <c r="H4" s="517" t="s">
        <v>3</v>
      </c>
      <c r="I4" s="518"/>
      <c r="J4" s="19"/>
      <c r="K4" s="166"/>
      <c r="L4" s="20"/>
      <c r="M4" s="21" t="s">
        <v>4</v>
      </c>
      <c r="N4" s="22" t="s">
        <v>5</v>
      </c>
      <c r="P4" s="552"/>
      <c r="Q4" s="322" t="s">
        <v>217</v>
      </c>
      <c r="R4" s="573"/>
      <c r="W4" s="561" t="s">
        <v>124</v>
      </c>
      <c r="X4" s="561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561"/>
      <c r="X5" s="561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565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566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567"/>
      <c r="X21" s="567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568"/>
      <c r="X23" s="568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568"/>
      <c r="X24" s="568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569"/>
      <c r="X25" s="569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569"/>
      <c r="X26" s="569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562"/>
      <c r="X27" s="563"/>
      <c r="Y27" s="564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563"/>
      <c r="X28" s="563"/>
      <c r="Y28" s="564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2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2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2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553">
        <f>SUM(M5:M35)</f>
        <v>2220612.02</v>
      </c>
      <c r="N36" s="555">
        <f>SUM(N5:N35)</f>
        <v>833865</v>
      </c>
      <c r="O36" s="276"/>
      <c r="P36" s="277">
        <v>0</v>
      </c>
      <c r="Q36" s="599">
        <f>SUM(Q5:Q35)</f>
        <v>8.3000000000320142</v>
      </c>
      <c r="R36" s="228"/>
    </row>
    <row r="37" spans="1:20" ht="18" customHeight="1" thickBot="1" x14ac:dyDescent="0.3">
      <c r="A37" s="23"/>
      <c r="B37" s="24">
        <v>44645</v>
      </c>
      <c r="C37" s="25">
        <v>350000</v>
      </c>
      <c r="D37" s="65" t="s">
        <v>49</v>
      </c>
      <c r="E37" s="27"/>
      <c r="F37" s="28"/>
      <c r="G37" s="2"/>
      <c r="H37" s="36"/>
      <c r="I37" s="30"/>
      <c r="J37" s="60"/>
      <c r="K37" s="41"/>
      <c r="L37" s="61"/>
      <c r="M37" s="554"/>
      <c r="N37" s="556"/>
      <c r="O37" s="276"/>
      <c r="P37" s="277">
        <v>0</v>
      </c>
      <c r="Q37" s="600"/>
      <c r="R37" s="227" t="s">
        <v>7</v>
      </c>
    </row>
    <row r="38" spans="1:20" ht="18" thickBot="1" x14ac:dyDescent="0.35">
      <c r="A38" s="23"/>
      <c r="B38" s="24">
        <v>44651</v>
      </c>
      <c r="C38" s="25">
        <f>13429.46+396419.2</f>
        <v>409848.66000000003</v>
      </c>
      <c r="D38" s="65" t="s">
        <v>49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01">
        <f>M36+N36</f>
        <v>3054477.02</v>
      </c>
      <c r="N39" s="602"/>
      <c r="P39" s="34">
        <f>SUM(P5:P38)</f>
        <v>3627989.66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457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470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44639</v>
      </c>
      <c r="K43" s="38" t="s">
        <v>582</v>
      </c>
      <c r="L43" s="54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>
        <v>44646</v>
      </c>
      <c r="K44" s="459" t="s">
        <v>591</v>
      </c>
      <c r="L44" s="461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1877866.6600000001</v>
      </c>
      <c r="D50" s="88"/>
      <c r="E50" s="89" t="s">
        <v>8</v>
      </c>
      <c r="F50" s="90">
        <f>SUM(F5:F49)</f>
        <v>3548268</v>
      </c>
      <c r="G50" s="88"/>
      <c r="H50" s="91" t="s">
        <v>9</v>
      </c>
      <c r="I50" s="92">
        <f>SUM(I5:I49)</f>
        <v>83862.5</v>
      </c>
      <c r="J50" s="93"/>
      <c r="K50" s="94" t="s">
        <v>10</v>
      </c>
      <c r="L50" s="95">
        <f>SUM(L5:L49)</f>
        <v>133296.9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0" t="s">
        <v>11</v>
      </c>
      <c r="I52" s="531"/>
      <c r="J52" s="100"/>
      <c r="K52" s="532">
        <f>I50+L50</f>
        <v>217159.4</v>
      </c>
      <c r="L52" s="559"/>
      <c r="M52" s="272"/>
      <c r="N52" s="272"/>
      <c r="P52" s="34"/>
      <c r="Q52" s="13"/>
    </row>
    <row r="53" spans="1:17" x14ac:dyDescent="0.25">
      <c r="D53" s="536" t="s">
        <v>12</v>
      </c>
      <c r="E53" s="536"/>
      <c r="F53" s="312">
        <f>F50-K52-C50</f>
        <v>1453241.94</v>
      </c>
      <c r="I53" s="102"/>
      <c r="J53" s="103"/>
    </row>
    <row r="54" spans="1:17" ht="18.75" x14ac:dyDescent="0.3">
      <c r="D54" s="560" t="s">
        <v>95</v>
      </c>
      <c r="E54" s="560"/>
      <c r="F54" s="111">
        <v>-1360260.32</v>
      </c>
      <c r="I54" s="537" t="s">
        <v>13</v>
      </c>
      <c r="J54" s="538"/>
      <c r="K54" s="539">
        <f>F56+F57+F58</f>
        <v>1797288.1999999997</v>
      </c>
      <c r="L54" s="53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-206286.1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-113304.48000000013</v>
      </c>
      <c r="H56" s="23"/>
      <c r="I56" s="108" t="s">
        <v>15</v>
      </c>
      <c r="J56" s="109"/>
      <c r="K56" s="541">
        <f>-C4</f>
        <v>-1266568.45</v>
      </c>
      <c r="L56" s="542"/>
    </row>
    <row r="57" spans="1:17" ht="16.5" thickBot="1" x14ac:dyDescent="0.3">
      <c r="D57" s="110" t="s">
        <v>16</v>
      </c>
      <c r="E57" s="98" t="s">
        <v>17</v>
      </c>
      <c r="F57" s="111">
        <v>117775</v>
      </c>
    </row>
    <row r="58" spans="1:17" ht="20.25" thickTop="1" thickBot="1" x14ac:dyDescent="0.35">
      <c r="C58" s="112">
        <v>44647</v>
      </c>
      <c r="D58" s="519" t="s">
        <v>18</v>
      </c>
      <c r="E58" s="520"/>
      <c r="F58" s="113">
        <v>1792817.68</v>
      </c>
      <c r="I58" s="521" t="s">
        <v>198</v>
      </c>
      <c r="J58" s="522"/>
      <c r="K58" s="523">
        <f>K54+K56</f>
        <v>530719.74999999977</v>
      </c>
      <c r="L58" s="52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56:L56"/>
    <mergeCell ref="M39:N39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A22" workbookViewId="0">
      <selection activeCell="C46" sqref="C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6">
        <v>44643</v>
      </c>
      <c r="E3" s="487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9">
        <v>44643</v>
      </c>
      <c r="M3" s="480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6">
        <v>44643</v>
      </c>
      <c r="E4" s="487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6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6">
        <v>44643</v>
      </c>
      <c r="E5" s="487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6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6">
        <v>44643</v>
      </c>
      <c r="E6" s="487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6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6">
        <v>44643</v>
      </c>
      <c r="E7" s="487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6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6">
        <v>44643</v>
      </c>
      <c r="E8" s="487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6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6">
        <v>44643</v>
      </c>
      <c r="E9" s="487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6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6">
        <v>44643</v>
      </c>
      <c r="E10" s="487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6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6">
        <v>44643</v>
      </c>
      <c r="E11" s="487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6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6">
        <v>44643</v>
      </c>
      <c r="E12" s="487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6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6">
        <v>44643</v>
      </c>
      <c r="E13" s="487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6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6">
        <v>44643</v>
      </c>
      <c r="E14" s="487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6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6">
        <v>44643</v>
      </c>
      <c r="E15" s="487">
        <v>61979.8</v>
      </c>
      <c r="F15" s="392">
        <f t="shared" si="0"/>
        <v>14144.5</v>
      </c>
      <c r="I15" s="370">
        <v>44631</v>
      </c>
      <c r="J15" s="57">
        <v>8716</v>
      </c>
      <c r="K15" s="111">
        <v>360</v>
      </c>
      <c r="L15" s="476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/>
      <c r="E16" s="392"/>
      <c r="F16" s="392">
        <f t="shared" si="0"/>
        <v>50443.9</v>
      </c>
      <c r="I16" s="370">
        <v>44632</v>
      </c>
      <c r="J16" s="57">
        <v>8720</v>
      </c>
      <c r="K16" s="111">
        <v>450</v>
      </c>
      <c r="L16" s="476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6"/>
      <c r="E17" s="392"/>
      <c r="F17" s="392">
        <f t="shared" si="0"/>
        <v>94092.05</v>
      </c>
      <c r="I17" s="370">
        <v>44634</v>
      </c>
      <c r="J17" s="57">
        <v>8764</v>
      </c>
      <c r="K17" s="111">
        <v>2120</v>
      </c>
      <c r="L17" s="476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/>
      <c r="E18" s="392"/>
      <c r="F18" s="392">
        <f t="shared" si="0"/>
        <v>8163.9</v>
      </c>
      <c r="I18" s="370">
        <v>44635</v>
      </c>
      <c r="J18" s="57">
        <v>8773</v>
      </c>
      <c r="K18" s="111">
        <v>4670</v>
      </c>
      <c r="L18" s="476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/>
      <c r="E19" s="392"/>
      <c r="F19" s="392">
        <f t="shared" si="0"/>
        <v>57174.8</v>
      </c>
      <c r="I19" s="370">
        <v>44636</v>
      </c>
      <c r="J19" s="57">
        <v>8785</v>
      </c>
      <c r="K19" s="111">
        <v>3785</v>
      </c>
      <c r="L19" s="476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/>
      <c r="E20" s="392"/>
      <c r="F20" s="392">
        <f t="shared" si="0"/>
        <v>9004.7999999999993</v>
      </c>
      <c r="I20" s="370">
        <v>44638</v>
      </c>
      <c r="J20" s="57">
        <v>8795</v>
      </c>
      <c r="K20" s="111">
        <v>10063</v>
      </c>
      <c r="L20" s="476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/>
      <c r="E21" s="392"/>
      <c r="F21" s="392">
        <f t="shared" si="0"/>
        <v>80090.45</v>
      </c>
      <c r="I21" s="370">
        <v>44639</v>
      </c>
      <c r="J21" s="57">
        <v>8800</v>
      </c>
      <c r="K21" s="111">
        <v>1988</v>
      </c>
      <c r="L21" s="476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/>
      <c r="E22" s="392"/>
      <c r="F22" s="392">
        <f t="shared" si="0"/>
        <v>7015.6</v>
      </c>
      <c r="G22" s="138"/>
      <c r="I22" s="370">
        <v>44639</v>
      </c>
      <c r="J22" s="57">
        <v>8801</v>
      </c>
      <c r="K22" s="111">
        <v>270</v>
      </c>
      <c r="L22" s="476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/>
      <c r="E23" s="392"/>
      <c r="F23" s="392">
        <f t="shared" si="0"/>
        <v>2559.1999999999998</v>
      </c>
      <c r="I23" s="370">
        <v>44641</v>
      </c>
      <c r="J23" s="57">
        <v>8810</v>
      </c>
      <c r="K23" s="111">
        <v>1553</v>
      </c>
      <c r="L23" s="476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/>
      <c r="E24" s="392"/>
      <c r="F24" s="392">
        <f t="shared" si="0"/>
        <v>11187.2</v>
      </c>
      <c r="I24" s="370">
        <v>44642</v>
      </c>
      <c r="J24" s="57">
        <v>8817</v>
      </c>
      <c r="K24" s="111">
        <v>1450</v>
      </c>
      <c r="L24" s="476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/>
      <c r="E25" s="392"/>
      <c r="F25" s="392">
        <f t="shared" si="0"/>
        <v>51776.46</v>
      </c>
      <c r="I25" s="498" t="s">
        <v>615</v>
      </c>
      <c r="J25" s="499">
        <v>8832</v>
      </c>
      <c r="K25" s="500">
        <v>36766.699999999997</v>
      </c>
      <c r="L25" s="476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/>
      <c r="E26" s="392"/>
      <c r="F26" s="392">
        <f t="shared" si="0"/>
        <v>87124.5</v>
      </c>
      <c r="I26" s="501" t="s">
        <v>615</v>
      </c>
      <c r="J26" s="502">
        <v>8834</v>
      </c>
      <c r="K26" s="503">
        <v>6425.6</v>
      </c>
      <c r="L26" s="476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6"/>
      <c r="E27" s="392"/>
      <c r="F27" s="392">
        <f t="shared" si="0"/>
        <v>67449.740000000005</v>
      </c>
      <c r="I27" s="501" t="s">
        <v>616</v>
      </c>
      <c r="J27" s="502">
        <v>8837</v>
      </c>
      <c r="K27" s="503">
        <v>360</v>
      </c>
      <c r="L27" s="476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/>
      <c r="E28" s="392"/>
      <c r="F28" s="392">
        <f t="shared" si="0"/>
        <v>4430.8</v>
      </c>
      <c r="I28" s="498" t="s">
        <v>617</v>
      </c>
      <c r="J28" s="499">
        <v>8849</v>
      </c>
      <c r="K28" s="500">
        <v>23962.400000000001</v>
      </c>
      <c r="L28" s="476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/>
      <c r="E29" s="392"/>
      <c r="F29" s="392">
        <f t="shared" si="0"/>
        <v>6400</v>
      </c>
      <c r="I29" s="498" t="s">
        <v>618</v>
      </c>
      <c r="J29" s="499">
        <v>8859</v>
      </c>
      <c r="K29" s="500">
        <v>180</v>
      </c>
      <c r="L29" s="476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/>
      <c r="E30" s="392"/>
      <c r="F30" s="392">
        <f t="shared" si="0"/>
        <v>129051.65</v>
      </c>
      <c r="G30" s="138"/>
      <c r="I30" s="501" t="s">
        <v>618</v>
      </c>
      <c r="J30" s="502">
        <v>8863</v>
      </c>
      <c r="K30" s="503">
        <v>44504</v>
      </c>
      <c r="L30" s="476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/>
      <c r="E31" s="392"/>
      <c r="F31" s="392">
        <f t="shared" si="0"/>
        <v>9483.7999999999993</v>
      </c>
      <c r="I31" s="370"/>
      <c r="J31" s="57"/>
      <c r="K31" s="111"/>
      <c r="L31" s="476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/>
      <c r="E32" s="392"/>
      <c r="F32" s="392">
        <f t="shared" si="0"/>
        <v>9623.1</v>
      </c>
      <c r="I32" s="370"/>
      <c r="J32" s="57"/>
      <c r="K32" s="111"/>
      <c r="L32" s="476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/>
      <c r="E33" s="392"/>
      <c r="F33" s="392">
        <f t="shared" si="0"/>
        <v>869.4</v>
      </c>
      <c r="I33" s="370"/>
      <c r="J33" s="57"/>
      <c r="K33" s="111"/>
      <c r="L33" s="476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/>
      <c r="E34" s="392"/>
      <c r="F34" s="392">
        <f t="shared" si="0"/>
        <v>7771.4</v>
      </c>
      <c r="I34" s="370"/>
      <c r="J34" s="57"/>
      <c r="K34" s="111"/>
      <c r="L34" s="476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/>
      <c r="E35" s="392"/>
      <c r="F35" s="392">
        <f t="shared" si="0"/>
        <v>46801.67</v>
      </c>
      <c r="I35" s="370"/>
      <c r="J35" s="57"/>
      <c r="K35" s="111"/>
      <c r="L35" s="476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/>
      <c r="E36" s="392"/>
      <c r="F36" s="392">
        <f t="shared" si="0"/>
        <v>106305.33</v>
      </c>
      <c r="I36" s="370"/>
      <c r="J36" s="57"/>
      <c r="K36" s="111"/>
      <c r="L36" s="476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/>
      <c r="E37" s="392"/>
      <c r="F37" s="392">
        <f t="shared" si="0"/>
        <v>49908.18</v>
      </c>
      <c r="I37" s="370"/>
      <c r="J37" s="57"/>
      <c r="K37" s="111"/>
      <c r="L37" s="476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6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6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7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7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449387.88999999996</v>
      </c>
      <c r="F79" s="153">
        <f>SUM(F3:F78)</f>
        <v>910872.43000000028</v>
      </c>
      <c r="K79" s="209">
        <f>SUM(K3:K78)</f>
        <v>206286.09999999998</v>
      </c>
      <c r="L79" s="478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570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71"/>
      <c r="K81" s="1"/>
      <c r="L81" s="97"/>
      <c r="M81" s="3"/>
      <c r="N81" s="1"/>
    </row>
    <row r="82" spans="1:14" ht="16.5" thickBot="1" x14ac:dyDescent="0.3">
      <c r="A82" s="456"/>
      <c r="B82" s="442"/>
      <c r="I82" s="482" t="s">
        <v>596</v>
      </c>
      <c r="J82" s="483"/>
      <c r="K82" s="484"/>
      <c r="L82" s="485"/>
      <c r="M82" s="484"/>
    </row>
    <row r="83" spans="1:14" x14ac:dyDescent="0.25">
      <c r="A83" s="456"/>
      <c r="B83" s="442"/>
      <c r="I83" s="608" t="s">
        <v>594</v>
      </c>
      <c r="J83" s="609"/>
    </row>
    <row r="84" spans="1:14" ht="15.75" thickBot="1" x14ac:dyDescent="0.3">
      <c r="A84" s="456"/>
      <c r="B84" s="442"/>
      <c r="I84" s="610"/>
      <c r="J84" s="611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456"/>
      <c r="B87" s="442"/>
      <c r="F87"/>
      <c r="I87"/>
      <c r="J87" s="194"/>
      <c r="N87"/>
    </row>
    <row r="88" spans="1:14" x14ac:dyDescent="0.25">
      <c r="A88" s="456"/>
      <c r="B88" s="442"/>
      <c r="F88"/>
      <c r="I88"/>
      <c r="J88" s="194"/>
      <c r="N88"/>
    </row>
    <row r="89" spans="1:14" ht="15.75" x14ac:dyDescent="0.25">
      <c r="A89" s="493">
        <v>44648</v>
      </c>
      <c r="B89" s="494" t="s">
        <v>610</v>
      </c>
      <c r="C89" s="495">
        <v>10026.200000000001</v>
      </c>
      <c r="F89"/>
      <c r="I89"/>
      <c r="J89" s="194"/>
      <c r="N89"/>
    </row>
    <row r="90" spans="1:14" ht="15.75" x14ac:dyDescent="0.25">
      <c r="A90" s="493">
        <v>44649</v>
      </c>
      <c r="B90" s="496" t="s">
        <v>611</v>
      </c>
      <c r="C90" s="489">
        <v>94987.44</v>
      </c>
      <c r="F90"/>
      <c r="I90"/>
      <c r="J90" s="194"/>
      <c r="N90"/>
    </row>
    <row r="91" spans="1:14" ht="15.75" x14ac:dyDescent="0.25">
      <c r="A91" s="493">
        <v>44650</v>
      </c>
      <c r="B91" s="496" t="s">
        <v>612</v>
      </c>
      <c r="C91" s="489">
        <v>8900.25</v>
      </c>
      <c r="F91"/>
      <c r="I91"/>
      <c r="J91" s="194"/>
      <c r="N91"/>
    </row>
    <row r="92" spans="1:14" ht="15.75" x14ac:dyDescent="0.25">
      <c r="A92" s="493">
        <v>44650</v>
      </c>
      <c r="B92" s="496" t="s">
        <v>613</v>
      </c>
      <c r="C92" s="489">
        <v>8045.4</v>
      </c>
      <c r="F92"/>
      <c r="I92"/>
      <c r="J92" s="194"/>
      <c r="N92"/>
    </row>
    <row r="93" spans="1:14" ht="15.75" x14ac:dyDescent="0.25">
      <c r="A93" s="497">
        <v>44651</v>
      </c>
      <c r="B93" s="496" t="s">
        <v>614</v>
      </c>
      <c r="C93" s="489">
        <v>41855.9</v>
      </c>
      <c r="F93"/>
      <c r="I93"/>
      <c r="J93" s="194"/>
      <c r="N93"/>
    </row>
    <row r="94" spans="1:14" x14ac:dyDescent="0.25">
      <c r="A94" s="456"/>
      <c r="B94" s="442"/>
      <c r="E94"/>
      <c r="F94"/>
      <c r="I94"/>
      <c r="J94" s="194"/>
      <c r="M94"/>
      <c r="N94"/>
    </row>
    <row r="95" spans="1:14" x14ac:dyDescent="0.25">
      <c r="A95" s="456"/>
      <c r="B95" s="442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80"/>
  <sheetViews>
    <sheetView tabSelected="1" topLeftCell="E25" workbookViewId="0">
      <selection activeCell="N26" sqref="N26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08"/>
      <c r="C1" s="574" t="s">
        <v>620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25" ht="16.5" thickBot="1" x14ac:dyDescent="0.3">
      <c r="B2" s="509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2" t="s">
        <v>0</v>
      </c>
      <c r="C3" s="513"/>
      <c r="D3" s="10"/>
      <c r="E3" s="11"/>
      <c r="F3" s="11"/>
      <c r="H3" s="514" t="s">
        <v>26</v>
      </c>
      <c r="I3" s="514"/>
      <c r="K3" s="165"/>
      <c r="L3" s="13"/>
      <c r="M3" s="14"/>
      <c r="P3" s="551" t="s">
        <v>6</v>
      </c>
      <c r="R3" s="572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515" t="s">
        <v>2</v>
      </c>
      <c r="F4" s="516"/>
      <c r="H4" s="517" t="s">
        <v>3</v>
      </c>
      <c r="I4" s="518"/>
      <c r="J4" s="19"/>
      <c r="K4" s="166"/>
      <c r="L4" s="20"/>
      <c r="M4" s="21" t="s">
        <v>4</v>
      </c>
      <c r="N4" s="22" t="s">
        <v>5</v>
      </c>
      <c r="P4" s="552"/>
      <c r="Q4" s="322" t="s">
        <v>217</v>
      </c>
      <c r="R4" s="573"/>
      <c r="W4" s="561" t="s">
        <v>124</v>
      </c>
      <c r="X4" s="561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561"/>
      <c r="X5" s="561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32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565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566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567"/>
      <c r="X21" s="567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568"/>
      <c r="X23" s="568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568"/>
      <c r="X24" s="568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569"/>
      <c r="X25" s="569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32">
        <f>26691+51054.31+554929.3</f>
        <v>632674.6100000001</v>
      </c>
      <c r="N26" s="33">
        <v>57122</v>
      </c>
      <c r="O26" s="2"/>
      <c r="P26" s="284">
        <f t="shared" si="1"/>
        <v>719814.6100000001</v>
      </c>
      <c r="Q26" s="325">
        <v>0</v>
      </c>
      <c r="R26" s="388">
        <v>73524.61</v>
      </c>
      <c r="W26" s="569"/>
      <c r="X26" s="569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32">
        <v>39942</v>
      </c>
      <c r="N27" s="33">
        <v>24965</v>
      </c>
      <c r="O27" s="2"/>
      <c r="P27" s="39">
        <f t="shared" si="1"/>
        <v>87063</v>
      </c>
      <c r="Q27" s="325">
        <f t="shared" si="0"/>
        <v>-281</v>
      </c>
      <c r="R27" s="319">
        <v>0</v>
      </c>
      <c r="W27" s="562"/>
      <c r="X27" s="563"/>
      <c r="Y27" s="564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32">
        <v>46851.5</v>
      </c>
      <c r="N28" s="33">
        <v>27562</v>
      </c>
      <c r="O28" s="2"/>
      <c r="P28" s="34">
        <f t="shared" si="1"/>
        <v>83354</v>
      </c>
      <c r="Q28" s="325">
        <f t="shared" si="0"/>
        <v>0</v>
      </c>
      <c r="R28" s="319">
        <v>0</v>
      </c>
      <c r="W28" s="563"/>
      <c r="X28" s="563"/>
      <c r="Y28" s="564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32">
        <v>55917</v>
      </c>
      <c r="N29" s="33">
        <v>22200</v>
      </c>
      <c r="O29" s="425"/>
      <c r="P29" s="34">
        <f t="shared" si="1"/>
        <v>88600</v>
      </c>
      <c r="Q29" s="325">
        <f t="shared" si="0"/>
        <v>282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32">
        <v>95058.5</v>
      </c>
      <c r="N30" s="33">
        <v>40800</v>
      </c>
      <c r="O30" s="426"/>
      <c r="P30" s="34">
        <f t="shared" si="1"/>
        <v>146405</v>
      </c>
      <c r="Q30" s="325">
        <f t="shared" si="0"/>
        <v>0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613" t="s">
        <v>649</v>
      </c>
      <c r="L31" s="63">
        <f>19296.22+4821.43</f>
        <v>24117.65</v>
      </c>
      <c r="M31" s="32"/>
      <c r="N31" s="33"/>
      <c r="O31" s="425"/>
      <c r="P31" s="34">
        <f t="shared" si="1"/>
        <v>41235.65</v>
      </c>
      <c r="Q31" s="325">
        <f t="shared" si="0"/>
        <v>-87068.35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/>
      <c r="D32" s="64"/>
      <c r="E32" s="27">
        <v>44675</v>
      </c>
      <c r="F32" s="28"/>
      <c r="G32" s="2"/>
      <c r="H32" s="36">
        <v>44675</v>
      </c>
      <c r="I32" s="30"/>
      <c r="J32" s="60"/>
      <c r="K32" s="41"/>
      <c r="L32" s="61"/>
      <c r="M32" s="32"/>
      <c r="N32" s="33"/>
      <c r="O32" s="2"/>
      <c r="P32" s="34">
        <f t="shared" si="1"/>
        <v>0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/>
      <c r="D33" s="65"/>
      <c r="E33" s="27">
        <v>44676</v>
      </c>
      <c r="F33" s="28"/>
      <c r="G33" s="2"/>
      <c r="H33" s="36">
        <v>44676</v>
      </c>
      <c r="I33" s="30"/>
      <c r="J33" s="60"/>
      <c r="K33" s="247"/>
      <c r="L33" s="66"/>
      <c r="M33" s="32"/>
      <c r="N33" s="33"/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44677</v>
      </c>
      <c r="C34" s="25"/>
      <c r="D34" s="64"/>
      <c r="E34" s="27">
        <v>44677</v>
      </c>
      <c r="F34" s="28"/>
      <c r="G34" s="2"/>
      <c r="H34" s="36">
        <v>44677</v>
      </c>
      <c r="I34" s="30"/>
      <c r="J34" s="266"/>
      <c r="K34" s="248"/>
      <c r="L34" s="44"/>
      <c r="M34" s="32"/>
      <c r="N34" s="33"/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44678</v>
      </c>
      <c r="C35" s="25"/>
      <c r="D35" s="65"/>
      <c r="E35" s="27">
        <v>44678</v>
      </c>
      <c r="F35" s="28"/>
      <c r="G35" s="2"/>
      <c r="H35" s="36">
        <v>44678</v>
      </c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44679</v>
      </c>
      <c r="C36" s="25"/>
      <c r="D36" s="62"/>
      <c r="E36" s="27">
        <v>44679</v>
      </c>
      <c r="F36" s="28"/>
      <c r="G36" s="2"/>
      <c r="H36" s="36">
        <v>44679</v>
      </c>
      <c r="I36" s="30"/>
      <c r="J36" s="266"/>
      <c r="K36" s="250"/>
      <c r="L36" s="44"/>
      <c r="M36" s="553">
        <f>SUM(M5:M35)</f>
        <v>1883410.11</v>
      </c>
      <c r="N36" s="555">
        <f>SUM(N5:N35)</f>
        <v>869521</v>
      </c>
      <c r="O36" s="276"/>
      <c r="P36" s="277">
        <v>0</v>
      </c>
      <c r="Q36" s="599">
        <f>SUM(Q5:Q35)</f>
        <v>-87064.37000000001</v>
      </c>
      <c r="R36" s="228"/>
    </row>
    <row r="37" spans="1:20" ht="18" customHeight="1" thickBot="1" x14ac:dyDescent="0.3">
      <c r="A37" s="23"/>
      <c r="B37" s="24">
        <v>44680</v>
      </c>
      <c r="C37" s="25"/>
      <c r="D37" s="65"/>
      <c r="E37" s="27">
        <v>44680</v>
      </c>
      <c r="F37" s="28"/>
      <c r="G37" s="2"/>
      <c r="H37" s="36">
        <v>44680</v>
      </c>
      <c r="I37" s="30"/>
      <c r="J37" s="60"/>
      <c r="K37" s="41"/>
      <c r="L37" s="61"/>
      <c r="M37" s="554"/>
      <c r="N37" s="556"/>
      <c r="O37" s="276"/>
      <c r="P37" s="277">
        <v>0</v>
      </c>
      <c r="Q37" s="600"/>
      <c r="R37" s="227" t="s">
        <v>7</v>
      </c>
    </row>
    <row r="38" spans="1:20" ht="18" thickBot="1" x14ac:dyDescent="0.35">
      <c r="A38" s="23"/>
      <c r="B38" s="24">
        <v>44681</v>
      </c>
      <c r="C38" s="25"/>
      <c r="D38" s="65"/>
      <c r="E38" s="27">
        <v>44681</v>
      </c>
      <c r="F38" s="28"/>
      <c r="G38" s="2"/>
      <c r="H38" s="36">
        <v>44681</v>
      </c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44682</v>
      </c>
      <c r="C39" s="69"/>
      <c r="D39" s="62"/>
      <c r="E39" s="27">
        <v>44682</v>
      </c>
      <c r="F39" s="70"/>
      <c r="G39" s="2"/>
      <c r="H39" s="36">
        <v>44682</v>
      </c>
      <c r="I39" s="71"/>
      <c r="J39" s="60"/>
      <c r="K39" s="177"/>
      <c r="L39" s="61"/>
      <c r="M39" s="601">
        <f>M36+N36</f>
        <v>2752931.1100000003</v>
      </c>
      <c r="N39" s="602"/>
      <c r="P39" s="34">
        <f>SUM(P5:P38)</f>
        <v>3279418.2399999998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44653</v>
      </c>
      <c r="K41" s="41" t="s">
        <v>627</v>
      </c>
      <c r="L41" s="61">
        <v>15798.5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44660</v>
      </c>
      <c r="K42" s="173" t="s">
        <v>634</v>
      </c>
      <c r="L42" s="52">
        <v>15298.5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44667</v>
      </c>
      <c r="K43" s="38" t="s">
        <v>641</v>
      </c>
      <c r="L43" s="54">
        <v>14698.79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>
        <v>44674</v>
      </c>
      <c r="K44" s="612" t="s">
        <v>650</v>
      </c>
      <c r="L44" s="61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364315.5</v>
      </c>
      <c r="D50" s="88"/>
      <c r="E50" s="89" t="s">
        <v>8</v>
      </c>
      <c r="F50" s="90">
        <f>SUM(F5:F49)</f>
        <v>3253467</v>
      </c>
      <c r="G50" s="88"/>
      <c r="H50" s="91" t="s">
        <v>9</v>
      </c>
      <c r="I50" s="92">
        <f>SUM(I5:I49)</f>
        <v>80870</v>
      </c>
      <c r="J50" s="93"/>
      <c r="K50" s="94" t="s">
        <v>10</v>
      </c>
      <c r="L50" s="95">
        <f>SUM(L5:L49)</f>
        <v>147517.34000000003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0" t="s">
        <v>11</v>
      </c>
      <c r="I52" s="531"/>
      <c r="J52" s="100"/>
      <c r="K52" s="532">
        <f>I50+L50</f>
        <v>228387.34000000003</v>
      </c>
      <c r="L52" s="559"/>
      <c r="M52" s="272"/>
      <c r="N52" s="272"/>
      <c r="P52" s="34"/>
      <c r="Q52" s="13"/>
    </row>
    <row r="53" spans="1:17" x14ac:dyDescent="0.25">
      <c r="D53" s="536" t="s">
        <v>12</v>
      </c>
      <c r="E53" s="536"/>
      <c r="F53" s="312">
        <f>F50-K52-C50</f>
        <v>2660764.16</v>
      </c>
      <c r="I53" s="102"/>
      <c r="J53" s="103"/>
    </row>
    <row r="54" spans="1:17" ht="18.75" x14ac:dyDescent="0.3">
      <c r="D54" s="560" t="s">
        <v>95</v>
      </c>
      <c r="E54" s="560"/>
      <c r="F54" s="111">
        <v>0</v>
      </c>
      <c r="I54" s="537" t="s">
        <v>13</v>
      </c>
      <c r="J54" s="538"/>
      <c r="K54" s="539">
        <f>F56+F57+F58</f>
        <v>2660764.16</v>
      </c>
      <c r="L54" s="53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0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2660764.16</v>
      </c>
      <c r="H56" s="23"/>
      <c r="I56" s="108" t="s">
        <v>15</v>
      </c>
      <c r="J56" s="109"/>
      <c r="K56" s="541">
        <f>-C4</f>
        <v>-1792817.68</v>
      </c>
      <c r="L56" s="542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519" t="s">
        <v>18</v>
      </c>
      <c r="E58" s="520"/>
      <c r="F58" s="113">
        <v>0</v>
      </c>
      <c r="I58" s="521" t="s">
        <v>198</v>
      </c>
      <c r="J58" s="522"/>
      <c r="K58" s="523">
        <f>K54+K56</f>
        <v>867946.48000000021</v>
      </c>
      <c r="L58" s="52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56:L56"/>
    <mergeCell ref="M39:N39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15"/>
  <sheetViews>
    <sheetView workbookViewId="0">
      <pane ySplit="2" topLeftCell="A9" activePane="bottomLeft" state="frozen"/>
      <selection pane="bottomLeft" activeCell="D15" sqref="D1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506"/>
      <c r="B3" s="438"/>
      <c r="C3" s="410"/>
      <c r="D3" s="411"/>
      <c r="E3" s="410"/>
      <c r="F3" s="410">
        <f>C3-E3</f>
        <v>0</v>
      </c>
      <c r="I3" s="405"/>
      <c r="J3" s="391"/>
      <c r="K3" s="392"/>
      <c r="L3" s="479"/>
      <c r="M3" s="392"/>
      <c r="N3" s="183">
        <f>K3-M3</f>
        <v>0</v>
      </c>
    </row>
    <row r="4" spans="1:14" ht="18.75" x14ac:dyDescent="0.3">
      <c r="A4" s="454"/>
      <c r="B4" s="246"/>
      <c r="C4" s="111"/>
      <c r="D4" s="412"/>
      <c r="E4" s="111"/>
      <c r="F4" s="111">
        <f t="shared" ref="F4:F46" si="0">C4-E4</f>
        <v>0</v>
      </c>
      <c r="G4" s="138"/>
      <c r="I4" s="370"/>
      <c r="J4" s="57"/>
      <c r="K4" s="111"/>
      <c r="L4" s="476"/>
      <c r="M4" s="111"/>
      <c r="N4" s="137">
        <f>N3+K4-M4</f>
        <v>0</v>
      </c>
    </row>
    <row r="5" spans="1:14" ht="15.75" x14ac:dyDescent="0.25">
      <c r="A5" s="454"/>
      <c r="B5" s="246"/>
      <c r="C5" s="111"/>
      <c r="D5" s="412"/>
      <c r="E5" s="111"/>
      <c r="F5" s="111">
        <f t="shared" si="0"/>
        <v>0</v>
      </c>
      <c r="I5" s="370"/>
      <c r="J5" s="57"/>
      <c r="K5" s="111"/>
      <c r="L5" s="476"/>
      <c r="M5" s="111"/>
      <c r="N5" s="137">
        <f t="shared" ref="N5:N68" si="1">N4+K5-M5</f>
        <v>0</v>
      </c>
    </row>
    <row r="6" spans="1:14" ht="15.75" x14ac:dyDescent="0.25">
      <c r="A6" s="454"/>
      <c r="B6" s="246"/>
      <c r="C6" s="111"/>
      <c r="D6" s="412"/>
      <c r="E6" s="111"/>
      <c r="F6" s="111">
        <f t="shared" si="0"/>
        <v>0</v>
      </c>
      <c r="I6" s="370"/>
      <c r="J6" s="57"/>
      <c r="K6" s="111"/>
      <c r="L6" s="476"/>
      <c r="M6" s="111"/>
      <c r="N6" s="137">
        <f t="shared" si="1"/>
        <v>0</v>
      </c>
    </row>
    <row r="7" spans="1:14" ht="15.75" x14ac:dyDescent="0.25">
      <c r="A7" s="454"/>
      <c r="B7" s="246"/>
      <c r="C7" s="111"/>
      <c r="D7" s="412"/>
      <c r="E7" s="111"/>
      <c r="F7" s="111">
        <f t="shared" si="0"/>
        <v>0</v>
      </c>
      <c r="I7" s="370"/>
      <c r="J7" s="57"/>
      <c r="K7" s="111"/>
      <c r="L7" s="476"/>
      <c r="M7" s="111"/>
      <c r="N7" s="137">
        <f t="shared" si="1"/>
        <v>0</v>
      </c>
    </row>
    <row r="8" spans="1:14" ht="15.75" x14ac:dyDescent="0.25">
      <c r="A8" s="454"/>
      <c r="B8" s="246"/>
      <c r="C8" s="111"/>
      <c r="D8" s="412"/>
      <c r="E8" s="111"/>
      <c r="F8" s="111">
        <f t="shared" si="0"/>
        <v>0</v>
      </c>
      <c r="I8" s="370"/>
      <c r="J8" s="57"/>
      <c r="K8" s="111"/>
      <c r="L8" s="476"/>
      <c r="M8" s="111"/>
      <c r="N8" s="137">
        <f t="shared" si="1"/>
        <v>0</v>
      </c>
    </row>
    <row r="9" spans="1:14" ht="15.75" x14ac:dyDescent="0.25">
      <c r="A9" s="454"/>
      <c r="B9" s="246"/>
      <c r="C9" s="111"/>
      <c r="D9" s="412"/>
      <c r="E9" s="111"/>
      <c r="F9" s="111">
        <f t="shared" si="0"/>
        <v>0</v>
      </c>
      <c r="I9" s="370"/>
      <c r="J9" s="57"/>
      <c r="K9" s="111"/>
      <c r="L9" s="476"/>
      <c r="M9" s="111"/>
      <c r="N9" s="137">
        <f t="shared" si="1"/>
        <v>0</v>
      </c>
    </row>
    <row r="10" spans="1:14" ht="18.75" x14ac:dyDescent="0.3">
      <c r="A10" s="454"/>
      <c r="B10" s="246"/>
      <c r="C10" s="111"/>
      <c r="D10" s="412"/>
      <c r="E10" s="111"/>
      <c r="F10" s="111">
        <f t="shared" si="0"/>
        <v>0</v>
      </c>
      <c r="G10" s="138"/>
      <c r="I10" s="370"/>
      <c r="J10" s="57"/>
      <c r="K10" s="111"/>
      <c r="L10" s="476"/>
      <c r="M10" s="111"/>
      <c r="N10" s="137">
        <f t="shared" si="1"/>
        <v>0</v>
      </c>
    </row>
    <row r="11" spans="1:14" ht="15.75" x14ac:dyDescent="0.25">
      <c r="A11" s="454"/>
      <c r="B11" s="246"/>
      <c r="C11" s="111"/>
      <c r="D11" s="412"/>
      <c r="E11" s="111"/>
      <c r="F11" s="111">
        <f t="shared" si="0"/>
        <v>0</v>
      </c>
      <c r="I11" s="370"/>
      <c r="J11" s="57"/>
      <c r="K11" s="111"/>
      <c r="L11" s="476"/>
      <c r="M11" s="111"/>
      <c r="N11" s="137">
        <f t="shared" si="1"/>
        <v>0</v>
      </c>
    </row>
    <row r="12" spans="1:14" ht="15.75" x14ac:dyDescent="0.25">
      <c r="A12" s="454"/>
      <c r="B12" s="246"/>
      <c r="C12" s="111"/>
      <c r="D12" s="412"/>
      <c r="E12" s="111"/>
      <c r="F12" s="111">
        <f t="shared" si="0"/>
        <v>0</v>
      </c>
      <c r="I12" s="370"/>
      <c r="J12" s="57"/>
      <c r="K12" s="111"/>
      <c r="L12" s="476"/>
      <c r="M12" s="111"/>
      <c r="N12" s="137">
        <f t="shared" si="1"/>
        <v>0</v>
      </c>
    </row>
    <row r="13" spans="1:14" ht="15.75" x14ac:dyDescent="0.25">
      <c r="A13" s="454"/>
      <c r="B13" s="246"/>
      <c r="C13" s="111"/>
      <c r="D13" s="412"/>
      <c r="E13" s="111"/>
      <c r="F13" s="111">
        <f t="shared" si="0"/>
        <v>0</v>
      </c>
      <c r="I13" s="370"/>
      <c r="J13" s="57"/>
      <c r="K13" s="111"/>
      <c r="L13" s="476"/>
      <c r="M13" s="111"/>
      <c r="N13" s="137">
        <f t="shared" si="1"/>
        <v>0</v>
      </c>
    </row>
    <row r="14" spans="1:14" ht="15.75" x14ac:dyDescent="0.25">
      <c r="A14" s="454"/>
      <c r="B14" s="246"/>
      <c r="C14" s="111"/>
      <c r="D14" s="412"/>
      <c r="E14" s="111"/>
      <c r="F14" s="111">
        <f t="shared" si="0"/>
        <v>0</v>
      </c>
      <c r="I14" s="370"/>
      <c r="J14" s="57"/>
      <c r="K14" s="111"/>
      <c r="L14" s="476"/>
      <c r="M14" s="111"/>
      <c r="N14" s="137">
        <f t="shared" si="1"/>
        <v>0</v>
      </c>
    </row>
    <row r="15" spans="1:14" ht="15.75" x14ac:dyDescent="0.25">
      <c r="A15" s="454"/>
      <c r="B15" s="246"/>
      <c r="C15" s="111"/>
      <c r="D15" s="412"/>
      <c r="E15" s="111"/>
      <c r="F15" s="111">
        <f t="shared" si="0"/>
        <v>0</v>
      </c>
      <c r="I15" s="370"/>
      <c r="J15" s="57"/>
      <c r="K15" s="111"/>
      <c r="L15" s="476"/>
      <c r="M15" s="111"/>
      <c r="N15" s="137">
        <f t="shared" si="1"/>
        <v>0</v>
      </c>
    </row>
    <row r="16" spans="1:14" ht="15.75" x14ac:dyDescent="0.25">
      <c r="A16" s="454"/>
      <c r="B16" s="246"/>
      <c r="C16" s="111"/>
      <c r="D16" s="412"/>
      <c r="E16" s="111"/>
      <c r="F16" s="111">
        <f t="shared" si="0"/>
        <v>0</v>
      </c>
      <c r="I16" s="370"/>
      <c r="J16" s="57"/>
      <c r="K16" s="111"/>
      <c r="L16" s="476"/>
      <c r="M16" s="111"/>
      <c r="N16" s="137">
        <f t="shared" si="1"/>
        <v>0</v>
      </c>
    </row>
    <row r="17" spans="1:14" ht="15.75" x14ac:dyDescent="0.25">
      <c r="A17" s="454"/>
      <c r="B17" s="246"/>
      <c r="C17" s="111"/>
      <c r="D17" s="507"/>
      <c r="E17" s="111"/>
      <c r="F17" s="111">
        <f t="shared" si="0"/>
        <v>0</v>
      </c>
      <c r="I17" s="370"/>
      <c r="J17" s="57"/>
      <c r="K17" s="111"/>
      <c r="L17" s="476"/>
      <c r="M17" s="111"/>
      <c r="N17" s="137">
        <f t="shared" si="1"/>
        <v>0</v>
      </c>
    </row>
    <row r="18" spans="1:14" ht="15.75" x14ac:dyDescent="0.25">
      <c r="A18" s="454"/>
      <c r="B18" s="246"/>
      <c r="C18" s="111"/>
      <c r="D18" s="412"/>
      <c r="E18" s="111"/>
      <c r="F18" s="111">
        <f t="shared" si="0"/>
        <v>0</v>
      </c>
      <c r="I18" s="370"/>
      <c r="J18" s="57"/>
      <c r="K18" s="111"/>
      <c r="L18" s="476"/>
      <c r="M18" s="111"/>
      <c r="N18" s="137">
        <f t="shared" si="1"/>
        <v>0</v>
      </c>
    </row>
    <row r="19" spans="1:14" ht="15.75" x14ac:dyDescent="0.25">
      <c r="A19" s="454"/>
      <c r="B19" s="246"/>
      <c r="C19" s="111"/>
      <c r="D19" s="412"/>
      <c r="E19" s="111"/>
      <c r="F19" s="111">
        <f t="shared" si="0"/>
        <v>0</v>
      </c>
      <c r="I19" s="370"/>
      <c r="J19" s="57"/>
      <c r="K19" s="111"/>
      <c r="L19" s="476"/>
      <c r="M19" s="111"/>
      <c r="N19" s="137">
        <f t="shared" si="1"/>
        <v>0</v>
      </c>
    </row>
    <row r="20" spans="1:14" ht="15.75" x14ac:dyDescent="0.25">
      <c r="A20" s="454"/>
      <c r="B20" s="246"/>
      <c r="C20" s="111"/>
      <c r="D20" s="412"/>
      <c r="E20" s="111"/>
      <c r="F20" s="111">
        <f t="shared" si="0"/>
        <v>0</v>
      </c>
      <c r="I20" s="370"/>
      <c r="J20" s="57"/>
      <c r="K20" s="111"/>
      <c r="L20" s="476"/>
      <c r="M20" s="111"/>
      <c r="N20" s="137">
        <f t="shared" si="1"/>
        <v>0</v>
      </c>
    </row>
    <row r="21" spans="1:14" ht="15.75" x14ac:dyDescent="0.25">
      <c r="A21" s="454"/>
      <c r="B21" s="246"/>
      <c r="C21" s="111"/>
      <c r="D21" s="412"/>
      <c r="E21" s="111"/>
      <c r="F21" s="111">
        <f t="shared" si="0"/>
        <v>0</v>
      </c>
      <c r="I21" s="370"/>
      <c r="J21" s="57"/>
      <c r="K21" s="111"/>
      <c r="L21" s="476"/>
      <c r="M21" s="111"/>
      <c r="N21" s="137">
        <f t="shared" si="1"/>
        <v>0</v>
      </c>
    </row>
    <row r="22" spans="1:14" ht="18.75" x14ac:dyDescent="0.3">
      <c r="A22" s="454"/>
      <c r="B22" s="246"/>
      <c r="C22" s="111"/>
      <c r="D22" s="412"/>
      <c r="E22" s="111"/>
      <c r="F22" s="111">
        <f t="shared" si="0"/>
        <v>0</v>
      </c>
      <c r="G22" s="138"/>
      <c r="I22" s="370"/>
      <c r="J22" s="57"/>
      <c r="K22" s="111"/>
      <c r="L22" s="476"/>
      <c r="M22" s="111"/>
      <c r="N22" s="137">
        <f t="shared" si="1"/>
        <v>0</v>
      </c>
    </row>
    <row r="23" spans="1:14" ht="15.75" x14ac:dyDescent="0.25">
      <c r="A23" s="454"/>
      <c r="B23" s="246"/>
      <c r="C23" s="111"/>
      <c r="D23" s="412"/>
      <c r="E23" s="111"/>
      <c r="F23" s="111">
        <f t="shared" si="0"/>
        <v>0</v>
      </c>
      <c r="I23" s="370"/>
      <c r="J23" s="57"/>
      <c r="K23" s="111"/>
      <c r="L23" s="476"/>
      <c r="M23" s="111"/>
      <c r="N23" s="137">
        <f t="shared" si="1"/>
        <v>0</v>
      </c>
    </row>
    <row r="24" spans="1:14" ht="15.75" x14ac:dyDescent="0.25">
      <c r="A24" s="454"/>
      <c r="B24" s="246"/>
      <c r="C24" s="111"/>
      <c r="D24" s="412"/>
      <c r="E24" s="111"/>
      <c r="F24" s="111">
        <f t="shared" si="0"/>
        <v>0</v>
      </c>
      <c r="I24" s="370"/>
      <c r="J24" s="57"/>
      <c r="K24" s="111"/>
      <c r="L24" s="476"/>
      <c r="M24" s="111"/>
      <c r="N24" s="137">
        <f t="shared" si="1"/>
        <v>0</v>
      </c>
    </row>
    <row r="25" spans="1:14" ht="15.75" x14ac:dyDescent="0.25">
      <c r="A25" s="454"/>
      <c r="B25" s="246"/>
      <c r="C25" s="111"/>
      <c r="D25" s="412"/>
      <c r="E25" s="111"/>
      <c r="F25" s="111">
        <f t="shared" si="0"/>
        <v>0</v>
      </c>
      <c r="I25" s="245"/>
      <c r="J25" s="57"/>
      <c r="K25" s="111"/>
      <c r="L25" s="476"/>
      <c r="M25" s="111"/>
      <c r="N25" s="137">
        <f t="shared" si="1"/>
        <v>0</v>
      </c>
    </row>
    <row r="26" spans="1:14" ht="15.75" x14ac:dyDescent="0.25">
      <c r="A26" s="454"/>
      <c r="B26" s="246"/>
      <c r="C26" s="111"/>
      <c r="D26" s="412"/>
      <c r="E26" s="111"/>
      <c r="F26" s="111">
        <f t="shared" si="0"/>
        <v>0</v>
      </c>
      <c r="I26" s="245"/>
      <c r="J26" s="57"/>
      <c r="K26" s="111"/>
      <c r="L26" s="476"/>
      <c r="M26" s="111"/>
      <c r="N26" s="137">
        <f t="shared" si="1"/>
        <v>0</v>
      </c>
    </row>
    <row r="27" spans="1:14" ht="15.75" x14ac:dyDescent="0.25">
      <c r="A27" s="454"/>
      <c r="B27" s="246"/>
      <c r="C27" s="111"/>
      <c r="D27" s="507"/>
      <c r="E27" s="111"/>
      <c r="F27" s="111">
        <f t="shared" si="0"/>
        <v>0</v>
      </c>
      <c r="I27" s="245"/>
      <c r="J27" s="57"/>
      <c r="K27" s="111"/>
      <c r="L27" s="476"/>
      <c r="M27" s="111"/>
      <c r="N27" s="137">
        <f t="shared" si="1"/>
        <v>0</v>
      </c>
    </row>
    <row r="28" spans="1:14" ht="15.75" x14ac:dyDescent="0.25">
      <c r="A28" s="454"/>
      <c r="B28" s="246"/>
      <c r="C28" s="111"/>
      <c r="D28" s="412"/>
      <c r="E28" s="111"/>
      <c r="F28" s="111">
        <f t="shared" si="0"/>
        <v>0</v>
      </c>
      <c r="I28" s="245"/>
      <c r="J28" s="57"/>
      <c r="K28" s="111"/>
      <c r="L28" s="476"/>
      <c r="M28" s="111"/>
      <c r="N28" s="137">
        <f t="shared" si="1"/>
        <v>0</v>
      </c>
    </row>
    <row r="29" spans="1:14" ht="15.75" x14ac:dyDescent="0.25">
      <c r="A29" s="454"/>
      <c r="B29" s="246"/>
      <c r="C29" s="111"/>
      <c r="D29" s="412"/>
      <c r="E29" s="111"/>
      <c r="F29" s="111">
        <f t="shared" si="0"/>
        <v>0</v>
      </c>
      <c r="I29" s="245"/>
      <c r="J29" s="57"/>
      <c r="K29" s="111"/>
      <c r="L29" s="476"/>
      <c r="M29" s="111"/>
      <c r="N29" s="137">
        <f t="shared" si="1"/>
        <v>0</v>
      </c>
    </row>
    <row r="30" spans="1:14" ht="18.75" x14ac:dyDescent="0.3">
      <c r="A30" s="454"/>
      <c r="B30" s="246"/>
      <c r="C30" s="111"/>
      <c r="D30" s="412"/>
      <c r="E30" s="111"/>
      <c r="F30" s="111">
        <f t="shared" si="0"/>
        <v>0</v>
      </c>
      <c r="G30" s="138"/>
      <c r="I30" s="245"/>
      <c r="J30" s="57"/>
      <c r="K30" s="111"/>
      <c r="L30" s="476"/>
      <c r="M30" s="69"/>
      <c r="N30" s="137">
        <f t="shared" si="1"/>
        <v>0</v>
      </c>
    </row>
    <row r="31" spans="1:14" ht="15.75" x14ac:dyDescent="0.25">
      <c r="A31" s="454"/>
      <c r="B31" s="246"/>
      <c r="C31" s="111"/>
      <c r="D31" s="412"/>
      <c r="E31" s="111"/>
      <c r="F31" s="111">
        <f t="shared" si="0"/>
        <v>0</v>
      </c>
      <c r="I31" s="370"/>
      <c r="J31" s="57"/>
      <c r="K31" s="111"/>
      <c r="L31" s="476"/>
      <c r="M31" s="69"/>
      <c r="N31" s="137">
        <f t="shared" si="1"/>
        <v>0</v>
      </c>
    </row>
    <row r="32" spans="1:14" ht="15.75" x14ac:dyDescent="0.25">
      <c r="A32" s="454"/>
      <c r="B32" s="246"/>
      <c r="C32" s="111"/>
      <c r="D32" s="412"/>
      <c r="E32" s="111"/>
      <c r="F32" s="111">
        <f t="shared" si="0"/>
        <v>0</v>
      </c>
      <c r="I32" s="370"/>
      <c r="J32" s="57"/>
      <c r="K32" s="111"/>
      <c r="L32" s="476"/>
      <c r="M32" s="69"/>
      <c r="N32" s="137">
        <f t="shared" si="1"/>
        <v>0</v>
      </c>
    </row>
    <row r="33" spans="1:14" ht="15.75" x14ac:dyDescent="0.25">
      <c r="A33" s="454"/>
      <c r="B33" s="246"/>
      <c r="C33" s="111"/>
      <c r="D33" s="412"/>
      <c r="E33" s="111"/>
      <c r="F33" s="111">
        <f t="shared" si="0"/>
        <v>0</v>
      </c>
      <c r="I33" s="370"/>
      <c r="J33" s="57"/>
      <c r="K33" s="111"/>
      <c r="L33" s="476"/>
      <c r="M33" s="69"/>
      <c r="N33" s="137">
        <f t="shared" si="1"/>
        <v>0</v>
      </c>
    </row>
    <row r="34" spans="1:14" ht="15.75" x14ac:dyDescent="0.25">
      <c r="A34" s="454"/>
      <c r="B34" s="246"/>
      <c r="C34" s="111"/>
      <c r="D34" s="412"/>
      <c r="E34" s="111"/>
      <c r="F34" s="111">
        <f t="shared" si="0"/>
        <v>0</v>
      </c>
      <c r="I34" s="370"/>
      <c r="J34" s="57"/>
      <c r="K34" s="111"/>
      <c r="L34" s="476"/>
      <c r="M34" s="69"/>
      <c r="N34" s="137">
        <f t="shared" si="1"/>
        <v>0</v>
      </c>
    </row>
    <row r="35" spans="1:14" ht="15.75" x14ac:dyDescent="0.25">
      <c r="A35" s="454"/>
      <c r="B35" s="246"/>
      <c r="C35" s="111"/>
      <c r="D35" s="412"/>
      <c r="E35" s="111"/>
      <c r="F35" s="111">
        <f t="shared" si="0"/>
        <v>0</v>
      </c>
      <c r="I35" s="370"/>
      <c r="J35" s="57"/>
      <c r="K35" s="111"/>
      <c r="L35" s="476"/>
      <c r="M35" s="69"/>
      <c r="N35" s="137">
        <f t="shared" si="1"/>
        <v>0</v>
      </c>
    </row>
    <row r="36" spans="1:14" ht="15.75" x14ac:dyDescent="0.25">
      <c r="A36" s="454"/>
      <c r="B36" s="246"/>
      <c r="C36" s="111"/>
      <c r="D36" s="412"/>
      <c r="E36" s="111"/>
      <c r="F36" s="111">
        <f t="shared" si="0"/>
        <v>0</v>
      </c>
      <c r="I36" s="370"/>
      <c r="J36" s="57"/>
      <c r="K36" s="111"/>
      <c r="L36" s="476"/>
      <c r="M36" s="69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111">
        <f t="shared" si="0"/>
        <v>0</v>
      </c>
      <c r="I37" s="370"/>
      <c r="J37" s="57"/>
      <c r="K37" s="111"/>
      <c r="L37" s="476"/>
      <c r="M37" s="69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111">
        <f t="shared" si="0"/>
        <v>0</v>
      </c>
      <c r="I38" s="288"/>
      <c r="J38" s="57"/>
      <c r="K38" s="111"/>
      <c r="L38" s="476"/>
      <c r="M38" s="69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111">
        <f t="shared" si="0"/>
        <v>0</v>
      </c>
      <c r="I39" s="288"/>
      <c r="J39" s="57"/>
      <c r="K39" s="111"/>
      <c r="L39" s="476"/>
      <c r="M39" s="69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111">
        <f t="shared" si="0"/>
        <v>0</v>
      </c>
      <c r="I40" s="288"/>
      <c r="J40" s="57"/>
      <c r="K40" s="111"/>
      <c r="L40" s="476"/>
      <c r="M40" s="69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111">
        <f t="shared" si="0"/>
        <v>0</v>
      </c>
      <c r="I41" s="288"/>
      <c r="J41" s="57"/>
      <c r="K41" s="111"/>
      <c r="L41" s="476"/>
      <c r="M41" s="69"/>
      <c r="N41" s="137">
        <f t="shared" si="1"/>
        <v>0</v>
      </c>
    </row>
    <row r="42" spans="1:14" ht="15.75" x14ac:dyDescent="0.25">
      <c r="A42" s="454"/>
      <c r="B42" s="246"/>
      <c r="C42" s="111"/>
      <c r="D42" s="253"/>
      <c r="E42" s="69"/>
      <c r="F42" s="111">
        <f t="shared" si="0"/>
        <v>0</v>
      </c>
      <c r="I42" s="288"/>
      <c r="J42" s="57"/>
      <c r="K42" s="111"/>
      <c r="L42" s="476"/>
      <c r="M42" s="69"/>
      <c r="N42" s="137">
        <f t="shared" si="1"/>
        <v>0</v>
      </c>
    </row>
    <row r="43" spans="1:14" ht="15.75" x14ac:dyDescent="0.25">
      <c r="A43" s="454"/>
      <c r="B43" s="439"/>
      <c r="C43" s="413"/>
      <c r="D43" s="413"/>
      <c r="E43" s="413"/>
      <c r="F43" s="111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" customHeight="1" x14ac:dyDescent="0.25">
      <c r="A44" s="454"/>
      <c r="B44" s="439"/>
      <c r="C44" s="413"/>
      <c r="D44" s="413"/>
      <c r="E44" s="413"/>
      <c r="F44" s="111">
        <f t="shared" si="0"/>
        <v>0</v>
      </c>
      <c r="I44" s="288"/>
      <c r="J44" s="57"/>
      <c r="K44" s="111"/>
      <c r="L44" s="476"/>
      <c r="M44" s="69"/>
      <c r="N44" s="137">
        <f t="shared" si="1"/>
        <v>0</v>
      </c>
    </row>
    <row r="45" spans="1:14" ht="15.75" x14ac:dyDescent="0.25">
      <c r="A45" s="454"/>
      <c r="B45" s="439"/>
      <c r="C45" s="413"/>
      <c r="D45" s="413"/>
      <c r="E45" s="413"/>
      <c r="F45" s="111">
        <f t="shared" si="0"/>
        <v>0</v>
      </c>
      <c r="I45" s="288"/>
      <c r="J45" s="57"/>
      <c r="K45" s="111"/>
      <c r="L45" s="476"/>
      <c r="M45" s="69"/>
      <c r="N45" s="137">
        <f t="shared" si="1"/>
        <v>0</v>
      </c>
    </row>
    <row r="46" spans="1:14" ht="15.75" x14ac:dyDescent="0.25">
      <c r="A46" s="454"/>
      <c r="B46" s="246"/>
      <c r="C46" s="111"/>
      <c r="D46" s="253"/>
      <c r="E46" s="69"/>
      <c r="F46" s="111">
        <f t="shared" si="0"/>
        <v>0</v>
      </c>
      <c r="I46" s="288"/>
      <c r="J46" s="57"/>
      <c r="K46" s="111"/>
      <c r="L46" s="476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363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363">
        <f t="shared" si="2"/>
        <v>0</v>
      </c>
      <c r="I48" s="348"/>
      <c r="J48" s="414"/>
      <c r="K48" s="414"/>
      <c r="L48" s="477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7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0</v>
      </c>
      <c r="D79" s="407"/>
      <c r="E79" s="395">
        <f>SUM(E3:E78)</f>
        <v>0</v>
      </c>
      <c r="F79" s="153">
        <f>SUM(F3:F78)</f>
        <v>0</v>
      </c>
      <c r="K79" s="209">
        <f>SUM(K3:K78)</f>
        <v>0</v>
      </c>
      <c r="L79" s="478"/>
      <c r="M79" s="209">
        <f>SUM(M3:M78)</f>
        <v>0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570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71"/>
      <c r="K81" s="1"/>
      <c r="L81" s="97"/>
      <c r="M81" s="3"/>
      <c r="N81" s="1"/>
    </row>
    <row r="82" spans="1:14" ht="16.5" thickBot="1" x14ac:dyDescent="0.3">
      <c r="A82" s="456"/>
      <c r="B82" s="442"/>
      <c r="H82" s="2"/>
      <c r="I82" s="14"/>
      <c r="J82" s="504"/>
      <c r="K82" s="6"/>
      <c r="L82" s="505"/>
      <c r="M82" s="6"/>
    </row>
    <row r="83" spans="1:14" x14ac:dyDescent="0.25">
      <c r="A83" s="456"/>
      <c r="B83" s="442"/>
      <c r="I83" s="608" t="s">
        <v>594</v>
      </c>
      <c r="J83" s="609"/>
    </row>
    <row r="84" spans="1:14" ht="15.75" thickBot="1" x14ac:dyDescent="0.3">
      <c r="A84" s="456"/>
      <c r="B84" s="442"/>
      <c r="I84" s="610"/>
      <c r="J84" s="611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456"/>
      <c r="B87" s="442"/>
      <c r="F87"/>
      <c r="I87"/>
      <c r="J87" s="194"/>
      <c r="N87"/>
    </row>
    <row r="88" spans="1:14" x14ac:dyDescent="0.25">
      <c r="A88" s="456"/>
      <c r="B88" s="442"/>
      <c r="F88"/>
      <c r="I88"/>
      <c r="J88" s="194"/>
      <c r="N88"/>
    </row>
    <row r="89" spans="1:14" ht="15.75" x14ac:dyDescent="0.25">
      <c r="A89" s="493">
        <v>44648</v>
      </c>
      <c r="B89" s="494" t="s">
        <v>610</v>
      </c>
      <c r="C89" s="495">
        <v>10026.200000000001</v>
      </c>
      <c r="F89"/>
      <c r="I89"/>
      <c r="J89" s="194"/>
      <c r="N89"/>
    </row>
    <row r="90" spans="1:14" ht="15.75" x14ac:dyDescent="0.25">
      <c r="A90" s="493">
        <v>44649</v>
      </c>
      <c r="B90" s="496" t="s">
        <v>611</v>
      </c>
      <c r="C90" s="489">
        <v>94987.44</v>
      </c>
      <c r="F90"/>
      <c r="I90"/>
      <c r="J90" s="194"/>
      <c r="N90"/>
    </row>
    <row r="91" spans="1:14" ht="15.75" x14ac:dyDescent="0.25">
      <c r="A91" s="493">
        <v>44650</v>
      </c>
      <c r="B91" s="496" t="s">
        <v>612</v>
      </c>
      <c r="C91" s="489">
        <v>8900.25</v>
      </c>
      <c r="F91"/>
      <c r="I91"/>
      <c r="J91" s="194"/>
      <c r="N91"/>
    </row>
    <row r="92" spans="1:14" ht="15.75" x14ac:dyDescent="0.25">
      <c r="A92" s="493">
        <v>44650</v>
      </c>
      <c r="B92" s="496" t="s">
        <v>613</v>
      </c>
      <c r="C92" s="489">
        <v>8045.4</v>
      </c>
      <c r="F92"/>
      <c r="I92"/>
      <c r="J92" s="194"/>
      <c r="N92"/>
    </row>
    <row r="93" spans="1:14" ht="15.75" x14ac:dyDescent="0.25">
      <c r="A93" s="497">
        <v>44651</v>
      </c>
      <c r="B93" s="496" t="s">
        <v>614</v>
      </c>
      <c r="C93" s="489">
        <v>41855.9</v>
      </c>
      <c r="F93"/>
      <c r="I93"/>
      <c r="J93" s="194"/>
      <c r="N93"/>
    </row>
    <row r="94" spans="1:14" x14ac:dyDescent="0.25">
      <c r="A94" s="456"/>
      <c r="B94" s="442"/>
      <c r="E94"/>
      <c r="F94"/>
      <c r="I94"/>
      <c r="J94" s="194"/>
      <c r="M94"/>
      <c r="N94"/>
    </row>
    <row r="95" spans="1:14" x14ac:dyDescent="0.25">
      <c r="A95" s="456"/>
      <c r="B95" s="442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543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544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508"/>
      <c r="C1" s="510" t="s">
        <v>208</v>
      </c>
      <c r="D1" s="511"/>
      <c r="E1" s="511"/>
      <c r="F1" s="511"/>
      <c r="G1" s="511"/>
      <c r="H1" s="511"/>
      <c r="I1" s="511"/>
      <c r="J1" s="511"/>
      <c r="K1" s="511"/>
      <c r="L1" s="511"/>
      <c r="M1" s="511"/>
    </row>
    <row r="2" spans="1:25" ht="16.5" thickBot="1" x14ac:dyDescent="0.3">
      <c r="B2" s="509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2" t="s">
        <v>0</v>
      </c>
      <c r="C3" s="513"/>
      <c r="D3" s="10"/>
      <c r="E3" s="11"/>
      <c r="F3" s="11"/>
      <c r="H3" s="514" t="s">
        <v>26</v>
      </c>
      <c r="I3" s="514"/>
      <c r="K3" s="165"/>
      <c r="L3" s="13"/>
      <c r="M3" s="14"/>
      <c r="P3" s="551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515" t="s">
        <v>2</v>
      </c>
      <c r="F4" s="516"/>
      <c r="H4" s="517" t="s">
        <v>3</v>
      </c>
      <c r="I4" s="518"/>
      <c r="J4" s="19"/>
      <c r="K4" s="166"/>
      <c r="L4" s="20"/>
      <c r="M4" s="21" t="s">
        <v>4</v>
      </c>
      <c r="N4" s="22" t="s">
        <v>5</v>
      </c>
      <c r="P4" s="552"/>
      <c r="Q4" s="286" t="s">
        <v>209</v>
      </c>
      <c r="W4" s="561" t="s">
        <v>124</v>
      </c>
      <c r="X4" s="561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561"/>
      <c r="X5" s="561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565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566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67"/>
      <c r="X21" s="567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68"/>
      <c r="X23" s="568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68"/>
      <c r="X24" s="568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69"/>
      <c r="X25" s="569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69"/>
      <c r="X26" s="569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562"/>
      <c r="X27" s="563"/>
      <c r="Y27" s="564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563"/>
      <c r="X28" s="563"/>
      <c r="Y28" s="564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553">
        <f>SUM(M5:M35)</f>
        <v>321168.83</v>
      </c>
      <c r="N36" s="555">
        <f>SUM(N5:N35)</f>
        <v>467016</v>
      </c>
      <c r="O36" s="276"/>
      <c r="P36" s="277">
        <v>0</v>
      </c>
      <c r="Q36" s="557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554"/>
      <c r="N37" s="556"/>
      <c r="O37" s="276"/>
      <c r="P37" s="277">
        <v>0</v>
      </c>
      <c r="Q37" s="558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0" t="s">
        <v>11</v>
      </c>
      <c r="I52" s="531"/>
      <c r="J52" s="100"/>
      <c r="K52" s="532">
        <f>I50+L50</f>
        <v>71911.59</v>
      </c>
      <c r="L52" s="559"/>
      <c r="M52" s="272"/>
      <c r="N52" s="272"/>
      <c r="P52" s="34"/>
      <c r="Q52" s="13"/>
    </row>
    <row r="53" spans="1:17" ht="16.5" thickBot="1" x14ac:dyDescent="0.3">
      <c r="D53" s="536" t="s">
        <v>12</v>
      </c>
      <c r="E53" s="536"/>
      <c r="F53" s="312">
        <f>F50-K52-C50</f>
        <v>-25952.549999999814</v>
      </c>
      <c r="I53" s="102"/>
      <c r="J53" s="103"/>
    </row>
    <row r="54" spans="1:17" ht="18.75" x14ac:dyDescent="0.3">
      <c r="D54" s="560" t="s">
        <v>95</v>
      </c>
      <c r="E54" s="560"/>
      <c r="F54" s="111">
        <v>-706888.38</v>
      </c>
      <c r="I54" s="537" t="s">
        <v>13</v>
      </c>
      <c r="J54" s="538"/>
      <c r="K54" s="539">
        <f>F56+F57+F58</f>
        <v>1308778.3500000003</v>
      </c>
      <c r="L54" s="539"/>
      <c r="M54" s="545" t="s">
        <v>211</v>
      </c>
      <c r="N54" s="546"/>
      <c r="O54" s="546"/>
      <c r="P54" s="546"/>
      <c r="Q54" s="547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548"/>
      <c r="N55" s="549"/>
      <c r="O55" s="549"/>
      <c r="P55" s="549"/>
      <c r="Q55" s="550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541">
        <f>-C4</f>
        <v>-567389.35</v>
      </c>
      <c r="L56" s="542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519" t="s">
        <v>18</v>
      </c>
      <c r="E58" s="520"/>
      <c r="F58" s="113">
        <v>2142307.62</v>
      </c>
      <c r="I58" s="521" t="s">
        <v>198</v>
      </c>
      <c r="J58" s="522"/>
      <c r="K58" s="523">
        <f>K54+K56</f>
        <v>741389.00000000035</v>
      </c>
      <c r="L58" s="52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70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71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08"/>
      <c r="C1" s="510" t="s">
        <v>208</v>
      </c>
      <c r="D1" s="511"/>
      <c r="E1" s="511"/>
      <c r="F1" s="511"/>
      <c r="G1" s="511"/>
      <c r="H1" s="511"/>
      <c r="I1" s="511"/>
      <c r="J1" s="511"/>
      <c r="K1" s="511"/>
      <c r="L1" s="511"/>
      <c r="M1" s="511"/>
    </row>
    <row r="2" spans="1:25" ht="16.5" thickBot="1" x14ac:dyDescent="0.3">
      <c r="B2" s="509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2" t="s">
        <v>0</v>
      </c>
      <c r="C3" s="513"/>
      <c r="D3" s="10"/>
      <c r="E3" s="11"/>
      <c r="F3" s="11"/>
      <c r="H3" s="514" t="s">
        <v>26</v>
      </c>
      <c r="I3" s="514"/>
      <c r="K3" s="165"/>
      <c r="L3" s="13"/>
      <c r="M3" s="14"/>
      <c r="P3" s="551" t="s">
        <v>6</v>
      </c>
      <c r="R3" s="572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515" t="s">
        <v>2</v>
      </c>
      <c r="F4" s="516"/>
      <c r="H4" s="517" t="s">
        <v>3</v>
      </c>
      <c r="I4" s="518"/>
      <c r="J4" s="19"/>
      <c r="K4" s="166"/>
      <c r="L4" s="20"/>
      <c r="M4" s="21" t="s">
        <v>4</v>
      </c>
      <c r="N4" s="22" t="s">
        <v>5</v>
      </c>
      <c r="P4" s="552"/>
      <c r="Q4" s="322" t="s">
        <v>217</v>
      </c>
      <c r="R4" s="573"/>
      <c r="W4" s="561" t="s">
        <v>124</v>
      </c>
      <c r="X4" s="561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561"/>
      <c r="X5" s="561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565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566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567"/>
      <c r="X21" s="567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568"/>
      <c r="X23" s="568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568"/>
      <c r="X24" s="568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569"/>
      <c r="X25" s="569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569"/>
      <c r="X26" s="569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562"/>
      <c r="X27" s="563"/>
      <c r="Y27" s="564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563"/>
      <c r="X28" s="563"/>
      <c r="Y28" s="564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53">
        <f>SUM(M5:M35)</f>
        <v>1077791.3</v>
      </c>
      <c r="N36" s="555">
        <f>SUM(N5:N35)</f>
        <v>936398</v>
      </c>
      <c r="O36" s="276"/>
      <c r="P36" s="277">
        <v>0</v>
      </c>
      <c r="Q36" s="557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54"/>
      <c r="N37" s="556"/>
      <c r="O37" s="276"/>
      <c r="P37" s="277">
        <v>0</v>
      </c>
      <c r="Q37" s="558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0" t="s">
        <v>11</v>
      </c>
      <c r="I52" s="531"/>
      <c r="J52" s="100"/>
      <c r="K52" s="532">
        <f>I50+L50</f>
        <v>90750.75</v>
      </c>
      <c r="L52" s="559"/>
      <c r="M52" s="272"/>
      <c r="N52" s="272"/>
      <c r="P52" s="34"/>
      <c r="Q52" s="13"/>
    </row>
    <row r="53" spans="1:17" ht="16.5" thickBot="1" x14ac:dyDescent="0.3">
      <c r="D53" s="536" t="s">
        <v>12</v>
      </c>
      <c r="E53" s="536"/>
      <c r="F53" s="312">
        <f>F50-K52-C50</f>
        <v>1739855.03</v>
      </c>
      <c r="I53" s="102"/>
      <c r="J53" s="103"/>
    </row>
    <row r="54" spans="1:17" ht="18.75" x14ac:dyDescent="0.3">
      <c r="D54" s="560" t="s">
        <v>95</v>
      </c>
      <c r="E54" s="560"/>
      <c r="F54" s="111">
        <v>-1567070.66</v>
      </c>
      <c r="I54" s="537" t="s">
        <v>13</v>
      </c>
      <c r="J54" s="538"/>
      <c r="K54" s="539">
        <f>F56+F57+F58</f>
        <v>703192.8600000001</v>
      </c>
      <c r="L54" s="539"/>
      <c r="M54" s="545" t="s">
        <v>211</v>
      </c>
      <c r="N54" s="546"/>
      <c r="O54" s="546"/>
      <c r="P54" s="546"/>
      <c r="Q54" s="547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548"/>
      <c r="N55" s="549"/>
      <c r="O55" s="549"/>
      <c r="P55" s="549"/>
      <c r="Q55" s="550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541">
        <f>-C4</f>
        <v>-567389.35</v>
      </c>
      <c r="L56" s="542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519" t="s">
        <v>18</v>
      </c>
      <c r="E58" s="520"/>
      <c r="F58" s="113">
        <v>754143.23</v>
      </c>
      <c r="I58" s="521" t="s">
        <v>198</v>
      </c>
      <c r="J58" s="522"/>
      <c r="K58" s="523">
        <f>K54+K56</f>
        <v>135803.51000000013</v>
      </c>
      <c r="L58" s="52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70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71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08"/>
      <c r="C1" s="574" t="s">
        <v>316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25" ht="16.5" thickBot="1" x14ac:dyDescent="0.3">
      <c r="B2" s="509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2" t="s">
        <v>0</v>
      </c>
      <c r="C3" s="513"/>
      <c r="D3" s="10"/>
      <c r="E3" s="11"/>
      <c r="F3" s="11"/>
      <c r="H3" s="514" t="s">
        <v>26</v>
      </c>
      <c r="I3" s="514"/>
      <c r="K3" s="165"/>
      <c r="L3" s="13"/>
      <c r="M3" s="14"/>
      <c r="P3" s="551" t="s">
        <v>6</v>
      </c>
      <c r="R3" s="572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515" t="s">
        <v>2</v>
      </c>
      <c r="F4" s="516"/>
      <c r="H4" s="517" t="s">
        <v>3</v>
      </c>
      <c r="I4" s="518"/>
      <c r="J4" s="19"/>
      <c r="K4" s="166"/>
      <c r="L4" s="20"/>
      <c r="M4" s="21" t="s">
        <v>4</v>
      </c>
      <c r="N4" s="22" t="s">
        <v>5</v>
      </c>
      <c r="P4" s="552"/>
      <c r="Q4" s="322" t="s">
        <v>217</v>
      </c>
      <c r="R4" s="573"/>
      <c r="W4" s="561" t="s">
        <v>124</v>
      </c>
      <c r="X4" s="561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561"/>
      <c r="X5" s="561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565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566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567"/>
      <c r="X21" s="567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568"/>
      <c r="X23" s="568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568"/>
      <c r="X24" s="568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569"/>
      <c r="X25" s="569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569"/>
      <c r="X26" s="569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562"/>
      <c r="X27" s="563"/>
      <c r="Y27" s="564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563"/>
      <c r="X28" s="563"/>
      <c r="Y28" s="564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553">
        <f>SUM(M5:M35)</f>
        <v>1818445.73</v>
      </c>
      <c r="N36" s="555">
        <f>SUM(N5:N35)</f>
        <v>739014</v>
      </c>
      <c r="O36" s="276"/>
      <c r="P36" s="277">
        <v>0</v>
      </c>
      <c r="Q36" s="557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554"/>
      <c r="N37" s="556"/>
      <c r="O37" s="276"/>
      <c r="P37" s="277">
        <v>0</v>
      </c>
      <c r="Q37" s="558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0" t="s">
        <v>11</v>
      </c>
      <c r="I52" s="531"/>
      <c r="J52" s="100"/>
      <c r="K52" s="532">
        <f>I50+L50</f>
        <v>158798.12</v>
      </c>
      <c r="L52" s="559"/>
      <c r="M52" s="272"/>
      <c r="N52" s="272"/>
      <c r="P52" s="34"/>
      <c r="Q52" s="13"/>
    </row>
    <row r="53" spans="1:17" x14ac:dyDescent="0.25">
      <c r="D53" s="536" t="s">
        <v>12</v>
      </c>
      <c r="E53" s="536"/>
      <c r="F53" s="312">
        <f>F50-K52-C50</f>
        <v>2078470.75</v>
      </c>
      <c r="I53" s="102"/>
      <c r="J53" s="103"/>
    </row>
    <row r="54" spans="1:17" ht="18.75" x14ac:dyDescent="0.3">
      <c r="D54" s="560" t="s">
        <v>95</v>
      </c>
      <c r="E54" s="560"/>
      <c r="F54" s="111">
        <v>-1448401.2</v>
      </c>
      <c r="I54" s="537" t="s">
        <v>13</v>
      </c>
      <c r="J54" s="538"/>
      <c r="K54" s="539">
        <f>F56+F57+F58</f>
        <v>1025960.7</v>
      </c>
      <c r="L54" s="53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541">
        <f>-C4</f>
        <v>-754143.23</v>
      </c>
      <c r="L56" s="542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519" t="s">
        <v>18</v>
      </c>
      <c r="E58" s="520"/>
      <c r="F58" s="113">
        <v>1149740.4099999999</v>
      </c>
      <c r="I58" s="521" t="s">
        <v>198</v>
      </c>
      <c r="J58" s="522"/>
      <c r="K58" s="523">
        <f>K54+K56</f>
        <v>271817.46999999997</v>
      </c>
      <c r="L58" s="52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8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9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9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9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9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9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9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9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9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9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9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9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9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9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9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9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9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9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9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9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9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9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9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9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9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9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9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9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5">
        <v>8340</v>
      </c>
      <c r="K30" s="392">
        <v>219199.6</v>
      </c>
      <c r="L30" s="470">
        <v>44643</v>
      </c>
      <c r="M30" s="480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5">
        <v>8342</v>
      </c>
      <c r="K31" s="392">
        <v>1605</v>
      </c>
      <c r="L31" s="470">
        <v>44643</v>
      </c>
      <c r="M31" s="480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5">
        <v>8359</v>
      </c>
      <c r="K32" s="392">
        <v>16970.400000000001</v>
      </c>
      <c r="L32" s="470">
        <v>44643</v>
      </c>
      <c r="M32" s="480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5">
        <v>8363</v>
      </c>
      <c r="K33" s="392">
        <v>1544.6</v>
      </c>
      <c r="L33" s="470">
        <v>44643</v>
      </c>
      <c r="M33" s="480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5">
        <v>8365</v>
      </c>
      <c r="K34" s="392">
        <v>1161</v>
      </c>
      <c r="L34" s="470">
        <v>44643</v>
      </c>
      <c r="M34" s="480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5">
        <v>8375</v>
      </c>
      <c r="K35" s="392">
        <v>3838.8</v>
      </c>
      <c r="L35" s="470">
        <v>44643</v>
      </c>
      <c r="M35" s="480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5">
        <v>8379</v>
      </c>
      <c r="K36" s="392">
        <v>1696</v>
      </c>
      <c r="L36" s="470">
        <v>44643</v>
      </c>
      <c r="M36" s="480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5">
        <v>8386</v>
      </c>
      <c r="K37" s="392">
        <v>953.6</v>
      </c>
      <c r="L37" s="470">
        <v>44643</v>
      </c>
      <c r="M37" s="480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5">
        <v>8393</v>
      </c>
      <c r="K38" s="392">
        <v>5587.4</v>
      </c>
      <c r="L38" s="470">
        <v>44643</v>
      </c>
      <c r="M38" s="480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5">
        <v>8403</v>
      </c>
      <c r="K39" s="392">
        <v>2021.2</v>
      </c>
      <c r="L39" s="470">
        <v>44643</v>
      </c>
      <c r="M39" s="480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5">
        <v>8404</v>
      </c>
      <c r="K40" s="392">
        <v>175</v>
      </c>
      <c r="L40" s="470">
        <v>44643</v>
      </c>
      <c r="M40" s="480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5">
        <v>8405</v>
      </c>
      <c r="K41" s="392">
        <v>118474.8</v>
      </c>
      <c r="L41" s="470">
        <v>44643</v>
      </c>
      <c r="M41" s="480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5">
        <v>8422</v>
      </c>
      <c r="K42" s="392">
        <v>27106.9</v>
      </c>
      <c r="L42" s="470">
        <v>44643</v>
      </c>
      <c r="M42" s="480">
        <v>27106.9</v>
      </c>
      <c r="N42" s="137">
        <f t="shared" si="1"/>
        <v>0</v>
      </c>
      <c r="Q42" s="392"/>
    </row>
    <row r="43" spans="1:17" ht="15.75" x14ac:dyDescent="0.25">
      <c r="A43" s="245"/>
      <c r="B43" s="576" t="s">
        <v>413</v>
      </c>
      <c r="C43" s="577"/>
      <c r="D43" s="577"/>
      <c r="E43" s="578"/>
      <c r="F43" s="392">
        <f t="shared" si="0"/>
        <v>0</v>
      </c>
      <c r="I43" s="390" t="s">
        <v>371</v>
      </c>
      <c r="J43" s="465">
        <v>8423</v>
      </c>
      <c r="K43" s="392">
        <v>1096.2</v>
      </c>
      <c r="L43" s="470">
        <v>44643</v>
      </c>
      <c r="M43" s="480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579"/>
      <c r="C44" s="580"/>
      <c r="D44" s="580"/>
      <c r="E44" s="581"/>
      <c r="F44" s="392">
        <f t="shared" si="0"/>
        <v>0</v>
      </c>
      <c r="I44" s="390" t="s">
        <v>372</v>
      </c>
      <c r="J44" s="465">
        <v>8434</v>
      </c>
      <c r="K44" s="392">
        <v>1609</v>
      </c>
      <c r="L44" s="470">
        <v>44643</v>
      </c>
      <c r="M44" s="480">
        <v>1609</v>
      </c>
      <c r="N44" s="137">
        <f t="shared" si="1"/>
        <v>0</v>
      </c>
      <c r="Q44" s="392"/>
    </row>
    <row r="45" spans="1:17" ht="15.75" x14ac:dyDescent="0.25">
      <c r="A45" s="245"/>
      <c r="B45" s="582"/>
      <c r="C45" s="583"/>
      <c r="D45" s="583"/>
      <c r="E45" s="584"/>
      <c r="F45" s="392">
        <f t="shared" si="0"/>
        <v>0</v>
      </c>
      <c r="I45" s="390"/>
      <c r="J45" s="391"/>
      <c r="K45" s="392"/>
      <c r="L45" s="470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70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591" t="s">
        <v>593</v>
      </c>
      <c r="C47" s="592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6"/>
      <c r="M47" s="143"/>
      <c r="N47" s="137">
        <f t="shared" si="1"/>
        <v>0</v>
      </c>
      <c r="Q47" s="457"/>
    </row>
    <row r="48" spans="1:17" ht="15.75" x14ac:dyDescent="0.25">
      <c r="A48" s="245"/>
      <c r="B48" s="593"/>
      <c r="C48" s="594"/>
      <c r="D48" s="253"/>
      <c r="E48" s="69"/>
      <c r="F48" s="137">
        <f t="shared" si="2"/>
        <v>0</v>
      </c>
      <c r="I48" s="348"/>
      <c r="J48" s="585" t="s">
        <v>414</v>
      </c>
      <c r="K48" s="586"/>
      <c r="L48" s="587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588"/>
      <c r="K49" s="589"/>
      <c r="L49" s="590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595" t="s">
        <v>594</v>
      </c>
      <c r="J50" s="596"/>
      <c r="K50" s="215">
        <v>0</v>
      </c>
      <c r="L50" s="467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595"/>
      <c r="J51" s="596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595"/>
      <c r="J52" s="596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595"/>
      <c r="J53" s="596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595"/>
      <c r="J54" s="596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595"/>
      <c r="J55" s="596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595"/>
      <c r="J56" s="596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595"/>
      <c r="J57" s="596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595"/>
      <c r="J58" s="596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595"/>
      <c r="J59" s="596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595"/>
      <c r="J60" s="596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595"/>
      <c r="J61" s="596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595"/>
      <c r="J62" s="596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595"/>
      <c r="J63" s="596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595"/>
      <c r="J64" s="596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595"/>
      <c r="J65" s="596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595"/>
      <c r="J66" s="596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595"/>
      <c r="J67" s="596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595"/>
      <c r="J68" s="596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595"/>
      <c r="J69" s="596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595"/>
      <c r="J70" s="596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595"/>
      <c r="J71" s="596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595"/>
      <c r="J72" s="596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595"/>
      <c r="J73" s="596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595"/>
      <c r="J74" s="596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595"/>
      <c r="J75" s="596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595"/>
      <c r="J76" s="596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595"/>
      <c r="J77" s="596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597"/>
      <c r="J78" s="598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1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570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571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08"/>
      <c r="C1" s="574" t="s">
        <v>646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25" ht="16.5" thickBot="1" x14ac:dyDescent="0.3">
      <c r="B2" s="509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2" t="s">
        <v>0</v>
      </c>
      <c r="C3" s="513"/>
      <c r="D3" s="10"/>
      <c r="E3" s="11"/>
      <c r="F3" s="11"/>
      <c r="H3" s="514" t="s">
        <v>26</v>
      </c>
      <c r="I3" s="514"/>
      <c r="K3" s="165"/>
      <c r="L3" s="13"/>
      <c r="M3" s="14"/>
      <c r="P3" s="551" t="s">
        <v>6</v>
      </c>
      <c r="R3" s="572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515" t="s">
        <v>2</v>
      </c>
      <c r="F4" s="516"/>
      <c r="H4" s="517" t="s">
        <v>3</v>
      </c>
      <c r="I4" s="518"/>
      <c r="J4" s="19"/>
      <c r="K4" s="166"/>
      <c r="L4" s="20"/>
      <c r="M4" s="21" t="s">
        <v>4</v>
      </c>
      <c r="N4" s="22" t="s">
        <v>5</v>
      </c>
      <c r="P4" s="552"/>
      <c r="Q4" s="322" t="s">
        <v>217</v>
      </c>
      <c r="R4" s="573"/>
      <c r="W4" s="561" t="s">
        <v>124</v>
      </c>
      <c r="X4" s="561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561"/>
      <c r="X5" s="561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565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566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567"/>
      <c r="X21" s="567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568"/>
      <c r="X23" s="568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568"/>
      <c r="X24" s="568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569"/>
      <c r="X25" s="569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569"/>
      <c r="X26" s="569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562"/>
      <c r="X27" s="563"/>
      <c r="Y27" s="564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563"/>
      <c r="X28" s="563"/>
      <c r="Y28" s="564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553">
        <f>SUM(M5:M35)</f>
        <v>2143864.4900000002</v>
      </c>
      <c r="N36" s="555">
        <f>SUM(N5:N35)</f>
        <v>791108</v>
      </c>
      <c r="O36" s="276"/>
      <c r="P36" s="277">
        <v>0</v>
      </c>
      <c r="Q36" s="599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554"/>
      <c r="N37" s="556"/>
      <c r="O37" s="276"/>
      <c r="P37" s="277">
        <v>0</v>
      </c>
      <c r="Q37" s="600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601">
        <f>M36+N36</f>
        <v>2934972.49</v>
      </c>
      <c r="N39" s="602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0" t="s">
        <v>11</v>
      </c>
      <c r="I52" s="531"/>
      <c r="J52" s="100"/>
      <c r="K52" s="532">
        <f>I50+L50</f>
        <v>197471.8</v>
      </c>
      <c r="L52" s="559"/>
      <c r="M52" s="272"/>
      <c r="N52" s="272"/>
      <c r="P52" s="34"/>
      <c r="Q52" s="13"/>
    </row>
    <row r="53" spans="1:17" x14ac:dyDescent="0.25">
      <c r="D53" s="536" t="s">
        <v>12</v>
      </c>
      <c r="E53" s="536"/>
      <c r="F53" s="312">
        <f>F50-K52-C50</f>
        <v>2057786.11</v>
      </c>
      <c r="I53" s="102"/>
      <c r="J53" s="103"/>
    </row>
    <row r="54" spans="1:17" ht="18.75" x14ac:dyDescent="0.3">
      <c r="D54" s="560" t="s">
        <v>95</v>
      </c>
      <c r="E54" s="560"/>
      <c r="F54" s="111">
        <v>-1702928.14</v>
      </c>
      <c r="I54" s="537" t="s">
        <v>13</v>
      </c>
      <c r="J54" s="538"/>
      <c r="K54" s="539">
        <f>F56+F57+F58</f>
        <v>1147965.3400000003</v>
      </c>
      <c r="L54" s="53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541">
        <f>-C4</f>
        <v>-1149740.4099999999</v>
      </c>
      <c r="L56" s="542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519" t="s">
        <v>18</v>
      </c>
      <c r="E58" s="520"/>
      <c r="F58" s="113">
        <v>1266568.45</v>
      </c>
      <c r="I58" s="521" t="s">
        <v>97</v>
      </c>
      <c r="J58" s="522"/>
      <c r="K58" s="523">
        <f>K54+K56</f>
        <v>-1775.0699999995995</v>
      </c>
      <c r="L58" s="52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2022-04-21T15:14:51Z</cp:lastPrinted>
  <dcterms:created xsi:type="dcterms:W3CDTF">2021-11-04T19:08:42Z</dcterms:created>
  <dcterms:modified xsi:type="dcterms:W3CDTF">2022-04-29T20:59:34Z</dcterms:modified>
</cp:coreProperties>
</file>