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1135" windowHeight="11715" firstSheet="3" activeTab="5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4" i="7"/>
  <c r="N3" i="7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P40" i="6"/>
  <c r="Q40" i="6" s="1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Q11" i="6" s="1"/>
  <c r="P10" i="6"/>
  <c r="Q10" i="6" s="1"/>
  <c r="P9" i="6"/>
  <c r="Q9" i="6" s="1"/>
  <c r="P8" i="6"/>
  <c r="P7" i="6"/>
  <c r="P6" i="6"/>
  <c r="Q6" i="6" s="1"/>
  <c r="P5" i="6"/>
  <c r="G67" i="7" l="1"/>
  <c r="P49" i="6"/>
  <c r="Q5" i="6"/>
  <c r="Q49" i="6" s="1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6" i="4" l="1"/>
  <c r="M35" i="4" l="1"/>
  <c r="M34" i="4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K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<sst xmlns="http://schemas.openxmlformats.org/spreadsheetml/2006/main" count="400" uniqueCount="268">
  <si>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</si>
  <si>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</si>
  <si>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</si>
  <si>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</si>
  <si>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</si>
  <si>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</si>
  <si>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</si>
  <si>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</si>
  <si>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</si>
  <si>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</si>
  <si>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</si>
  <si>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</si>
  <si>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</si>
  <si>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</si>
  <si>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</si>
  <si>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</si>
  <si>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</si>
  <si>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</si>
  <si>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</si>
  <si>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</si>
  <si>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</si>
  <si>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</si>
  <si>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</si>
  <si>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</si>
  <si>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</si>
  <si>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</si>
  <si>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</si>
  <si>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</si>
  <si>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</si>
  <si>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</si>
  <si>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</si>
  <si>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</si>
  <si>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</si>
  <si>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</si>
  <si>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</si>
  <si>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</si>
  <si>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</si>
  <si>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</si>
  <si>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</si>
  <si>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</si>
  <si>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</si>
  <si>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</si>
  <si>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</si>
  <si>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</si>
  <si>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</si>
  <si>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</si>
  <si>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</si>
  <si>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</si>
  <si>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</si>
  <si>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</si>
  <si>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</si>
  <si>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</si>
  <si>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</si>
  <si>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</si>
  <si>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</si>
  <si>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</si>
  <si>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</si>
  <si>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</si>
  <si>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</si>
  <si>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</si>
  <si>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</si>
  <si>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</si>
  <si>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</si>
  <si>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</si>
  <si>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</si>
  <si>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</si>
  <si>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</si>
  <si>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</si>
  <si>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</si>
  <si>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</si>
  <si>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</si>
  <si>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</si>
  <si>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</si>
  <si>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</si>
  <si>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</si>
  <si>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</si>
  <si>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</si>
  <si>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</si>
  <si>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</si>
  <si>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</si>
  <si>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</si>
  <si>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</si>
  <si>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</si>
  <si>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</si>
  <si>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</si>
  <si>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</si>
  <si>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</si>
  <si>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</si>
  <si>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</si>
  <si>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</si>
  <si>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</si>
  <si>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</si>
  <si>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</si>
  <si>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</si>
  <si>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</si>
  <si>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</si>
  <si>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</si>
  <si>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</si>
  <si>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</si>
  <si>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</si>
  <si>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</si>
  <si>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</si>
  <si>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</si>
  <si>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</si>
  <si>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</si>
  <si>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</si>
  <si>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</si>
  <si>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</si>
  <si>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</si>
  <si>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</si>
  <si>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</si>
  <si>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</si>
  <si>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</si>
  <si>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</si>
  <si>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</si>
  <si>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</si>
  <si>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</si>
  <si>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</si>
  <si>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</si>
  <si>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</si>
  <si>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</si>
  <si>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</si>
  <si>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</si>
  <si>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</si>
  <si>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</si>
  <si>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</si>
  <si>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</si>
  <si>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</si>
  <si>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</si>
  <si>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</si>
  <si>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</si>
  <si>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</si>
  <si>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</si>
  <si>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</si>
  <si>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</si>
  <si>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</si>
  <si>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</si>
  <si>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</si>
  <si>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</si>
  <si>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</si>
  <si>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</si>
  <si>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</si>
  <si>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</si>
  <si>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</si>
  <si>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</si>
  <si>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</si>
  <si>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</si>
  <si>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</si>
  <si>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</si>
  <si>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</si>
  <si>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</si>
  <si>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</si>
  <si>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</si>
  <si>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</si>
  <si>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</si>
  <si>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</si>
  <si>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</si>
  <si>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</si>
  <si>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</si>
  <si>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</si>
  <si>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</si>
  <si>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</si>
  <si>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</si>
  <si>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</si>
  <si>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</si>
  <si>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</si>
  <si>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</si>
  <si>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</si>
  <si>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</si>
  <si>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</si>
  <si>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</si>
  <si>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</si>
  <si>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</si>
  <si>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</si>
  <si>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</si>
  <si>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</si>
  <si>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</si>
  <si>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</si>
  <si>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</si>
  <si>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</si>
  <si>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</si>
  <si>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</si>
  <si>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</si>
  <si>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</si>
  <si>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</si>
  <si>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</si>
  <si>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</si>
  <si>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</si>
  <si>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</si>
  <si>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</si>
  <si>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</si>
  <si>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</si>
  <si>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</si>
  <si>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</si>
  <si>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</si>
  <si>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</si>
  <si>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</si>
  <si>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</si>
  <si>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</si>
  <si>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</si>
  <si>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</si>
  <si>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</si>
  <si>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</si>
  <si>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</si>
  <si>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</si>
  <si>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</si>
  <si>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>30-12-22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</si>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</sst>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2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0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66FF66"/>
      <color rgb="FFFF99CC"/>
      <color rgb="FF0000FF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L31" workbookViewId="0">
      <selection activeCell="V44" sqref="V4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6"/>
      <c r="C1" s="368" t="s">
        <v>26</v>
      </c>
      <c r="D1" s="369"/>
      <c r="E1" s="369"/>
      <c r="F1" s="369"/>
      <c r="G1" s="369"/>
      <c r="H1" s="369"/>
      <c r="I1" s="369"/>
      <c r="J1" s="369"/>
      <c r="K1" s="369"/>
      <c r="L1" s="369"/>
      <c r="M1" s="369"/>
    </row>
    <row r="2" spans="1:18" ht="16.5" thickBot="1" x14ac:dyDescent="0.3">
      <c r="B2" s="3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70" t="s">
        <v>0</v>
      </c>
      <c r="C3" s="371"/>
      <c r="D3" s="14"/>
      <c r="E3" s="15"/>
      <c r="F3" s="16"/>
      <c r="H3" s="372" t="s">
        <v>1</v>
      </c>
      <c r="I3" s="372"/>
      <c r="K3" s="18"/>
      <c r="L3" s="19"/>
      <c r="M3" s="20"/>
      <c r="P3" s="364" t="s">
        <v>2</v>
      </c>
      <c r="R3" s="33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39" t="s">
        <v>5</v>
      </c>
      <c r="F4" s="340"/>
      <c r="H4" s="341" t="s">
        <v>6</v>
      </c>
      <c r="I4" s="342"/>
      <c r="J4" s="25"/>
      <c r="K4" s="26"/>
      <c r="L4" s="27"/>
      <c r="M4" s="28" t="s">
        <v>7</v>
      </c>
      <c r="N4" s="29" t="s">
        <v>8</v>
      </c>
      <c r="P4" s="365"/>
      <c r="Q4" s="30" t="s">
        <v>9</v>
      </c>
      <c r="R4" s="33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218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219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220</v>
      </c>
      <c r="E33" s="35"/>
      <c r="F33" s="36"/>
      <c r="G33" s="37"/>
      <c r="H33" s="38"/>
      <c r="I33" s="39"/>
      <c r="J33" s="74">
        <v>44932</v>
      </c>
      <c r="K33" s="335" t="s">
        <v>215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227</v>
      </c>
      <c r="E34" s="35"/>
      <c r="F34" s="36"/>
      <c r="G34" s="37"/>
      <c r="H34" s="38"/>
      <c r="I34" s="39"/>
      <c r="J34" s="74">
        <v>44932</v>
      </c>
      <c r="K34" s="334" t="s">
        <v>224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216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225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226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222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217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228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229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217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230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230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48">
        <f>SUM(M5:M40)</f>
        <v>1399609.5</v>
      </c>
      <c r="N49" s="348">
        <f>SUM(N5:N40)</f>
        <v>910600</v>
      </c>
      <c r="P49" s="111">
        <f>SUM(P5:P40)</f>
        <v>3236981.46</v>
      </c>
      <c r="Q49" s="36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49"/>
      <c r="N50" s="349"/>
      <c r="P50" s="44"/>
      <c r="Q50" s="36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62">
        <f>M49+N49</f>
        <v>2310209.5</v>
      </c>
      <c r="N53" s="363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56" t="s">
        <v>15</v>
      </c>
      <c r="I77" s="357"/>
      <c r="J77" s="154"/>
      <c r="K77" s="358">
        <f>I75+L75</f>
        <v>1552957.04</v>
      </c>
      <c r="L77" s="359"/>
      <c r="M77" s="155"/>
      <c r="N77" s="155"/>
      <c r="P77" s="44"/>
      <c r="Q77" s="19"/>
    </row>
    <row r="78" spans="1:17" x14ac:dyDescent="0.25">
      <c r="D78" s="350" t="s">
        <v>16</v>
      </c>
      <c r="E78" s="350"/>
      <c r="F78" s="156">
        <f>F75-K77-C75</f>
        <v>-123007.98000000021</v>
      </c>
      <c r="I78" s="157"/>
      <c r="J78" s="158"/>
    </row>
    <row r="79" spans="1:17" ht="18.75" x14ac:dyDescent="0.3">
      <c r="D79" s="351" t="s">
        <v>17</v>
      </c>
      <c r="E79" s="351"/>
      <c r="F79" s="101">
        <v>-1513561.68</v>
      </c>
      <c r="I79" s="352" t="s">
        <v>18</v>
      </c>
      <c r="J79" s="353"/>
      <c r="K79" s="354">
        <f>F81+F82+F83</f>
        <v>1939955.6099999996</v>
      </c>
      <c r="L79" s="35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-71084.800000000003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-1707654.4600000002</v>
      </c>
      <c r="H81" s="168"/>
      <c r="I81" s="169" t="s">
        <v>21</v>
      </c>
      <c r="J81" s="170"/>
      <c r="K81" s="355">
        <f>-C4</f>
        <v>-3445405.07</v>
      </c>
      <c r="L81" s="35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343" t="s">
        <v>24</v>
      </c>
      <c r="E83" s="344"/>
      <c r="F83" s="173">
        <v>3504178.07</v>
      </c>
      <c r="I83" s="345" t="s">
        <v>221</v>
      </c>
      <c r="J83" s="346"/>
      <c r="K83" s="347">
        <f>K79+K81</f>
        <v>-1505449.4600000002</v>
      </c>
      <c r="L83" s="34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30" sqref="E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287" t="s">
        <v>206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211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212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213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214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 t="s">
        <v>118</v>
      </c>
      <c r="J28" s="286">
        <v>11442</v>
      </c>
      <c r="K28" s="230">
        <v>9707.2000000000007</v>
      </c>
      <c r="L28" s="218"/>
      <c r="M28" s="231"/>
      <c r="N28" s="227">
        <f t="shared" si="1"/>
        <v>25520</v>
      </c>
    </row>
    <row r="29" spans="1:14" ht="17.25" x14ac:dyDescent="0.3">
      <c r="B29" s="222">
        <v>44947</v>
      </c>
      <c r="C29" s="223" t="s">
        <v>65</v>
      </c>
      <c r="D29" s="101">
        <v>110210.4</v>
      </c>
      <c r="E29" s="224">
        <v>44988</v>
      </c>
      <c r="F29" s="101">
        <v>17382.04</v>
      </c>
      <c r="G29" s="225">
        <f t="shared" si="0"/>
        <v>92828.359999999986</v>
      </c>
      <c r="H29" s="234"/>
      <c r="I29" s="287" t="s">
        <v>119</v>
      </c>
      <c r="J29" s="288">
        <v>11455</v>
      </c>
      <c r="K29" s="289">
        <v>480</v>
      </c>
      <c r="L29" s="218"/>
      <c r="M29" s="231"/>
      <c r="N29" s="227">
        <f t="shared" si="1"/>
        <v>26000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77"/>
      <c r="J30" s="281"/>
      <c r="K30" s="237"/>
      <c r="L30" s="224"/>
      <c r="M30" s="101"/>
      <c r="N30" s="227">
        <f t="shared" si="1"/>
        <v>26000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26000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26000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26000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26000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26000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73"/>
      <c r="J36" s="374"/>
      <c r="K36" s="374"/>
      <c r="L36" s="375"/>
      <c r="M36" s="101"/>
      <c r="N36" s="227">
        <f t="shared" si="1"/>
        <v>26000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73"/>
      <c r="J37" s="374"/>
      <c r="K37" s="374"/>
      <c r="L37" s="375"/>
      <c r="M37" s="101"/>
      <c r="N37" s="227">
        <f t="shared" si="1"/>
        <v>26000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26000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26000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76" t="s">
        <v>35</v>
      </c>
      <c r="J40" s="377"/>
      <c r="K40" s="84"/>
      <c r="L40" s="238"/>
      <c r="M40" s="84"/>
      <c r="N40" s="227">
        <f t="shared" si="1"/>
        <v>26000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78"/>
      <c r="J41" s="379"/>
      <c r="K41" s="84"/>
      <c r="L41" s="238"/>
      <c r="M41" s="84"/>
      <c r="N41" s="227">
        <f t="shared" si="1"/>
        <v>26000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80"/>
      <c r="J42" s="381"/>
      <c r="K42" s="84"/>
      <c r="L42" s="238"/>
      <c r="M42" s="84"/>
      <c r="N42" s="227">
        <f t="shared" si="1"/>
        <v>26000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26000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26000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26000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26000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26000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26000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26000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26000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26000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26000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26000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26000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26000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26000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26000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26000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26000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26000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26000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26000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26000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26000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26000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1089951.5</v>
      </c>
      <c r="G67" s="263">
        <f>SUM(G3:G66)</f>
        <v>423610.18</v>
      </c>
      <c r="I67" s="382" t="s">
        <v>35</v>
      </c>
      <c r="J67" s="383"/>
      <c r="K67" s="264">
        <f>SUM(K3:K66)</f>
        <v>102200.40000000001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86" t="s">
        <v>36</v>
      </c>
      <c r="I68" s="384"/>
      <c r="J68" s="38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38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207</v>
      </c>
      <c r="K71" s="189"/>
      <c r="L71" s="302"/>
      <c r="M71" s="299"/>
      <c r="N71" s="319"/>
    </row>
    <row r="72" spans="2:14" ht="15" customHeight="1" x14ac:dyDescent="0.25">
      <c r="C72" s="275"/>
      <c r="D72" s="217">
        <v>8208</v>
      </c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14274</v>
      </c>
      <c r="E73" s="276"/>
      <c r="F73"/>
      <c r="H73" s="233"/>
      <c r="I73" s="320"/>
      <c r="J73" s="310" t="s">
        <v>209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53412.4</v>
      </c>
      <c r="E74" s="276"/>
      <c r="F74"/>
      <c r="H74" s="233"/>
      <c r="I74" s="320"/>
      <c r="J74" s="310" t="s">
        <v>208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53055.3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46137.599999999999</v>
      </c>
      <c r="E76" s="276"/>
      <c r="H76" s="233"/>
      <c r="I76" s="322"/>
      <c r="J76" s="323" t="s">
        <v>210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6800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76020.600000000006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>
        <v>13312</v>
      </c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>
        <v>55584.1</v>
      </c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326804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E26" activePane="bottomRight" state="frozen"/>
      <selection pane="topRight" activeCell="D1" sqref="D1"/>
      <selection pane="bottomLeft" activeCell="A5" sqref="A5"/>
      <selection pane="bottomRight" activeCell="C39" sqref="C3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6"/>
      <c r="C1" s="368" t="s">
        <v>120</v>
      </c>
      <c r="D1" s="369"/>
      <c r="E1" s="369"/>
      <c r="F1" s="369"/>
      <c r="G1" s="369"/>
      <c r="H1" s="369"/>
      <c r="I1" s="369"/>
      <c r="J1" s="369"/>
      <c r="K1" s="369"/>
      <c r="L1" s="369"/>
      <c r="M1" s="369"/>
    </row>
    <row r="2" spans="1:18" ht="16.5" thickBot="1" x14ac:dyDescent="0.3">
      <c r="B2" s="3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70" t="s">
        <v>0</v>
      </c>
      <c r="C3" s="371"/>
      <c r="D3" s="14"/>
      <c r="E3" s="15"/>
      <c r="F3" s="16"/>
      <c r="H3" s="372" t="s">
        <v>1</v>
      </c>
      <c r="I3" s="372"/>
      <c r="K3" s="18"/>
      <c r="L3" s="19"/>
      <c r="M3" s="20"/>
      <c r="P3" s="364" t="s">
        <v>2</v>
      </c>
      <c r="R3" s="33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39" t="s">
        <v>5</v>
      </c>
      <c r="F4" s="340"/>
      <c r="H4" s="341" t="s">
        <v>6</v>
      </c>
      <c r="I4" s="342"/>
      <c r="J4" s="25"/>
      <c r="K4" s="26"/>
      <c r="L4" s="27"/>
      <c r="M4" s="28" t="s">
        <v>7</v>
      </c>
      <c r="N4" s="29" t="s">
        <v>8</v>
      </c>
      <c r="P4" s="365"/>
      <c r="Q4" s="30" t="s">
        <v>9</v>
      </c>
      <c r="R4" s="33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0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0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0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0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</f>
        <v>223</v>
      </c>
      <c r="N36" s="43">
        <v>0</v>
      </c>
      <c r="P36" s="69">
        <f t="shared" si="2"/>
        <v>22711</v>
      </c>
      <c r="Q36" s="285">
        <f t="shared" si="0"/>
        <v>-73292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0</v>
      </c>
      <c r="N37" s="43">
        <v>6544</v>
      </c>
      <c r="P37" s="69">
        <f t="shared" si="2"/>
        <v>15423</v>
      </c>
      <c r="Q37" s="285">
        <f t="shared" si="0"/>
        <v>-77333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44982</v>
      </c>
      <c r="K44" s="48" t="s">
        <v>157</v>
      </c>
      <c r="L44" s="49">
        <v>23456.5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233</v>
      </c>
      <c r="E46" s="35"/>
      <c r="F46" s="97"/>
      <c r="G46" s="37"/>
      <c r="H46" s="38"/>
      <c r="I46" s="103"/>
      <c r="J46" s="74">
        <v>44956</v>
      </c>
      <c r="K46" s="48" t="s">
        <v>222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233</v>
      </c>
      <c r="E47" s="104"/>
      <c r="F47" s="105"/>
      <c r="G47" s="37"/>
      <c r="H47" s="106"/>
      <c r="I47" s="103"/>
      <c r="J47" s="74">
        <v>44957</v>
      </c>
      <c r="K47" s="48" t="s">
        <v>223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235</v>
      </c>
      <c r="E48" s="104"/>
      <c r="F48" s="105"/>
      <c r="G48" s="37"/>
      <c r="H48" s="106"/>
      <c r="I48" s="103"/>
      <c r="J48" s="74">
        <v>44958</v>
      </c>
      <c r="K48" s="48" t="s">
        <v>231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237</v>
      </c>
      <c r="E49" s="104"/>
      <c r="F49" s="110"/>
      <c r="G49" s="37"/>
      <c r="H49" s="106"/>
      <c r="I49" s="103"/>
      <c r="J49" s="74">
        <v>44967</v>
      </c>
      <c r="K49" s="85" t="s">
        <v>232</v>
      </c>
      <c r="L49" s="49">
        <v>1856</v>
      </c>
      <c r="M49" s="348">
        <f>SUM(M5:M40)</f>
        <v>1813712.8699999999</v>
      </c>
      <c r="N49" s="348">
        <f>SUM(N5:N40)</f>
        <v>1314937</v>
      </c>
      <c r="P49" s="111">
        <f>SUM(P5:P40)</f>
        <v>3805932.8699999996</v>
      </c>
      <c r="Q49" s="360">
        <f>SUM(Q5:Q40)</f>
        <v>-151621.13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233</v>
      </c>
      <c r="E50" s="104"/>
      <c r="F50" s="110"/>
      <c r="G50" s="37"/>
      <c r="H50" s="106"/>
      <c r="I50" s="103"/>
      <c r="J50" s="87">
        <v>44971</v>
      </c>
      <c r="K50" s="88" t="s">
        <v>234</v>
      </c>
      <c r="L50" s="89">
        <v>4698</v>
      </c>
      <c r="M50" s="349"/>
      <c r="N50" s="349"/>
      <c r="P50" s="44"/>
      <c r="Q50" s="361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>
        <v>44974</v>
      </c>
      <c r="K51" s="85" t="s">
        <v>222</v>
      </c>
      <c r="L51" s="49">
        <v>28000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>
        <v>44977</v>
      </c>
      <c r="K52" s="48" t="s">
        <v>236</v>
      </c>
      <c r="L52" s="49">
        <v>8178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>
        <v>44977</v>
      </c>
      <c r="K53" s="48" t="s">
        <v>234</v>
      </c>
      <c r="L53" s="49">
        <v>3340</v>
      </c>
      <c r="M53" s="362">
        <f>M49+N49</f>
        <v>3128649.87</v>
      </c>
      <c r="N53" s="36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>
        <v>44980</v>
      </c>
      <c r="K54" s="48" t="s">
        <v>229</v>
      </c>
      <c r="L54" s="49">
        <v>1381.27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74">
        <v>44984</v>
      </c>
      <c r="K55" s="121" t="s">
        <v>228</v>
      </c>
      <c r="L55" s="49">
        <v>2320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>
        <v>44985</v>
      </c>
      <c r="K56" s="336" t="s">
        <v>238</v>
      </c>
      <c r="L56" s="68">
        <v>5104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>
        <v>44988</v>
      </c>
      <c r="K57" s="121" t="s">
        <v>240</v>
      </c>
      <c r="L57" s="84">
        <v>48121.13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1317400.1000000001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323903.71000000002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56" t="s">
        <v>15</v>
      </c>
      <c r="I77" s="357"/>
      <c r="J77" s="154"/>
      <c r="K77" s="358">
        <f>I75+L75</f>
        <v>399779.21</v>
      </c>
      <c r="L77" s="359"/>
      <c r="M77" s="155"/>
      <c r="N77" s="155"/>
      <c r="P77" s="44"/>
      <c r="Q77" s="19"/>
    </row>
    <row r="78" spans="1:17" x14ac:dyDescent="0.25">
      <c r="D78" s="350" t="s">
        <v>16</v>
      </c>
      <c r="E78" s="350"/>
      <c r="F78" s="156">
        <f>F75-K77-C75</f>
        <v>2223607.69</v>
      </c>
      <c r="I78" s="157"/>
      <c r="J78" s="158"/>
    </row>
    <row r="79" spans="1:17" ht="18.75" x14ac:dyDescent="0.3">
      <c r="D79" s="351" t="s">
        <v>17</v>
      </c>
      <c r="E79" s="351"/>
      <c r="F79" s="101">
        <v>-1830849.67</v>
      </c>
      <c r="I79" s="352" t="s">
        <v>18</v>
      </c>
      <c r="J79" s="353"/>
      <c r="K79" s="354">
        <f>F81+F82+F83</f>
        <v>621295.02</v>
      </c>
      <c r="L79" s="35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392758.02</v>
      </c>
      <c r="H81" s="168"/>
      <c r="I81" s="169" t="s">
        <v>21</v>
      </c>
      <c r="J81" s="170"/>
      <c r="K81" s="355">
        <f>-C4</f>
        <v>-3504178.07</v>
      </c>
      <c r="L81" s="35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43" t="s">
        <v>24</v>
      </c>
      <c r="E83" s="344"/>
      <c r="F83" s="173">
        <v>0</v>
      </c>
      <c r="I83" s="388" t="s">
        <v>25</v>
      </c>
      <c r="J83" s="389"/>
      <c r="K83" s="390">
        <f>K79+K81</f>
        <v>-2882883.05</v>
      </c>
      <c r="L83" s="3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56">
    <sortCondition ref="J46:J56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topLeftCell="A16" zoomScale="115" zoomScaleNormal="115" workbookViewId="0">
      <selection activeCell="B39" sqref="B3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/>
      <c r="F3" s="217"/>
      <c r="G3" s="219">
        <f>D3-F3</f>
        <v>93517.24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/>
      <c r="F4" s="101"/>
      <c r="G4" s="225">
        <f t="shared" ref="G4:G65" si="0">D4-F4</f>
        <v>13098.5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44958</v>
      </c>
      <c r="C5" s="223" t="s">
        <v>167</v>
      </c>
      <c r="D5" s="101">
        <v>63500.3</v>
      </c>
      <c r="E5" s="224"/>
      <c r="F5" s="101"/>
      <c r="G5" s="225">
        <f t="shared" si="0"/>
        <v>63500.3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/>
      <c r="F6" s="101"/>
      <c r="G6" s="225">
        <f t="shared" si="0"/>
        <v>97811.32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/>
      <c r="F7" s="101"/>
      <c r="G7" s="225">
        <f t="shared" si="0"/>
        <v>23821.599999999999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/>
      <c r="F8" s="101"/>
      <c r="G8" s="225">
        <f t="shared" si="0"/>
        <v>28550.54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/>
      <c r="F9" s="101"/>
      <c r="G9" s="225">
        <f t="shared" si="0"/>
        <v>54776.1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/>
      <c r="F10" s="101"/>
      <c r="G10" s="225">
        <f t="shared" si="0"/>
        <v>6216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/>
      <c r="F11" s="101"/>
      <c r="G11" s="225">
        <f t="shared" si="0"/>
        <v>89707.48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44964</v>
      </c>
      <c r="C12" s="223" t="s">
        <v>174</v>
      </c>
      <c r="D12" s="101">
        <v>44780.82</v>
      </c>
      <c r="E12" s="224"/>
      <c r="F12" s="101"/>
      <c r="G12" s="225">
        <f t="shared" si="0"/>
        <v>44780.82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/>
      <c r="F13" s="101"/>
      <c r="G13" s="225">
        <f t="shared" si="0"/>
        <v>21573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/>
      <c r="F14" s="101"/>
      <c r="G14" s="225">
        <f t="shared" si="0"/>
        <v>30244.83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/>
      <c r="F15" s="101"/>
      <c r="G15" s="225">
        <f t="shared" si="0"/>
        <v>10627.4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44968</v>
      </c>
      <c r="C16" s="223" t="s">
        <v>178</v>
      </c>
      <c r="D16" s="101">
        <v>106320.8</v>
      </c>
      <c r="E16" s="224"/>
      <c r="F16" s="101"/>
      <c r="G16" s="225">
        <f t="shared" si="0"/>
        <v>106320.8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44970</v>
      </c>
      <c r="C17" s="223" t="s">
        <v>179</v>
      </c>
      <c r="D17" s="101">
        <v>15558.9</v>
      </c>
      <c r="E17" s="224"/>
      <c r="F17" s="101"/>
      <c r="G17" s="225">
        <f t="shared" si="0"/>
        <v>15558.9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44971</v>
      </c>
      <c r="C18" s="223" t="s">
        <v>180</v>
      </c>
      <c r="D18" s="101">
        <v>38966</v>
      </c>
      <c r="E18" s="224"/>
      <c r="F18" s="101"/>
      <c r="G18" s="225">
        <f t="shared" si="0"/>
        <v>38966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44972</v>
      </c>
      <c r="C19" s="223" t="s">
        <v>181</v>
      </c>
      <c r="D19" s="101">
        <v>22837.8</v>
      </c>
      <c r="E19" s="224"/>
      <c r="F19" s="101"/>
      <c r="G19" s="225">
        <f t="shared" si="0"/>
        <v>22837.8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44972</v>
      </c>
      <c r="C20" s="223" t="s">
        <v>182</v>
      </c>
      <c r="D20" s="101">
        <v>3940.89</v>
      </c>
      <c r="E20" s="224"/>
      <c r="F20" s="101"/>
      <c r="G20" s="225">
        <f t="shared" si="0"/>
        <v>3940.89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44973</v>
      </c>
      <c r="C21" s="223" t="s">
        <v>183</v>
      </c>
      <c r="D21" s="101">
        <v>91161.2</v>
      </c>
      <c r="E21" s="224"/>
      <c r="F21" s="101"/>
      <c r="G21" s="225">
        <f t="shared" si="0"/>
        <v>91161.2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44974</v>
      </c>
      <c r="C22" s="223" t="s">
        <v>184</v>
      </c>
      <c r="D22" s="101">
        <v>7864.6</v>
      </c>
      <c r="E22" s="224"/>
      <c r="F22" s="101"/>
      <c r="G22" s="225">
        <f t="shared" si="0"/>
        <v>7864.6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44974</v>
      </c>
      <c r="C23" s="223" t="s">
        <v>185</v>
      </c>
      <c r="D23" s="101">
        <v>56418.54</v>
      </c>
      <c r="E23" s="224"/>
      <c r="F23" s="101"/>
      <c r="G23" s="225">
        <f t="shared" si="0"/>
        <v>56418.54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44975</v>
      </c>
      <c r="C24" s="223" t="s">
        <v>186</v>
      </c>
      <c r="D24" s="101">
        <v>255285.95</v>
      </c>
      <c r="E24" s="224"/>
      <c r="F24" s="101"/>
      <c r="G24" s="225">
        <f t="shared" si="0"/>
        <v>255285.95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44975</v>
      </c>
      <c r="C25" s="223" t="s">
        <v>187</v>
      </c>
      <c r="D25" s="101">
        <v>7950</v>
      </c>
      <c r="E25" s="224"/>
      <c r="F25" s="101"/>
      <c r="G25" s="225">
        <f t="shared" si="0"/>
        <v>7950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44977</v>
      </c>
      <c r="C26" s="223" t="s">
        <v>188</v>
      </c>
      <c r="D26" s="101">
        <v>48571.5</v>
      </c>
      <c r="E26" s="224"/>
      <c r="F26" s="101"/>
      <c r="G26" s="225">
        <f t="shared" si="0"/>
        <v>48571.5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44978</v>
      </c>
      <c r="C27" s="223" t="s">
        <v>189</v>
      </c>
      <c r="D27" s="101">
        <v>22975.1</v>
      </c>
      <c r="E27" s="224"/>
      <c r="F27" s="101"/>
      <c r="G27" s="225">
        <f t="shared" si="0"/>
        <v>22975.1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44978</v>
      </c>
      <c r="C28" s="223" t="s">
        <v>190</v>
      </c>
      <c r="D28" s="101">
        <v>6000</v>
      </c>
      <c r="E28" s="224"/>
      <c r="F28" s="101"/>
      <c r="G28" s="225">
        <f t="shared" si="0"/>
        <v>6000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44979</v>
      </c>
      <c r="C29" s="223" t="s">
        <v>191</v>
      </c>
      <c r="D29" s="101">
        <v>5547</v>
      </c>
      <c r="E29" s="224"/>
      <c r="F29" s="101"/>
      <c r="G29" s="225">
        <f t="shared" si="0"/>
        <v>5547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44980</v>
      </c>
      <c r="C30" s="223" t="s">
        <v>192</v>
      </c>
      <c r="D30" s="101">
        <v>89040.4</v>
      </c>
      <c r="E30" s="224"/>
      <c r="F30" s="101"/>
      <c r="G30" s="225">
        <f t="shared" si="0"/>
        <v>89040.4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44981</v>
      </c>
      <c r="C31" s="223" t="s">
        <v>193</v>
      </c>
      <c r="D31" s="101">
        <v>119560.24</v>
      </c>
      <c r="E31" s="224"/>
      <c r="F31" s="101"/>
      <c r="G31" s="225">
        <f t="shared" si="0"/>
        <v>119560.24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44982</v>
      </c>
      <c r="C32" s="223" t="s">
        <v>194</v>
      </c>
      <c r="D32" s="101">
        <v>84723.4</v>
      </c>
      <c r="E32" s="224"/>
      <c r="F32" s="101"/>
      <c r="G32" s="225">
        <f t="shared" si="0"/>
        <v>84723.4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/>
      <c r="F33" s="101"/>
      <c r="G33" s="225">
        <f t="shared" si="0"/>
        <v>50119.18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/>
      <c r="F34" s="101"/>
      <c r="G34" s="225">
        <f t="shared" si="0"/>
        <v>13491.2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44987</v>
      </c>
      <c r="C35" s="223" t="s">
        <v>197</v>
      </c>
      <c r="D35" s="101">
        <v>137215.21</v>
      </c>
      <c r="E35" s="224"/>
      <c r="F35" s="101"/>
      <c r="G35" s="225">
        <f t="shared" si="0"/>
        <v>137215.21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/>
      <c r="F36" s="101"/>
      <c r="G36" s="225">
        <f t="shared" si="0"/>
        <v>11208</v>
      </c>
      <c r="I36" s="373"/>
      <c r="J36" s="374"/>
      <c r="K36" s="374"/>
      <c r="L36" s="37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/>
      <c r="F37" s="101"/>
      <c r="G37" s="225">
        <f t="shared" si="0"/>
        <v>4184.6000000000004</v>
      </c>
      <c r="I37" s="373"/>
      <c r="J37" s="374"/>
      <c r="K37" s="374"/>
      <c r="L37" s="37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/>
      <c r="F38" s="101"/>
      <c r="G38" s="225">
        <f t="shared" si="0"/>
        <v>53684.03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76" t="s">
        <v>35</v>
      </c>
      <c r="J40" s="3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78"/>
      <c r="J41" s="3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80"/>
      <c r="J42" s="3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0</v>
      </c>
      <c r="G67" s="263">
        <f>SUM(G3:G66)</f>
        <v>1830849.67</v>
      </c>
      <c r="I67" s="382" t="s">
        <v>35</v>
      </c>
      <c r="J67" s="383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86" t="s">
        <v>36</v>
      </c>
      <c r="I68" s="391"/>
      <c r="J68" s="3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abSelected="1" workbookViewId="0">
      <selection activeCell="F5" sqref="F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6"/>
      <c r="C1" s="368" t="s">
        <v>239</v>
      </c>
      <c r="D1" s="369"/>
      <c r="E1" s="369"/>
      <c r="F1" s="369"/>
      <c r="G1" s="369"/>
      <c r="H1" s="369"/>
      <c r="I1" s="369"/>
      <c r="J1" s="369"/>
      <c r="K1" s="369"/>
      <c r="L1" s="369"/>
      <c r="M1" s="369"/>
    </row>
    <row r="2" spans="1:18" ht="16.5" thickBot="1" x14ac:dyDescent="0.3">
      <c r="B2" s="36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70" t="s">
        <v>0</v>
      </c>
      <c r="C3" s="371"/>
      <c r="D3" s="14"/>
      <c r="E3" s="15"/>
      <c r="F3" s="16"/>
      <c r="H3" s="372" t="s">
        <v>1</v>
      </c>
      <c r="I3" s="372"/>
      <c r="K3" s="18"/>
      <c r="L3" s="19"/>
      <c r="M3" s="20"/>
      <c r="P3" s="364" t="s">
        <v>2</v>
      </c>
      <c r="R3" s="33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39" t="s">
        <v>5</v>
      </c>
      <c r="F4" s="340"/>
      <c r="H4" s="341" t="s">
        <v>6</v>
      </c>
      <c r="I4" s="342"/>
      <c r="J4" s="25"/>
      <c r="K4" s="26"/>
      <c r="L4" s="27"/>
      <c r="M4" s="28" t="s">
        <v>7</v>
      </c>
      <c r="N4" s="29" t="s">
        <v>8</v>
      </c>
      <c r="P4" s="365"/>
      <c r="Q4" s="30" t="s">
        <v>9</v>
      </c>
      <c r="R4" s="338"/>
    </row>
    <row r="5" spans="1:18" ht="18" thickBot="1" x14ac:dyDescent="0.35">
      <c r="A5" s="31" t="s">
        <v>10</v>
      </c>
      <c r="B5" s="32">
        <v>44989</v>
      </c>
      <c r="C5" s="33"/>
      <c r="D5" s="34"/>
      <c r="E5" s="35">
        <v>44989</v>
      </c>
      <c r="F5" s="36"/>
      <c r="G5" s="37"/>
      <c r="H5" s="38">
        <v>44989</v>
      </c>
      <c r="I5" s="39"/>
      <c r="J5" s="40"/>
      <c r="K5" s="411"/>
      <c r="L5" s="13"/>
      <c r="M5" s="42">
        <v>0</v>
      </c>
      <c r="N5" s="43">
        <v>0</v>
      </c>
      <c r="P5" s="44">
        <f>N5+M5+L5+I5+C5</f>
        <v>0</v>
      </c>
      <c r="Q5" s="45">
        <f t="shared" ref="Q5:Q47" si="0">P5-F5</f>
        <v>0</v>
      </c>
      <c r="R5" s="46">
        <v>0</v>
      </c>
    </row>
    <row r="6" spans="1:18" ht="18" thickBot="1" x14ac:dyDescent="0.35">
      <c r="A6" s="31"/>
      <c r="B6" s="32">
        <v>44990</v>
      </c>
      <c r="C6" s="33"/>
      <c r="D6" s="47"/>
      <c r="E6" s="35">
        <v>44990</v>
      </c>
      <c r="F6" s="36"/>
      <c r="G6" s="37"/>
      <c r="H6" s="38">
        <v>44990</v>
      </c>
      <c r="I6" s="39"/>
      <c r="J6" s="40"/>
      <c r="K6" s="65"/>
      <c r="L6" s="49"/>
      <c r="M6" s="42">
        <v>0</v>
      </c>
      <c r="N6" s="43">
        <v>0</v>
      </c>
      <c r="P6" s="49">
        <f>N6+M6+L6+I6+C6</f>
        <v>0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44991</v>
      </c>
      <c r="C7" s="33"/>
      <c r="D7" s="50"/>
      <c r="E7" s="35">
        <v>44991</v>
      </c>
      <c r="F7" s="36"/>
      <c r="G7" s="37"/>
      <c r="H7" s="38">
        <v>44991</v>
      </c>
      <c r="I7" s="39"/>
      <c r="J7" s="40"/>
      <c r="K7" s="65"/>
      <c r="L7" s="49"/>
      <c r="M7" s="42">
        <v>0</v>
      </c>
      <c r="N7" s="43">
        <v>0</v>
      </c>
      <c r="P7" s="49">
        <f>N7+M7+L7+I7+C7</f>
        <v>0</v>
      </c>
      <c r="Q7" s="45">
        <v>0</v>
      </c>
      <c r="R7" s="46">
        <v>0</v>
      </c>
    </row>
    <row r="8" spans="1:18" ht="18" thickBot="1" x14ac:dyDescent="0.35">
      <c r="A8" s="31"/>
      <c r="B8" s="32">
        <v>44992</v>
      </c>
      <c r="C8" s="33"/>
      <c r="D8" s="51"/>
      <c r="E8" s="35">
        <v>44992</v>
      </c>
      <c r="F8" s="36"/>
      <c r="G8" s="37"/>
      <c r="H8" s="38">
        <v>44992</v>
      </c>
      <c r="I8" s="39"/>
      <c r="J8" s="52"/>
      <c r="K8" s="65"/>
      <c r="L8" s="49"/>
      <c r="M8" s="42">
        <v>0</v>
      </c>
      <c r="N8" s="43">
        <v>0</v>
      </c>
      <c r="P8" s="49">
        <f t="shared" ref="P8:P9" si="1">N8+M8+L8+I8+C8</f>
        <v>0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/>
      <c r="D9" s="51"/>
      <c r="E9" s="35">
        <v>44993</v>
      </c>
      <c r="F9" s="36"/>
      <c r="G9" s="37"/>
      <c r="H9" s="38">
        <v>44993</v>
      </c>
      <c r="I9" s="39"/>
      <c r="J9" s="40"/>
      <c r="K9" s="61"/>
      <c r="L9" s="49"/>
      <c r="M9" s="42">
        <v>0</v>
      </c>
      <c r="N9" s="43">
        <v>0</v>
      </c>
      <c r="P9" s="49">
        <f t="shared" si="1"/>
        <v>0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44994</v>
      </c>
      <c r="C10" s="33"/>
      <c r="D10" s="50"/>
      <c r="E10" s="35">
        <v>44994</v>
      </c>
      <c r="F10" s="36"/>
      <c r="G10" s="37"/>
      <c r="H10" s="38">
        <v>44994</v>
      </c>
      <c r="I10" s="39"/>
      <c r="J10" s="40"/>
      <c r="K10" s="54"/>
      <c r="L10" s="55"/>
      <c r="M10" s="42">
        <v>0</v>
      </c>
      <c r="N10" s="43">
        <v>0</v>
      </c>
      <c r="P10" s="49">
        <f>N10+M10+L10+I10+C10</f>
        <v>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44995</v>
      </c>
      <c r="C11" s="33"/>
      <c r="D11" s="47"/>
      <c r="E11" s="35">
        <v>44995</v>
      </c>
      <c r="F11" s="36"/>
      <c r="G11" s="37"/>
      <c r="H11" s="38">
        <v>44995</v>
      </c>
      <c r="I11" s="39"/>
      <c r="J11" s="52"/>
      <c r="K11" s="58"/>
      <c r="L11" s="49"/>
      <c r="M11" s="42">
        <v>0</v>
      </c>
      <c r="N11" s="43">
        <v>0</v>
      </c>
      <c r="P11" s="49">
        <f t="shared" ref="P11:P40" si="2">N11+M11+L11+I11+C11</f>
        <v>0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44996</v>
      </c>
      <c r="C12" s="33"/>
      <c r="D12" s="47"/>
      <c r="E12" s="35">
        <v>44996</v>
      </c>
      <c r="F12" s="36"/>
      <c r="G12" s="37"/>
      <c r="H12" s="38">
        <v>44996</v>
      </c>
      <c r="I12" s="39"/>
      <c r="J12" s="40"/>
      <c r="K12" s="399"/>
      <c r="L12" s="49"/>
      <c r="M12" s="42">
        <v>0</v>
      </c>
      <c r="N12" s="43">
        <v>0</v>
      </c>
      <c r="O12" s="192"/>
      <c r="P12" s="49">
        <f t="shared" si="2"/>
        <v>0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44997</v>
      </c>
      <c r="C13" s="33"/>
      <c r="D13" s="51"/>
      <c r="E13" s="35">
        <v>44997</v>
      </c>
      <c r="F13" s="36"/>
      <c r="G13" s="37"/>
      <c r="H13" s="38">
        <v>44997</v>
      </c>
      <c r="I13" s="39"/>
      <c r="J13" s="40"/>
      <c r="K13" s="400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44998</v>
      </c>
      <c r="C14" s="33"/>
      <c r="D14" s="50"/>
      <c r="E14" s="35">
        <v>44998</v>
      </c>
      <c r="F14" s="36"/>
      <c r="G14" s="37"/>
      <c r="H14" s="38">
        <v>44998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2"/>
        <v>0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44999</v>
      </c>
      <c r="C15" s="33"/>
      <c r="D15" s="50"/>
      <c r="E15" s="35">
        <v>44999</v>
      </c>
      <c r="F15" s="36"/>
      <c r="G15" s="37"/>
      <c r="H15" s="38">
        <v>44999</v>
      </c>
      <c r="I15" s="39"/>
      <c r="J15" s="40"/>
      <c r="K15" s="65"/>
      <c r="L15" s="49"/>
      <c r="M15" s="42">
        <v>0</v>
      </c>
      <c r="N15" s="43">
        <v>0</v>
      </c>
      <c r="P15" s="49">
        <f t="shared" si="2"/>
        <v>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45000</v>
      </c>
      <c r="C16" s="33"/>
      <c r="D16" s="47"/>
      <c r="E16" s="35">
        <v>45000</v>
      </c>
      <c r="F16" s="36"/>
      <c r="G16" s="37"/>
      <c r="H16" s="38">
        <v>45000</v>
      </c>
      <c r="I16" s="39"/>
      <c r="J16" s="40"/>
      <c r="K16" s="399"/>
      <c r="L16" s="13"/>
      <c r="M16" s="42">
        <v>0</v>
      </c>
      <c r="N16" s="43">
        <v>0</v>
      </c>
      <c r="P16" s="49">
        <f t="shared" si="2"/>
        <v>0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45001</v>
      </c>
      <c r="C17" s="33"/>
      <c r="D17" s="51"/>
      <c r="E17" s="35">
        <v>45001</v>
      </c>
      <c r="F17" s="36"/>
      <c r="G17" s="37"/>
      <c r="H17" s="38">
        <v>45001</v>
      </c>
      <c r="I17" s="39"/>
      <c r="J17" s="40"/>
      <c r="K17" s="65"/>
      <c r="L17" s="55"/>
      <c r="M17" s="42">
        <v>0</v>
      </c>
      <c r="N17" s="43">
        <v>0</v>
      </c>
      <c r="P17" s="49">
        <f t="shared" si="2"/>
        <v>0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45002</v>
      </c>
      <c r="C18" s="33"/>
      <c r="D18" s="47"/>
      <c r="E18" s="35">
        <v>45002</v>
      </c>
      <c r="F18" s="36"/>
      <c r="G18" s="37"/>
      <c r="H18" s="38">
        <v>45002</v>
      </c>
      <c r="I18" s="39"/>
      <c r="J18" s="40"/>
      <c r="K18" s="58"/>
      <c r="L18" s="49"/>
      <c r="M18" s="42">
        <v>0</v>
      </c>
      <c r="N18" s="43">
        <v>0</v>
      </c>
      <c r="P18" s="49">
        <f t="shared" si="2"/>
        <v>0</v>
      </c>
      <c r="Q18" s="45">
        <v>0</v>
      </c>
      <c r="R18" s="46">
        <v>0</v>
      </c>
    </row>
    <row r="19" spans="1:19" ht="18" thickBot="1" x14ac:dyDescent="0.35">
      <c r="A19" s="31"/>
      <c r="B19" s="32">
        <v>45003</v>
      </c>
      <c r="C19" s="33"/>
      <c r="D19" s="47"/>
      <c r="E19" s="35">
        <v>45003</v>
      </c>
      <c r="F19" s="36"/>
      <c r="G19" s="37"/>
      <c r="H19" s="38">
        <v>45003</v>
      </c>
      <c r="I19" s="39"/>
      <c r="J19" s="40"/>
      <c r="K19" s="401"/>
      <c r="L19" s="59"/>
      <c r="M19" s="42">
        <v>0</v>
      </c>
      <c r="N19" s="43">
        <v>0</v>
      </c>
      <c r="P19" s="49">
        <f t="shared" si="2"/>
        <v>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/>
      <c r="D20" s="47"/>
      <c r="E20" s="35">
        <v>45004</v>
      </c>
      <c r="F20" s="36"/>
      <c r="G20" s="37"/>
      <c r="H20" s="38">
        <v>45004</v>
      </c>
      <c r="I20" s="39"/>
      <c r="J20" s="40"/>
      <c r="K20" s="60"/>
      <c r="L20" s="55"/>
      <c r="M20" s="42">
        <v>0</v>
      </c>
      <c r="N20" s="43">
        <v>0</v>
      </c>
      <c r="P20" s="49">
        <f t="shared" si="2"/>
        <v>0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45005</v>
      </c>
      <c r="C21" s="33"/>
      <c r="D21" s="47"/>
      <c r="E21" s="35">
        <v>45005</v>
      </c>
      <c r="F21" s="36"/>
      <c r="G21" s="37"/>
      <c r="H21" s="38">
        <v>45005</v>
      </c>
      <c r="I21" s="39"/>
      <c r="J21" s="40"/>
      <c r="K21" s="61"/>
      <c r="L21" s="55"/>
      <c r="M21" s="42">
        <v>0</v>
      </c>
      <c r="N21" s="43">
        <v>0</v>
      </c>
      <c r="P21" s="49">
        <f t="shared" si="2"/>
        <v>0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45006</v>
      </c>
      <c r="C22" s="33"/>
      <c r="D22" s="47"/>
      <c r="E22" s="35">
        <v>45006</v>
      </c>
      <c r="F22" s="36"/>
      <c r="G22" s="37"/>
      <c r="H22" s="38">
        <v>45006</v>
      </c>
      <c r="I22" s="39"/>
      <c r="J22" s="40"/>
      <c r="K22" s="402"/>
      <c r="L22" s="62"/>
      <c r="M22" s="42">
        <v>0</v>
      </c>
      <c r="N22" s="43">
        <v>0</v>
      </c>
      <c r="P22" s="49">
        <f t="shared" si="2"/>
        <v>0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/>
      <c r="D23" s="47"/>
      <c r="E23" s="35">
        <v>45007</v>
      </c>
      <c r="F23" s="36"/>
      <c r="G23" s="37"/>
      <c r="H23" s="38">
        <v>45007</v>
      </c>
      <c r="I23" s="39"/>
      <c r="J23" s="64"/>
      <c r="K23" s="65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/>
      <c r="D24" s="51"/>
      <c r="E24" s="35">
        <v>45008</v>
      </c>
      <c r="F24" s="36"/>
      <c r="G24" s="37"/>
      <c r="H24" s="38">
        <v>45008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/>
      <c r="D25" s="47"/>
      <c r="E25" s="35">
        <v>45009</v>
      </c>
      <c r="F25" s="36"/>
      <c r="G25" s="37"/>
      <c r="H25" s="38">
        <v>45009</v>
      </c>
      <c r="I25" s="39"/>
      <c r="J25" s="64"/>
      <c r="K25" s="65"/>
      <c r="L25" s="68"/>
      <c r="M25" s="42">
        <v>0</v>
      </c>
      <c r="N25" s="43">
        <v>0</v>
      </c>
      <c r="P25" s="69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45010</v>
      </c>
      <c r="C26" s="33"/>
      <c r="D26" s="47"/>
      <c r="E26" s="35">
        <v>45010</v>
      </c>
      <c r="F26" s="36"/>
      <c r="G26" s="37"/>
      <c r="H26" s="38">
        <v>45010</v>
      </c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/>
      <c r="D27" s="51"/>
      <c r="E27" s="35">
        <v>45011</v>
      </c>
      <c r="F27" s="36"/>
      <c r="G27" s="37"/>
      <c r="H27" s="38">
        <v>45011</v>
      </c>
      <c r="I27" s="39"/>
      <c r="J27" s="393"/>
      <c r="K27" s="40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/>
      <c r="D28" s="51"/>
      <c r="E28" s="35">
        <v>45012</v>
      </c>
      <c r="F28" s="36"/>
      <c r="G28" s="37"/>
      <c r="H28" s="38">
        <v>45012</v>
      </c>
      <c r="I28" s="39"/>
      <c r="J28" s="394"/>
      <c r="K28" s="70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45013</v>
      </c>
      <c r="C29" s="33"/>
      <c r="D29" s="76"/>
      <c r="E29" s="35">
        <v>45013</v>
      </c>
      <c r="F29" s="36"/>
      <c r="G29" s="37"/>
      <c r="H29" s="38">
        <v>45013</v>
      </c>
      <c r="I29" s="39"/>
      <c r="J29" s="395"/>
      <c r="K29" s="404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45014</v>
      </c>
      <c r="C30" s="33"/>
      <c r="D30" s="76"/>
      <c r="E30" s="35">
        <v>45014</v>
      </c>
      <c r="F30" s="36"/>
      <c r="G30" s="37"/>
      <c r="H30" s="38">
        <v>45014</v>
      </c>
      <c r="I30" s="39"/>
      <c r="J30" s="394"/>
      <c r="K30" s="65"/>
      <c r="L30" s="49"/>
      <c r="M30" s="42">
        <v>0</v>
      </c>
      <c r="N30" s="43">
        <v>0</v>
      </c>
      <c r="P30" s="69">
        <f t="shared" si="2"/>
        <v>0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94"/>
      <c r="K31" s="405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96"/>
      <c r="K32" s="65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94"/>
      <c r="K33" s="406"/>
      <c r="L33" s="84"/>
      <c r="M33" s="42">
        <v>0</v>
      </c>
      <c r="N33" s="43">
        <v>0</v>
      </c>
      <c r="P33" s="69">
        <f t="shared" si="2"/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94"/>
      <c r="K34" s="88"/>
      <c r="L34" s="49"/>
      <c r="M34" s="42">
        <v>0</v>
      </c>
      <c r="N34" s="43">
        <v>0</v>
      </c>
      <c r="P34" s="69">
        <f t="shared" si="2"/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/>
      <c r="K35" s="88"/>
      <c r="L35" s="89"/>
      <c r="M35" s="42">
        <v>0</v>
      </c>
      <c r="N35" s="43">
        <v>0</v>
      </c>
      <c r="P35" s="69">
        <f t="shared" si="2"/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394"/>
      <c r="K36" s="88"/>
      <c r="L36" s="49"/>
      <c r="M36" s="42">
        <v>0</v>
      </c>
      <c r="N36" s="43">
        <v>0</v>
      </c>
      <c r="P36" s="69">
        <f t="shared" si="2"/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94"/>
      <c r="K37" s="88"/>
      <c r="L37" s="49"/>
      <c r="M37" s="42">
        <v>0</v>
      </c>
      <c r="N37" s="43">
        <v>0</v>
      </c>
      <c r="P37" s="69">
        <f t="shared" si="2"/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394"/>
      <c r="K38" s="407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396"/>
      <c r="K39" s="407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94"/>
      <c r="K40" s="65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94"/>
      <c r="K41" s="65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94"/>
      <c r="K42" s="65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94"/>
      <c r="K43" s="65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94"/>
      <c r="K44" s="65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94"/>
      <c r="K45" s="65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14"/>
      <c r="E46" s="35"/>
      <c r="F46" s="97"/>
      <c r="G46" s="37"/>
      <c r="H46" s="38"/>
      <c r="I46" s="103"/>
      <c r="J46" s="394"/>
      <c r="K46" s="65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14"/>
      <c r="E47" s="104"/>
      <c r="F47" s="105"/>
      <c r="G47" s="37"/>
      <c r="H47" s="106"/>
      <c r="I47" s="103"/>
      <c r="J47" s="394"/>
      <c r="K47" s="65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94"/>
      <c r="K48" s="65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394"/>
      <c r="K49" s="88"/>
      <c r="L49" s="49"/>
      <c r="M49" s="348">
        <f>SUM(M5:M40)</f>
        <v>0</v>
      </c>
      <c r="N49" s="348">
        <f>SUM(N5:N40)</f>
        <v>0</v>
      </c>
      <c r="P49" s="111">
        <f>SUM(P5:P40)</f>
        <v>0</v>
      </c>
      <c r="Q49" s="360">
        <f>SUM(Q5:Q40)</f>
        <v>0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49"/>
      <c r="N50" s="349"/>
      <c r="P50" s="44"/>
      <c r="Q50" s="361"/>
      <c r="R50" s="112">
        <f>SUM(R5:R49)</f>
        <v>0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394"/>
      <c r="K51" s="88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394"/>
      <c r="K52" s="65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94"/>
      <c r="K53" s="65"/>
      <c r="L53" s="49"/>
      <c r="M53" s="362">
        <f>M49+N49</f>
        <v>0</v>
      </c>
      <c r="N53" s="36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94"/>
      <c r="K54" s="65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94"/>
      <c r="K55" s="400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97"/>
      <c r="K56" s="408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98"/>
      <c r="K57" s="400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98"/>
      <c r="K58" s="400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98"/>
      <c r="K59" s="400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98"/>
      <c r="K60" s="40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98"/>
      <c r="K61" s="400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98"/>
      <c r="K62" s="409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98"/>
      <c r="K63" s="400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98"/>
      <c r="K64" s="409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98"/>
      <c r="K65" s="400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98"/>
      <c r="K66" s="400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98"/>
      <c r="K67" s="410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0</v>
      </c>
      <c r="D75" s="142"/>
      <c r="E75" s="143" t="s">
        <v>12</v>
      </c>
      <c r="F75" s="144">
        <f>SUM(F5:F68)</f>
        <v>0</v>
      </c>
      <c r="G75" s="145"/>
      <c r="H75" s="143" t="s">
        <v>13</v>
      </c>
      <c r="I75" s="146">
        <f>SUM(I5:I68)</f>
        <v>0</v>
      </c>
      <c r="J75" s="147"/>
      <c r="K75" s="148" t="s">
        <v>14</v>
      </c>
      <c r="L75" s="149">
        <f>SUM(L5:L73)-L26</f>
        <v>0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56" t="s">
        <v>15</v>
      </c>
      <c r="I77" s="357"/>
      <c r="J77" s="154"/>
      <c r="K77" s="358">
        <f>I75+L75</f>
        <v>0</v>
      </c>
      <c r="L77" s="359"/>
      <c r="M77" s="155"/>
      <c r="N77" s="155"/>
      <c r="P77" s="44"/>
      <c r="Q77" s="19"/>
    </row>
    <row r="78" spans="1:17" x14ac:dyDescent="0.25">
      <c r="D78" s="350" t="s">
        <v>16</v>
      </c>
      <c r="E78" s="350"/>
      <c r="F78" s="156">
        <f>F75-K77-C75</f>
        <v>0</v>
      </c>
      <c r="I78" s="157"/>
      <c r="J78" s="158"/>
    </row>
    <row r="79" spans="1:17" ht="18.75" x14ac:dyDescent="0.3">
      <c r="D79" s="351" t="s">
        <v>17</v>
      </c>
      <c r="E79" s="351"/>
      <c r="F79" s="101">
        <v>-1830849.67</v>
      </c>
      <c r="I79" s="352" t="s">
        <v>18</v>
      </c>
      <c r="J79" s="353"/>
      <c r="K79" s="354">
        <f>F81+F82+F83</f>
        <v>-1602312.67</v>
      </c>
      <c r="L79" s="35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-1830849.67</v>
      </c>
      <c r="H81" s="168"/>
      <c r="I81" s="169" t="s">
        <v>21</v>
      </c>
      <c r="J81" s="170"/>
      <c r="K81" s="355">
        <f>-C4</f>
        <v>-3504178.07</v>
      </c>
      <c r="L81" s="35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43" t="s">
        <v>24</v>
      </c>
      <c r="E83" s="344"/>
      <c r="F83" s="173">
        <v>0</v>
      </c>
      <c r="I83" s="388" t="s">
        <v>25</v>
      </c>
      <c r="J83" s="389"/>
      <c r="K83" s="390">
        <f>K79+K81</f>
        <v>-5106490.74</v>
      </c>
      <c r="L83" s="3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Q49:Q50"/>
    <mergeCell ref="M53:N53"/>
    <mergeCell ref="H77:I77"/>
    <mergeCell ref="K77:L77"/>
    <mergeCell ref="B1:B2"/>
    <mergeCell ref="C1:M1"/>
    <mergeCell ref="B3:C3"/>
    <mergeCell ref="H3:I3"/>
    <mergeCell ref="P3:P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7" workbookViewId="0">
      <selection activeCell="D30" sqref="D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44989</v>
      </c>
      <c r="C3" s="216" t="s">
        <v>242</v>
      </c>
      <c r="D3" s="217">
        <v>28031.5</v>
      </c>
      <c r="E3" s="218"/>
      <c r="F3" s="217"/>
      <c r="G3" s="219">
        <f>D3-F3</f>
        <v>28031.5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44989</v>
      </c>
      <c r="C4" s="223" t="s">
        <v>241</v>
      </c>
      <c r="D4" s="101">
        <v>16713.439999999999</v>
      </c>
      <c r="E4" s="224"/>
      <c r="F4" s="101"/>
      <c r="G4" s="225">
        <f t="shared" ref="G4:G65" si="0">D4-F4</f>
        <v>16713.439999999999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44989</v>
      </c>
      <c r="C5" s="223" t="s">
        <v>243</v>
      </c>
      <c r="D5" s="101">
        <v>38403.300000000003</v>
      </c>
      <c r="E5" s="224"/>
      <c r="F5" s="101"/>
      <c r="G5" s="225">
        <f t="shared" si="0"/>
        <v>38403.300000000003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44991</v>
      </c>
      <c r="C6" s="223" t="s">
        <v>244</v>
      </c>
      <c r="D6" s="101">
        <v>47508.800000000003</v>
      </c>
      <c r="E6" s="224"/>
      <c r="F6" s="101"/>
      <c r="G6" s="225">
        <f t="shared" si="0"/>
        <v>47508.800000000003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44992</v>
      </c>
      <c r="C7" s="223" t="s">
        <v>245</v>
      </c>
      <c r="D7" s="101">
        <v>7298.8</v>
      </c>
      <c r="E7" s="224"/>
      <c r="F7" s="101"/>
      <c r="G7" s="225">
        <f t="shared" si="0"/>
        <v>7298.8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44993</v>
      </c>
      <c r="C8" s="223" t="s">
        <v>246</v>
      </c>
      <c r="D8" s="101">
        <v>63925.72</v>
      </c>
      <c r="E8" s="224"/>
      <c r="F8" s="101"/>
      <c r="G8" s="225">
        <f t="shared" si="0"/>
        <v>63925.72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44994</v>
      </c>
      <c r="C9" s="223" t="s">
        <v>247</v>
      </c>
      <c r="D9" s="101">
        <v>48335.199999999997</v>
      </c>
      <c r="E9" s="224"/>
      <c r="F9" s="101"/>
      <c r="G9" s="225">
        <f t="shared" si="0"/>
        <v>48335.199999999997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44995</v>
      </c>
      <c r="C10" s="223" t="s">
        <v>248</v>
      </c>
      <c r="D10" s="101">
        <v>29634.58</v>
      </c>
      <c r="E10" s="224"/>
      <c r="F10" s="101"/>
      <c r="G10" s="225">
        <f t="shared" si="0"/>
        <v>29634.58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44996</v>
      </c>
      <c r="C11" s="223" t="s">
        <v>249</v>
      </c>
      <c r="D11" s="101">
        <v>50269.72</v>
      </c>
      <c r="E11" s="224"/>
      <c r="F11" s="101"/>
      <c r="G11" s="225">
        <f t="shared" si="0"/>
        <v>50269.72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44998</v>
      </c>
      <c r="C12" s="223" t="s">
        <v>250</v>
      </c>
      <c r="D12" s="101">
        <v>207174.23</v>
      </c>
      <c r="E12" s="224"/>
      <c r="F12" s="101"/>
      <c r="G12" s="225">
        <f t="shared" si="0"/>
        <v>207174.23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44999</v>
      </c>
      <c r="C13" s="223" t="s">
        <v>251</v>
      </c>
      <c r="D13" s="101">
        <v>101397.09</v>
      </c>
      <c r="E13" s="224"/>
      <c r="F13" s="101"/>
      <c r="G13" s="225">
        <f t="shared" si="0"/>
        <v>101397.09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45000</v>
      </c>
      <c r="C14" s="223" t="s">
        <v>261</v>
      </c>
      <c r="D14" s="101">
        <v>94085.5</v>
      </c>
      <c r="E14" s="224"/>
      <c r="F14" s="101"/>
      <c r="G14" s="225">
        <f t="shared" si="0"/>
        <v>94085.5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45001</v>
      </c>
      <c r="C15" s="223" t="s">
        <v>252</v>
      </c>
      <c r="D15" s="101">
        <v>13348.5</v>
      </c>
      <c r="E15" s="224"/>
      <c r="F15" s="101"/>
      <c r="G15" s="225">
        <f t="shared" si="0"/>
        <v>13348.5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45002</v>
      </c>
      <c r="C16" s="223" t="s">
        <v>253</v>
      </c>
      <c r="D16" s="101">
        <v>97253.73</v>
      </c>
      <c r="E16" s="224"/>
      <c r="F16" s="101"/>
      <c r="G16" s="225">
        <f t="shared" si="0"/>
        <v>97253.73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45003</v>
      </c>
      <c r="C17" s="223" t="s">
        <v>254</v>
      </c>
      <c r="D17" s="101">
        <v>39552.720000000001</v>
      </c>
      <c r="E17" s="224"/>
      <c r="F17" s="101"/>
      <c r="G17" s="225">
        <f t="shared" si="0"/>
        <v>39552.720000000001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45005</v>
      </c>
      <c r="C18" s="223" t="s">
        <v>255</v>
      </c>
      <c r="D18" s="101">
        <v>108979.1</v>
      </c>
      <c r="E18" s="224"/>
      <c r="F18" s="101"/>
      <c r="G18" s="225">
        <f t="shared" si="0"/>
        <v>108979.1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45006</v>
      </c>
      <c r="C19" s="223" t="s">
        <v>256</v>
      </c>
      <c r="D19" s="101">
        <v>16327.98</v>
      </c>
      <c r="E19" s="224"/>
      <c r="F19" s="101"/>
      <c r="G19" s="225">
        <f t="shared" si="0"/>
        <v>16327.98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45007</v>
      </c>
      <c r="C20" s="223" t="s">
        <v>257</v>
      </c>
      <c r="D20" s="101">
        <v>4721.6000000000004</v>
      </c>
      <c r="E20" s="224"/>
      <c r="F20" s="101"/>
      <c r="G20" s="225">
        <f t="shared" si="0"/>
        <v>4721.6000000000004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45007</v>
      </c>
      <c r="C21" s="223" t="s">
        <v>258</v>
      </c>
      <c r="D21" s="101">
        <v>2870.4</v>
      </c>
      <c r="E21" s="224"/>
      <c r="F21" s="101"/>
      <c r="G21" s="225">
        <f t="shared" si="0"/>
        <v>2870.4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45008</v>
      </c>
      <c r="C22" s="223" t="s">
        <v>259</v>
      </c>
      <c r="D22" s="101">
        <v>62616.82</v>
      </c>
      <c r="E22" s="224"/>
      <c r="F22" s="101"/>
      <c r="G22" s="225">
        <f t="shared" si="0"/>
        <v>62616.82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45009</v>
      </c>
      <c r="C23" s="223" t="s">
        <v>260</v>
      </c>
      <c r="D23" s="101">
        <v>13706.8</v>
      </c>
      <c r="E23" s="224"/>
      <c r="F23" s="101"/>
      <c r="G23" s="225">
        <f t="shared" si="0"/>
        <v>13706.8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45010</v>
      </c>
      <c r="C24" s="223" t="s">
        <v>262</v>
      </c>
      <c r="D24" s="101">
        <v>60713.06</v>
      </c>
      <c r="E24" s="224"/>
      <c r="F24" s="101"/>
      <c r="G24" s="225">
        <f t="shared" si="0"/>
        <v>60713.06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45012</v>
      </c>
      <c r="C25" s="223" t="s">
        <v>263</v>
      </c>
      <c r="D25" s="101">
        <v>89935.7</v>
      </c>
      <c r="E25" s="224"/>
      <c r="F25" s="101"/>
      <c r="G25" s="225">
        <f t="shared" si="0"/>
        <v>89935.7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45012</v>
      </c>
      <c r="C26" s="223" t="s">
        <v>264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265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266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267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73"/>
      <c r="J36" s="374"/>
      <c r="K36" s="374"/>
      <c r="L36" s="375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73"/>
      <c r="J37" s="374"/>
      <c r="K37" s="374"/>
      <c r="L37" s="37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76" t="s">
        <v>35</v>
      </c>
      <c r="J40" s="3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78"/>
      <c r="J41" s="3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80"/>
      <c r="J42" s="3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1274425.81</v>
      </c>
      <c r="E67" s="261"/>
      <c r="F67" s="262">
        <f>SUM(F3:F66)</f>
        <v>0</v>
      </c>
      <c r="G67" s="263">
        <f>SUM(G3:G66)</f>
        <v>1274425.81</v>
      </c>
      <c r="I67" s="382" t="s">
        <v>35</v>
      </c>
      <c r="J67" s="383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86" t="s">
        <v>36</v>
      </c>
      <c r="I68" s="391"/>
      <c r="J68" s="3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2023-03-30T21:54:35Z</dcterms:modified>
</cp:coreProperties>
</file>