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2" l="1"/>
  <c r="O85" i="12" l="1"/>
  <c r="K85" i="12"/>
  <c r="N95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7" i="12"/>
  <c r="N86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4" i="12" l="1"/>
  <c r="T294" i="12"/>
  <c r="R294" i="12"/>
  <c r="M294" i="12"/>
  <c r="O293" i="12"/>
  <c r="E293" i="12"/>
  <c r="O292" i="12"/>
  <c r="E292" i="12"/>
  <c r="O291" i="12"/>
  <c r="E291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90" i="12"/>
  <c r="O290" i="12" s="1"/>
  <c r="O294" i="12" s="1"/>
  <c r="O297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<sst xmlns="http://schemas.openxmlformats.org/spreadsheetml/2006/main" count="2457" uniqueCount="912">
  <si>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</si>
  <si>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</si>
  <si>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</si>
  <si>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</si>
  <si>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</si>
  <si>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</si>
  <si>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</si>
  <si>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</si>
  <si>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</si>
  <si>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</si>
  <si>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</si>
  <si>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</si>
  <si>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</si>
  <si>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</si>
  <si>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</si>
  <si>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</si>
  <si>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</si>
  <si>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</si>
  <si>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</si>
  <si>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</si>
  <si>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</si>
  <si>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</si>
  <si>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</si>
  <si>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</si>
  <si>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</si>
  <si>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</si>
  <si>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</si>
  <si>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</si>
  <si>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</si>
  <si>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</si>
  <si>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</si>
  <si>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</si>
  <si>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</si>
  <si>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</si>
  <si>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</si>
  <si>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</si>
  <si>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</si>
  <si>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</si>
  <si>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</si>
  <si>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</si>
  <si>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</si>
  <si>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</si>
  <si>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</si>
  <si>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</si>
  <si>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</si>
  <si>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</si>
  <si>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</si>
  <si>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</si>
  <si>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</si>
  <si>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</si>
  <si>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</si>
  <si>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</si>
  <si>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</si>
  <si>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</si>
  <si>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</si>
  <si>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</si>
  <si>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</si>
  <si>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</si>
  <si>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</si>
  <si>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</si>
  <si>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</si>
  <si>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</si>
  <si>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</si>
  <si>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</si>
  <si>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</si>
  <si>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</si>
  <si>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</si>
  <si>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</si>
  <si>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</si>
  <si>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</si>
  <si>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</si>
  <si>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</si>
  <si>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</si>
  <si>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</si>
  <si>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</si>
  <si>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</si>
  <si>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</si>
  <si>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</si>
  <si>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</si>
  <si>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</si>
  <si>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</si>
  <si>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</si>
  <si>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</si>
  <si>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</si>
  <si>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</si>
  <si>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</si>
  <si>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</si>
  <si>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</si>
  <si>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</si>
  <si>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</si>
  <si>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</si>
  <si>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</si>
  <si>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</si>
  <si>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</si>
  <si>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</si>
  <si>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</si>
  <si>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</si>
  <si>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</si>
  <si>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</si>
  <si>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</si>
  <si>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</si>
  <si>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</si>
  <si>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</si>
  <si>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</si>
  <si>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</si>
  <si>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</si>
  <si>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</si>
  <si>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</si>
  <si>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</si>
  <si>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</si>
  <si>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</si>
  <si>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</si>
  <si>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</si>
  <si>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</si>
  <si>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</si>
  <si>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</si>
  <si>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</si>
  <si>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</si>
  <si>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</si>
  <si>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</si>
  <si>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</si>
  <si>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</si>
  <si>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</si>
  <si>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</si>
  <si>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</si>
  <si>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</si>
  <si>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</si>
  <si>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</si>
  <si>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</si>
  <si>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</si>
  <si>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</si>
  <si>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</si>
  <si>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</si>
  <si>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</si>
  <si>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</si>
  <si>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</si>
  <si>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</si>
  <si>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</si>
  <si>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</si>
  <si>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</si>
  <si>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</si>
  <si>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</si>
  <si>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</si>
  <si>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</si>
  <si>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</si>
  <si>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</si>
  <si>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</si>
  <si>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</si>
  <si>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</si>
  <si>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</si>
  <si>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</si>
  <si>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</si>
  <si>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</si>
  <si>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</si>
  <si>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</si>
  <si>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</si>
  <si>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</si>
  <si>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</si>
  <si>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</si>
  <si>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</si>
  <si>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</si>
  <si>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</si>
  <si>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</si>
  <si>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</si>
  <si>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</si>
  <si>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</si>
  <si>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</si>
  <si>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</si>
  <si>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</si>
  <si>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</si>
  <si>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</si>
  <si>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</si>
  <si>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</si>
  <si>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</si>
  <si>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</si>
  <si>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</si>
  <si>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</si>
  <si>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</si>
  <si>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</si>
  <si>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</si>
  <si>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</si>
  <si>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</si>
  <si>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</si>
  <si>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</si>
  <si>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</si>
  <si>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</si>
  <si>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</si>
  <si>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</si>
  <si>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</si>
  <si>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</si>
  <si>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</si>
  <si>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</si>
  <si>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</si>
  <si>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</si>
  <si>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</si>
  <si>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</si>
  <si>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</si>
  <si>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</si>
  <si>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</si>
  <si>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</si>
  <si>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</si>
  <si>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</si>
  <si>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</si>
  <si>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</si>
  <si>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</si>
  <si>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</si>
  <si>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</si>
  <si>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</si>
  <si>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</si>
  <si>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</si>
  <si>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</si>
  <si>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</si>
  <si>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</si>
  <si>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</si>
  <si>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</si>
  <si>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</si>
  <si>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</si>
  <si>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</si>
  <si>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</si>
  <si>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</si>
  <si>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</si>
  <si>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</si>
  <si>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</si>
  <si>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</si>
  <si>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</si>
  <si>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</si>
  <si>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</si>
  <si>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</si>
  <si>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</si>
  <si>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</si>
  <si>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</si>
  <si>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</si>
  <si>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</si>
  <si>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</si>
  <si>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</si>
  <si>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</si>
  <si>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</si>
  <si>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</si>
  <si>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</si>
  <si>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</si>
  <si>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</si>
  <si>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</si>
  <si>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</si>
  <si>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</si>
  <si>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</si>
  <si>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</si>
  <si>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</si>
  <si>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</si>
  <si>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</si>
  <si>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</si>
  <si>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</si>
  <si>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</si>
  <si>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</si>
  <si>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</si>
  <si>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</si>
  <si>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</si>
  <si>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</si>
  <si>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</si>
  <si>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</si>
  <si>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</si>
  <si>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</si>
  <si>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</si>
  <si>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</si>
  <si>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</si>
  <si>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</si>
  <si>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</si>
  <si>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</si>
  <si>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</si>
  <si>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</si>
  <si>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</si>
  <si>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</si>
  <si>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</si>
  <si>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</si>
  <si>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</si>
  <si>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</si>
  <si>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</si>
  <si>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</si>
  <si>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</si>
  <si>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</si>
  <si>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</si>
  <si>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</si>
  <si>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</si>
  <si>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</si>
  <si>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</si>
  <si>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</si>
  <si>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</si>
  <si>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</si>
  <si>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</si>
  <si>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</si>
  <si>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</si>
  <si>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</si>
  <si>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</si>
  <si>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</si>
  <si>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</si>
  <si>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</si>
  <si>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</si>
  <si>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</si>
  <si>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</si>
  <si>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</si>
  <si>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</si>
  <si>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</si>
  <si>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</si>
  <si>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</si>
  <si>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</si>
  <si>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</si>
  <si>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</si>
  <si>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</si>
  <si>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</si>
  <si>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</si>
  <si>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</si>
  <si>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</si>
  <si>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</si>
  <si>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</si>
  <si>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</si>
  <si>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</si>
  <si>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</si>
  <si>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</si>
  <si>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</si>
  <si>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</si>
  <si>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</si>
  <si>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</si>
  <si>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</si>
  <si>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</si>
  <si>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</si>
  <si>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</si>
  <si>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</si>
  <si>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</si>
  <si>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</si>
  <si>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</si>
  <si>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</si>
  <si>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</si>
  <si>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</si>
  <si>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</si>
  <si>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</si>
  <si>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</si>
  <si>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</si>
  <si>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</si>
  <si>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</si>
  <si>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</si>
  <si>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</si>
  <si>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</si>
  <si>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</si>
  <si>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</si>
  <si>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</si>
  <si>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</si>
  <si>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</si>
  <si>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</si>
  <si>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</si>
  <si>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</si>
  <si>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</si>
  <si>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</si>
  <si>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</si>
  <si>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</si>
  <si>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</si>
  <si>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</si>
  <si>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</si>
  <si>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</si>
  <si>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</si>
  <si>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</si>
  <si>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</si>
  <si>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</si>
  <si>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</si>
  <si>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</si>
  <si>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</si>
  <si>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</si>
  <si>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</si>
  <si>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</si>
  <si>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</si>
  <si>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</si>
  <si>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</si>
  <si>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</si>
  <si>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</si>
  <si>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</si>
  <si>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</si>
  <si>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</si>
  <si>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</si>
  <si>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</si>
  <si>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</si>
  <si>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</si>
  <si>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</si>
  <si>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</si>
  <si>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</si>
  <si>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</si>
  <si>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</si>
  <si>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</si>
  <si>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</si>
  <si>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</si>
  <si>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</si>
  <si>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</si>
  <si>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</si>
  <si>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</si>
  <si>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</si>
  <si>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</si>
  <si>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</si>
  <si>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</si>
  <si>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</si>
  <si>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</si>
  <si>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</si>
  <si>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</si>
  <si>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</si>
  <si>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</si>
  <si>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</si>
  <si>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</si>
  <si>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</si>
  <si>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</si>
  <si>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</si>
  <si>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</si>
  <si>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</si>
  <si>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</si>
  <si>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</si>
  <si>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</si>
  <si>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</si>
  <si>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</si>
  <si>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</si>
  <si>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</si>
  <si>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</si>
  <si>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</si>
  <si>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</si>
  <si>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</si>
  <si>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</si>
  <si>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</si>
  <si>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</si>
  <si>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</si>
  <si>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</si>
  <si>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</si>
  <si>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</si>
  <si>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</si>
  <si>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</si>
  <si>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</si>
  <si>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</si>
  <si>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</si>
  <si>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</si>
  <si>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</si>
  <si>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</si>
  <si>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</si>
  <si>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</si>
  <si>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</si>
  <si>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</si>
  <si>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</si>
  <si>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</si>
  <si>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</si>
  <si>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</si>
  <si>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</si>
  <si>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</si>
  <si>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</si>
  <si>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</si>
  <si>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</si>
  <si>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</si>
  <si>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</si>
  <si>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</si>
  <si>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</si>
  <si>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</si>
  <si>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</si>
  <si>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</si>
  <si>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</si>
  <si>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</si>
  <si>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</si>
  <si>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</si>
  <si>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</si>
  <si>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</si>
  <si>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</si>
  <si>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</si>
  <si>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</si>
  <si>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</si>
  <si>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</si>
  <si>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</si>
  <si>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</si>
  <si>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</si>
  <si>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</si>
  <si>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</si>
  <si>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</si>
  <si>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</si>
  <si>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</si>
  <si>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</si>
  <si>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</si>
  <si>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</si>
  <si>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</si>
  <si>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</si>
  <si>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</si>
  <si>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</si>
  <si>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</si>
  <si>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</si>
  <si>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</si>
  <si>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</si>
  <si>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</si>
  <si>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</si>
  <si>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</si>
  <si>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</si>
  <si>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</si>
  <si>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</si>
  <si>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</si>
  <si>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</si>
  <si>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</si>
  <si>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</si>
  <si>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</si>
  <si>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</si>
  <si>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</si>
  <si>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</si>
  <si>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</si>
  <si>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</si>
  <si>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</si>
  <si>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</si>
  <si>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</si>
  <si>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</si>
  <si>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</si>
  <si>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</si>
  <si>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</si>
  <si>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</si>
  <si>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</si>
  <si>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</si>
  <si>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</si>
  <si>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</si>
  <si>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</si>
  <si>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</si>
  <si>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</si>
  <si>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</si>
  <si>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</si>
  <si>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</si>
  <si>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</si>
  <si>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</si>
  <si>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</si>
  <si>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</si>
  <si>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</si>
  <si>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</si>
  <si>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</si>
  <si>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</si>
  <si>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</si>
  <si>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</si>
  <si>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</si>
  <si>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</si>
  <si>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</si>
  <si>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</si>
  <si>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</si>
  <si>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</si>
  <si>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</si>
  <si>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</si>
  <si>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</si>
  <si>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</si>
  <si>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</si>
  <si>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</si>
  <si>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</si>
  <si>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</si>
  <si>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</si>
  <si>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</si>
  <si>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</si>
  <si>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</si>
  <si>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</si>
  <si>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</si>
  <si>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</si>
  <si>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</si>
  <si>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</si>
  <si>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</si>
  <si>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</si>
  <si>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</si>
  <si>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</si>
  <si>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</si>
  <si>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</si>
  <si>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</si>
  <si>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</si>
  <si>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</si>
  <si>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</si>
  <si>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</si>
  <si>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</si>
  <si>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</si>
  <si>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</si>
  <si>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</si>
  <si>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</si>
  <si>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</si>
  <si>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</si>
  <si>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</si>
  <si>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</si>
  <si>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</si>
  <si>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</si>
  <si>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</si>
  <si>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</si>
  <si>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</si>
  <si>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</si>
  <si>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</si>
  <si>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</si>
  <si>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</si>
  <si>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</si>
  <si>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</si>
  <si>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</si>
  <si>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</si>
  <si>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</si>
  <si>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</si>
  <si>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</si>
  <si>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</si>
  <si>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</si>
  <si>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</si>
  <si>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</si>
  <si>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</si>
  <si>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</si>
  <si>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</si>
  <si>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</si>
  <si>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</si>
  <si>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</si>
  <si>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</si>
  <si>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</si>
  <si>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</si>
  <si>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</si>
  <si>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</si>
  <si>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</si>
  <si>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</si>
  <si>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</si>
  <si>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</si>
  <si>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</si>
  <si>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</si>
  <si>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</si>
  <si>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</si>
  <si>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</si>
  <si>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</si>
  <si>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</si>
  <si>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</si>
  <si>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</si>
  <si>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</si>
  <si>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</si>
  <si>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</si>
  <si>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</si>
  <si>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</si>
  <si>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</si>
  <si>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</si>
  <si>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</si>
  <si>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</si>
  <si>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</si>
  <si>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</si>
  <si>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</si>
  <si>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</si>
  <si>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</si>
  <si>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</si>
  <si>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</si>
  <si>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</si>
  <si>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</si>
  <si>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</si>
  <si>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</si>
  <si>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</si>
  <si>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</si>
  <si>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</si>
  <si>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</si>
  <si>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</si>
  <si>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</si>
  <si>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</si>
  <si>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</si>
  <si>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</si>
  <si>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</si>
  <si>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</si>
  <si>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</si>
  <si>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</si>
  <si>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</si>
  <si>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</si>
  <si>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</si>
  <si>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</si>
  <si>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</si>
  <si>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</si>
  <si>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</si>
  <si>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</si>
  <si>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</si>
  <si>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</si>
  <si>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</si>
  <si>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</si>
  <si>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</si>
  <si>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</si>
  <si>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</si>
  <si>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</si>
  <si>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</si>
  <si>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</si>
  <si>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</si>
  <si>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</si>
  <si>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</si>
  <si>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</si>
  <si>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</si>
  <si>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</si>
  <si>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</si>
  <si>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</si>
  <si>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</si>
  <si>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</si>
  <si>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</si>
  <si>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</si>
  <si>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</si>
  <si>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</si>
  <si>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</si>
  <si>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</si>
  <si>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</si>
  <si>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</si>
  <si>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</si>
  <si>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</si>
  <si>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</si>
  <si>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</si>
  <si>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</si>
  <si>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</si>
  <si>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</si>
  <si>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</si>
  <si>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</si>
  <si>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</si>
  <si>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</si>
  <si>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</si>
  <si>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</si>
  <si>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</si>
  <si>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</si>
  <si>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</si>
  <si>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</si>
  <si>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</si>
  <si>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</si>
  <si>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</si>
  <si>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</si>
  <si>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</si>
  <si>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</si>
  <si>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</si>
  <si>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</si>
  <si>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</si>
  <si>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</si>
  <si>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</si>
  <si>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</si>
  <si>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</si>
  <si>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</si>
  <si>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</si>
  <si>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</si>
  <si>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</si>
  <si>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</si>
  <si>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</si>
  <si>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</si>
  <si>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</si>
  <si>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</si>
  <si>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</si>
  <si>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</si>
  <si>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</si>
  <si>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</si>
  <si>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</si>
  <si>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</si>
  <si>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</si>
  <si>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</si>
  <si>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</si>
  <si>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</si>
  <si>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</si>
  <si>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</si>
  <si>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</si>
  <si>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</si>
  <si>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</si>
  <si>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</si>
  <si>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</si>
  <si>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</si>
  <si>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</si>
  <si>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</si>
  <si>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</si>
  <si>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</si>
  <si>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</si>
  <si>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</si>
  <si>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</si>
  <si>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</si>
  <si>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</si>
  <si>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</si>
  <si>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</si>
  <si>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</si>
  <si>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</si>
  <si>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</si>
  <si>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</si>
  <si>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</si>
  <si>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</si>
  <si>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</si>
  <si>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</si>
  <si>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</si>
  <si>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</si>
  <si>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</si>
  <si>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</si>
  <si>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</si>
  <si>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</si>
  <si>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</si>
  <si>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</si>
  <si>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</si>
  <si>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</si>
  <si>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</si>
  <si>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</si>
  <si>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</si>
  <si>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</si>
  <si>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</si>
  <si>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</si>
  <si>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</si>
  <si>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</si>
  <si>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</si>
  <si>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</si>
  <si>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</si>
  <si>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</si>
  <si>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</si>
  <si>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</si>
  <si>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</si>
  <si>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</si>
  <si>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</si>
  <si>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</si>
  <si>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</si>
  <si>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</si>
  <si>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</si>
  <si>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</si>
  <si>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</si>
  <si>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</si>
  <si>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</si>
  <si>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</si>
  <si>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</si>
  <si>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</si>
  <si>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</si>
  <si>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</si>
  <si>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</si>
  <si>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</si>
  <si>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</si>
  <si>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</si>
  <si>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</si>
  <si>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</si>
  <si>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</si>
  <si>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</si>
  <si>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</si>
  <si>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</si>
  <si>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</si>
  <si>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</si>
  <si>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</si>
  <si>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</si>
  <si>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</si>
  <si>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</si>
  <si>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</si>
  <si>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</si>
  <si>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</si>
  <si>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</si>
  <si>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</si>
  <si>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</si>
  <si>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</si>
  <si>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</si>
  <si>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</si>
  <si>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</si>
  <si>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</si>
  <si>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</si>
  <si>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</si>
  <si>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</si>
  <si>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</si>
  <si>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</si>
  <si>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</si>
  <si>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</si>
  <si>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</si>
  <si>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</si>
  <si>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</si>
  <si>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</si>
  <si>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</si>
  <si>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</si>
  <si>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</si>
  <si>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</si>
  <si>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</si>
  <si>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</si>
  <si>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</si>
  <si>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</si>
  <si>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</si>
  <si>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</si>
  <si>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</si>
  <si>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</si>
  <si>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</si>
  <si>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</si>
  <si>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</si>
  <si>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</si>
  <si>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24595--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</si>
  <si>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</si>
  <si>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</si>
  <si>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</si>
  <si>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</si>
  <si>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</si>
  <si>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</si>
  <si>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</si>
  <si>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</si>
  <si>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</si>
  <si>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</si>
  <si>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</si>
  <si>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</si>
  <si>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</si>
  <si>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</si>
  <si>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</si>
  <si>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</si>
  <si>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</si>
  <si>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</si>
  <si>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</si>
  <si>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</si>
  <si>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</si>
  <si>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</si>
  <si>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</si>
  <si>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</si>
  <si>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</si>
  <si>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</si>
  <si>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</si>
  <si>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</si>
  <si>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</si>
  <si>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</si>
  <si>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</si>
  <si>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</si>
  <si>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</si>
  <si>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</si>
  <si>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</si>
  <si>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</si>
  <si>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</si>
  <si>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</si>
  <si>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FYRAZA</t>
  </si>
  <si>
    <t>Tranfer B 13-Nov-23</t>
  </si>
  <si>
    <t>Transfer B 16-Nov-23</t>
  </si>
  <si>
    <t>Transfer B 17-Nov-23</t>
  </si>
  <si>
    <t>24632--</t>
  </si>
  <si>
    <t>17-Nov-23--21-Nov-23</t>
  </si>
  <si>
    <t>Transfer B 10-Nov-23  en NLP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</si>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</sst>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20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9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61" fillId="14" borderId="31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0" fontId="7" fillId="16" borderId="26" xfId="0" applyFont="1" applyFill="1" applyBorder="1" applyAlignment="1">
      <alignment horizontal="left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164" fontId="12" fillId="16" borderId="26" xfId="0" applyNumberFormat="1" applyFont="1" applyFill="1" applyBorder="1" applyAlignment="1">
      <alignment vertical="center" wrapText="1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165" fontId="8" fillId="0" borderId="16" xfId="0" applyNumberFormat="1" applyFont="1" applyBorder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91" xfId="0" applyNumberFormat="1" applyFont="1" applyFill="1" applyBorder="1" applyAlignment="1">
      <alignment horizontal="center" vertical="center" wrapText="1"/>
    </xf>
    <xf numFmtId="1" fontId="16" fillId="0" borderId="191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2" fillId="0" borderId="189" xfId="0" applyFont="1" applyBorder="1" applyAlignment="1">
      <alignment horizontal="center" vertical="center"/>
    </xf>
    <xf numFmtId="0" fontId="2" fillId="0" borderId="190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0" fontId="73" fillId="0" borderId="192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0" fontId="73" fillId="0" borderId="193" xfId="0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8" fillId="0" borderId="194" xfId="0" applyFont="1" applyFill="1" applyBorder="1" applyAlignment="1">
      <alignment horizontal="center" vertical="center" wrapText="1"/>
    </xf>
    <xf numFmtId="165" fontId="8" fillId="0" borderId="195" xfId="0" applyNumberFormat="1" applyFont="1" applyFill="1" applyBorder="1" applyAlignment="1">
      <alignment horizontal="center" vertical="center" wrapText="1"/>
    </xf>
    <xf numFmtId="0" fontId="8" fillId="0" borderId="196" xfId="0" applyFont="1" applyFill="1" applyBorder="1" applyAlignment="1">
      <alignment horizontal="center" vertical="center" wrapText="1"/>
    </xf>
    <xf numFmtId="165" fontId="8" fillId="0" borderId="197" xfId="0" applyNumberFormat="1" applyFont="1" applyFill="1" applyBorder="1" applyAlignment="1">
      <alignment horizontal="center" vertical="center" wrapText="1"/>
    </xf>
    <xf numFmtId="0" fontId="8" fillId="0" borderId="198" xfId="0" applyFont="1" applyFill="1" applyBorder="1" applyAlignment="1">
      <alignment horizontal="center" vertical="center" wrapText="1"/>
    </xf>
    <xf numFmtId="165" fontId="8" fillId="0" borderId="199" xfId="0" applyNumberFormat="1" applyFont="1" applyFill="1" applyBorder="1" applyAlignment="1">
      <alignment horizontal="center" vertical="center" wrapText="1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31" fillId="0" borderId="202" xfId="1" applyFont="1" applyFill="1" applyBorder="1" applyAlignment="1">
      <alignment horizontal="center" vertical="center" wrapText="1"/>
    </xf>
    <xf numFmtId="44" fontId="6" fillId="0" borderId="203" xfId="1" applyFont="1" applyFill="1" applyBorder="1" applyAlignment="1">
      <alignment horizontal="center" vertical="center" wrapText="1"/>
    </xf>
    <xf numFmtId="44" fontId="31" fillId="0" borderId="204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0" fontId="9" fillId="0" borderId="205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800000"/>
      <color rgb="FF00FF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30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363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thickBot="1" x14ac:dyDescent="0.3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365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504"/>
      <c r="M90" s="150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504"/>
      <c r="M91" s="150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506"/>
      <c r="P97" s="150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07"/>
      <c r="P98" s="150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95" t="s">
        <v>27</v>
      </c>
      <c r="G262" s="1495"/>
      <c r="H262" s="149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U1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497" t="s">
        <v>666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562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563"/>
      <c r="M2" s="365"/>
      <c r="N2" s="366"/>
      <c r="O2" s="367"/>
      <c r="Q2" s="6"/>
      <c r="R2" s="7"/>
      <c r="S2" s="1499"/>
      <c r="T2" s="1499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2" t="s">
        <v>786</v>
      </c>
      <c r="D4" s="1013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851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851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9" t="s">
        <v>851</v>
      </c>
      <c r="V11" s="1360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93"/>
      <c r="M12" s="1694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909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842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892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909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846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909</v>
      </c>
      <c r="V18" s="50">
        <v>4408</v>
      </c>
      <c r="W18" s="1009" t="s">
        <v>892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8"/>
      <c r="V63" s="1029"/>
      <c r="W63" s="1010"/>
      <c r="X63" s="908"/>
    </row>
    <row r="64" spans="1:24" ht="31.5" customHeight="1" x14ac:dyDescent="0.35">
      <c r="A64" s="1709" t="s">
        <v>724</v>
      </c>
      <c r="B64" s="418" t="s">
        <v>23</v>
      </c>
      <c r="C64" s="1729" t="s">
        <v>725</v>
      </c>
      <c r="D64" s="829"/>
      <c r="E64" s="56"/>
      <c r="F64" s="410">
        <v>6095.9</v>
      </c>
      <c r="G64" s="1732">
        <v>45210</v>
      </c>
      <c r="H64" s="1726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22" t="s">
        <v>22</v>
      </c>
      <c r="P64" s="1724" t="s">
        <v>685</v>
      </c>
      <c r="Q64" s="615"/>
      <c r="R64" s="125"/>
      <c r="S64" s="48"/>
      <c r="T64" s="1358"/>
      <c r="U64" s="1738" t="s">
        <v>851</v>
      </c>
      <c r="V64" s="1741">
        <v>3619.2</v>
      </c>
      <c r="W64" s="1737" t="s">
        <v>785</v>
      </c>
      <c r="X64" s="1734">
        <v>4176</v>
      </c>
    </row>
    <row r="65" spans="1:25" ht="18.75" customHeight="1" x14ac:dyDescent="0.35">
      <c r="A65" s="1538"/>
      <c r="B65" s="418" t="s">
        <v>727</v>
      </c>
      <c r="C65" s="1730"/>
      <c r="D65" s="409"/>
      <c r="E65" s="56"/>
      <c r="F65" s="410">
        <v>34.950000000000003</v>
      </c>
      <c r="G65" s="1733"/>
      <c r="H65" s="1727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23"/>
      <c r="P65" s="1725"/>
      <c r="Q65" s="543"/>
      <c r="R65" s="125"/>
      <c r="S65" s="48"/>
      <c r="T65" s="1358"/>
      <c r="U65" s="1739"/>
      <c r="V65" s="1742"/>
      <c r="W65" s="1737"/>
      <c r="X65" s="1735"/>
    </row>
    <row r="66" spans="1:25" ht="18.75" customHeight="1" x14ac:dyDescent="0.35">
      <c r="A66" s="1538"/>
      <c r="B66" s="418" t="s">
        <v>728</v>
      </c>
      <c r="C66" s="1730"/>
      <c r="D66" s="409"/>
      <c r="E66" s="56"/>
      <c r="F66" s="410">
        <v>295.3</v>
      </c>
      <c r="G66" s="1733"/>
      <c r="H66" s="1727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23"/>
      <c r="P66" s="1725"/>
      <c r="Q66" s="543"/>
      <c r="R66" s="125"/>
      <c r="S66" s="48"/>
      <c r="T66" s="1358"/>
      <c r="U66" s="1739"/>
      <c r="V66" s="1742"/>
      <c r="W66" s="1737"/>
      <c r="X66" s="1735"/>
    </row>
    <row r="67" spans="1:25" ht="18.75" customHeight="1" thickBot="1" x14ac:dyDescent="0.4">
      <c r="A67" s="1539"/>
      <c r="B67" s="418" t="s">
        <v>736</v>
      </c>
      <c r="C67" s="1731"/>
      <c r="D67" s="409"/>
      <c r="E67" s="56"/>
      <c r="F67" s="410">
        <v>98.8</v>
      </c>
      <c r="G67" s="1733"/>
      <c r="H67" s="1728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23"/>
      <c r="P67" s="1725"/>
      <c r="Q67" s="543"/>
      <c r="R67" s="125"/>
      <c r="S67" s="48"/>
      <c r="T67" s="1358"/>
      <c r="U67" s="1740"/>
      <c r="V67" s="1743"/>
      <c r="W67" s="1737"/>
      <c r="X67" s="1736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965"/>
      <c r="V68" s="1966"/>
      <c r="W68" s="1010"/>
      <c r="X68" s="908"/>
    </row>
    <row r="69" spans="1:25" ht="24" thickTop="1" x14ac:dyDescent="0.35">
      <c r="A69" s="1777" t="s">
        <v>681</v>
      </c>
      <c r="B69" s="828" t="s">
        <v>682</v>
      </c>
      <c r="C69" s="1780" t="s">
        <v>730</v>
      </c>
      <c r="D69" s="409"/>
      <c r="E69" s="56"/>
      <c r="F69" s="876">
        <v>4862.3999999999996</v>
      </c>
      <c r="G69" s="1758">
        <v>45217</v>
      </c>
      <c r="H69" s="1761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63" t="s">
        <v>22</v>
      </c>
      <c r="P69" s="1747" t="s">
        <v>742</v>
      </c>
      <c r="Q69" s="543"/>
      <c r="R69" s="890"/>
      <c r="S69" s="1744">
        <v>28000</v>
      </c>
      <c r="T69" s="1960" t="s">
        <v>740</v>
      </c>
      <c r="U69" s="1967" t="s">
        <v>909</v>
      </c>
      <c r="V69" s="1968">
        <v>3897.6</v>
      </c>
      <c r="W69" s="1963" t="s">
        <v>785</v>
      </c>
      <c r="X69" s="1774">
        <v>4176</v>
      </c>
    </row>
    <row r="70" spans="1:25" ht="18.75" customHeight="1" x14ac:dyDescent="0.35">
      <c r="A70" s="1778"/>
      <c r="B70" s="828" t="s">
        <v>732</v>
      </c>
      <c r="C70" s="1781"/>
      <c r="D70" s="409"/>
      <c r="E70" s="56"/>
      <c r="F70" s="876">
        <v>235.1</v>
      </c>
      <c r="G70" s="1759"/>
      <c r="H70" s="1762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64"/>
      <c r="P70" s="1748"/>
      <c r="Q70" s="543"/>
      <c r="R70" s="890"/>
      <c r="S70" s="1745"/>
      <c r="T70" s="1961"/>
      <c r="U70" s="1969"/>
      <c r="V70" s="1970"/>
      <c r="W70" s="1737"/>
      <c r="X70" s="1775"/>
    </row>
    <row r="71" spans="1:25" ht="18.75" x14ac:dyDescent="0.3">
      <c r="A71" s="1778"/>
      <c r="B71" s="828" t="s">
        <v>733</v>
      </c>
      <c r="C71" s="1781"/>
      <c r="D71" s="409"/>
      <c r="E71" s="56"/>
      <c r="F71" s="876">
        <v>236.7</v>
      </c>
      <c r="G71" s="1759"/>
      <c r="H71" s="1762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64"/>
      <c r="P71" s="1748"/>
      <c r="Q71" s="543"/>
      <c r="R71" s="890"/>
      <c r="S71" s="1745"/>
      <c r="T71" s="1961"/>
      <c r="U71" s="1969"/>
      <c r="V71" s="1970"/>
      <c r="W71" s="1737"/>
      <c r="X71" s="1775"/>
    </row>
    <row r="72" spans="1:25" ht="18.75" x14ac:dyDescent="0.3">
      <c r="A72" s="1778"/>
      <c r="B72" s="828" t="s">
        <v>734</v>
      </c>
      <c r="C72" s="1781"/>
      <c r="D72" s="409"/>
      <c r="E72" s="56"/>
      <c r="F72" s="876">
        <v>354.1</v>
      </c>
      <c r="G72" s="1759"/>
      <c r="H72" s="1762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64"/>
      <c r="P72" s="1748"/>
      <c r="Q72" s="543"/>
      <c r="R72" s="890"/>
      <c r="S72" s="1745"/>
      <c r="T72" s="1961"/>
      <c r="U72" s="1969"/>
      <c r="V72" s="1970"/>
      <c r="W72" s="1737"/>
      <c r="X72" s="1775"/>
    </row>
    <row r="73" spans="1:25" ht="18.75" x14ac:dyDescent="0.3">
      <c r="A73" s="1778"/>
      <c r="B73" s="828" t="s">
        <v>735</v>
      </c>
      <c r="C73" s="1781"/>
      <c r="D73" s="409"/>
      <c r="E73" s="56"/>
      <c r="F73" s="876">
        <v>100.2</v>
      </c>
      <c r="G73" s="1759"/>
      <c r="H73" s="1762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64"/>
      <c r="P73" s="1748"/>
      <c r="Q73" s="543"/>
      <c r="R73" s="890"/>
      <c r="S73" s="1745"/>
      <c r="T73" s="1961"/>
      <c r="U73" s="1969"/>
      <c r="V73" s="1970"/>
      <c r="W73" s="1737"/>
      <c r="X73" s="1775"/>
    </row>
    <row r="74" spans="1:25" ht="19.5" thickBot="1" x14ac:dyDescent="0.35">
      <c r="A74" s="1779"/>
      <c r="B74" s="828" t="s">
        <v>727</v>
      </c>
      <c r="C74" s="1781"/>
      <c r="D74" s="409"/>
      <c r="E74" s="56"/>
      <c r="F74" s="876">
        <v>24.7</v>
      </c>
      <c r="G74" s="1760"/>
      <c r="H74" s="1762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764"/>
      <c r="P74" s="1748"/>
      <c r="Q74" s="543"/>
      <c r="R74" s="890"/>
      <c r="S74" s="1746"/>
      <c r="T74" s="1962"/>
      <c r="U74" s="1971"/>
      <c r="V74" s="1972"/>
      <c r="W74" s="1964"/>
      <c r="X74" s="1776"/>
    </row>
    <row r="75" spans="1:25" s="889" customFormat="1" ht="32.25" customHeight="1" thickTop="1" x14ac:dyDescent="0.3">
      <c r="A75" s="1782" t="s">
        <v>681</v>
      </c>
      <c r="B75" s="519" t="s">
        <v>682</v>
      </c>
      <c r="C75" s="1785" t="s">
        <v>775</v>
      </c>
      <c r="D75" s="776"/>
      <c r="E75" s="737"/>
      <c r="F75" s="975">
        <v>3189.9</v>
      </c>
      <c r="G75" s="1765">
        <v>45224</v>
      </c>
      <c r="H75" s="1768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771" t="s">
        <v>22</v>
      </c>
      <c r="P75" s="1749" t="s">
        <v>781</v>
      </c>
      <c r="Q75" s="543"/>
      <c r="R75" s="992"/>
      <c r="S75" s="1752">
        <v>28000</v>
      </c>
      <c r="T75" s="1755" t="s">
        <v>778</v>
      </c>
      <c r="U75" s="1976" t="s">
        <v>909</v>
      </c>
      <c r="V75" s="1977">
        <v>2552</v>
      </c>
      <c r="W75" s="1010"/>
      <c r="X75" s="908"/>
    </row>
    <row r="76" spans="1:25" ht="31.5" customHeight="1" x14ac:dyDescent="0.3">
      <c r="A76" s="1783"/>
      <c r="B76" s="519" t="s">
        <v>734</v>
      </c>
      <c r="C76" s="1786"/>
      <c r="D76" s="776"/>
      <c r="E76" s="737"/>
      <c r="F76" s="876">
        <v>409.3</v>
      </c>
      <c r="G76" s="1766"/>
      <c r="H76" s="1769"/>
      <c r="I76" s="877">
        <v>409.3</v>
      </c>
      <c r="J76" s="978">
        <f t="shared" si="4"/>
        <v>0</v>
      </c>
      <c r="K76" s="987">
        <v>145</v>
      </c>
      <c r="L76" s="1720"/>
      <c r="M76" s="976"/>
      <c r="N76" s="42">
        <f t="shared" si="3"/>
        <v>59348.5</v>
      </c>
      <c r="O76" s="1772"/>
      <c r="P76" s="1750"/>
      <c r="Q76" s="543"/>
      <c r="R76" s="890"/>
      <c r="S76" s="1753"/>
      <c r="T76" s="1756"/>
      <c r="U76" s="1978"/>
      <c r="V76" s="1979"/>
    </row>
    <row r="77" spans="1:25" ht="31.5" customHeight="1" x14ac:dyDescent="0.3">
      <c r="A77" s="1783"/>
      <c r="B77" s="519" t="s">
        <v>735</v>
      </c>
      <c r="C77" s="1786"/>
      <c r="D77" s="776"/>
      <c r="E77" s="737"/>
      <c r="F77" s="876">
        <v>99.64</v>
      </c>
      <c r="G77" s="1766"/>
      <c r="H77" s="1769"/>
      <c r="I77" s="877">
        <v>99.64</v>
      </c>
      <c r="J77" s="978">
        <v>0</v>
      </c>
      <c r="K77" s="987">
        <v>20</v>
      </c>
      <c r="L77" s="1721"/>
      <c r="M77" s="976"/>
      <c r="N77" s="42">
        <f t="shared" si="3"/>
        <v>1992.8</v>
      </c>
      <c r="O77" s="1772"/>
      <c r="P77" s="1750"/>
      <c r="Q77" s="543"/>
      <c r="R77" s="890"/>
      <c r="S77" s="1753"/>
      <c r="T77" s="1756"/>
      <c r="U77" s="1978"/>
      <c r="V77" s="1979"/>
    </row>
    <row r="78" spans="1:25" ht="31.5" customHeight="1" thickBot="1" x14ac:dyDescent="0.35">
      <c r="A78" s="1784"/>
      <c r="B78" s="519" t="s">
        <v>727</v>
      </c>
      <c r="C78" s="1786"/>
      <c r="D78" s="776"/>
      <c r="E78" s="737"/>
      <c r="F78" s="876">
        <v>100.44</v>
      </c>
      <c r="G78" s="1767"/>
      <c r="H78" s="1770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773"/>
      <c r="P78" s="1751"/>
      <c r="Q78" s="543"/>
      <c r="R78" s="890"/>
      <c r="S78" s="1754"/>
      <c r="T78" s="1757"/>
      <c r="U78" s="1980"/>
      <c r="V78" s="1981"/>
    </row>
    <row r="79" spans="1:25" ht="54" customHeight="1" thickTop="1" thickBot="1" x14ac:dyDescent="0.4">
      <c r="A79" s="521" t="s">
        <v>820</v>
      </c>
      <c r="B79" s="386" t="s">
        <v>821</v>
      </c>
      <c r="C79" s="1353" t="s">
        <v>847</v>
      </c>
      <c r="D79" s="445"/>
      <c r="E79" s="1017"/>
      <c r="F79" s="820">
        <v>885.86</v>
      </c>
      <c r="G79" s="1211">
        <v>45230</v>
      </c>
      <c r="H79" s="1212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61" t="s">
        <v>78</v>
      </c>
      <c r="P79" s="1362">
        <v>45233</v>
      </c>
      <c r="Q79" s="1024"/>
      <c r="R79" s="543"/>
      <c r="S79" s="890"/>
      <c r="T79" s="1033"/>
      <c r="U79" s="1975"/>
      <c r="V79" s="961"/>
      <c r="W79" s="1026"/>
      <c r="X79" s="1030"/>
      <c r="Y79" s="1034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95" t="s">
        <v>27</v>
      </c>
      <c r="G286" s="1495"/>
      <c r="H286" s="1496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787" t="s">
        <v>743</v>
      </c>
      <c r="L1" s="896"/>
      <c r="M1" s="1789" t="s">
        <v>744</v>
      </c>
      <c r="N1" s="897"/>
      <c r="O1" s="921"/>
      <c r="P1" s="900" t="s">
        <v>745</v>
      </c>
      <c r="Q1" s="1791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788"/>
      <c r="L2" s="905" t="s">
        <v>753</v>
      </c>
      <c r="M2" s="1790"/>
      <c r="N2" s="905" t="s">
        <v>753</v>
      </c>
      <c r="O2" s="904" t="s">
        <v>11</v>
      </c>
      <c r="P2" s="926" t="s">
        <v>754</v>
      </c>
      <c r="Q2" s="1792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973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974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974"/>
      <c r="Q5" s="1363">
        <v>747859.03</v>
      </c>
      <c r="R5" s="1364" t="s">
        <v>855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974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974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974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3"/>
  <sheetViews>
    <sheetView tabSelected="1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A9" sqref="A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97" t="s">
        <v>790</v>
      </c>
      <c r="B1" s="1497"/>
      <c r="C1" s="1497"/>
      <c r="D1" s="1497"/>
      <c r="E1" s="1497"/>
      <c r="F1" s="1497"/>
      <c r="G1" s="1497"/>
      <c r="H1" s="1497"/>
      <c r="I1" s="1497"/>
      <c r="J1" s="1497"/>
      <c r="K1" s="1497"/>
      <c r="L1" s="363"/>
      <c r="M1" s="562"/>
      <c r="N1" s="363"/>
      <c r="O1" s="363"/>
      <c r="P1" s="364"/>
      <c r="T1" s="1498" t="s">
        <v>0</v>
      </c>
      <c r="U1" s="1498"/>
      <c r="V1" s="4" t="s">
        <v>1</v>
      </c>
      <c r="W1" s="5" t="s">
        <v>2</v>
      </c>
      <c r="X1" s="1500" t="s">
        <v>3</v>
      </c>
      <c r="Y1" s="1501"/>
    </row>
    <row r="2" spans="1:25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1497"/>
      <c r="L2" s="365"/>
      <c r="M2" s="563"/>
      <c r="N2" s="365"/>
      <c r="O2" s="366"/>
      <c r="P2" s="367"/>
      <c r="R2" s="6"/>
      <c r="S2" s="7"/>
      <c r="T2" s="1499"/>
      <c r="U2" s="1499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8" t="s">
        <v>809</v>
      </c>
      <c r="D3" s="14" t="s">
        <v>7</v>
      </c>
      <c r="E3" s="15" t="s">
        <v>8</v>
      </c>
      <c r="F3" s="1225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798" t="s">
        <v>16</v>
      </c>
      <c r="Q3" s="1799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3">
        <v>11462</v>
      </c>
      <c r="D4" s="1013"/>
      <c r="E4" s="1213">
        <f>D4*G4</f>
        <v>0</v>
      </c>
      <c r="F4" s="1224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7"/>
      <c r="S4" s="1038"/>
      <c r="T4" s="1039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1800">
        <v>11471</v>
      </c>
      <c r="D5" s="1226"/>
      <c r="E5" s="1213">
        <f>D5*G5</f>
        <v>0</v>
      </c>
      <c r="F5" s="1216"/>
      <c r="G5" s="1228">
        <v>23470</v>
      </c>
      <c r="H5" s="1802">
        <v>45233</v>
      </c>
      <c r="I5" s="1439" t="s">
        <v>883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0" t="s">
        <v>892</v>
      </c>
      <c r="Y5" s="1468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801"/>
      <c r="D6" s="1227"/>
      <c r="E6" s="1213">
        <f>D6*G6</f>
        <v>0</v>
      </c>
      <c r="F6" s="1216"/>
      <c r="G6" s="1228">
        <v>0</v>
      </c>
      <c r="H6" s="1803"/>
      <c r="I6" s="1439">
        <v>5602</v>
      </c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0" t="s">
        <v>892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7">
        <v>11477</v>
      </c>
      <c r="D7" s="56"/>
      <c r="E7" s="1213">
        <f>D7*G7</f>
        <v>0</v>
      </c>
      <c r="F7" s="1216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1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349">
        <v>11479</v>
      </c>
      <c r="D8" s="56"/>
      <c r="E8" s="1213">
        <f>D8*G8</f>
        <v>0</v>
      </c>
      <c r="F8" s="1216"/>
      <c r="G8" s="802">
        <v>23460</v>
      </c>
      <c r="H8" s="658">
        <v>45238</v>
      </c>
      <c r="I8" s="506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1">
        <v>45259</v>
      </c>
      <c r="R8" s="210"/>
      <c r="S8" s="208"/>
      <c r="T8" s="176"/>
      <c r="U8" s="48"/>
      <c r="V8" s="49"/>
      <c r="W8" s="50"/>
      <c r="X8" s="111"/>
      <c r="Y8" s="999"/>
    </row>
    <row r="9" spans="1:25" ht="24.75" thickTop="1" thickBot="1" x14ac:dyDescent="0.4">
      <c r="A9" s="1467" t="s">
        <v>893</v>
      </c>
      <c r="B9" s="613" t="s">
        <v>42</v>
      </c>
      <c r="C9" s="1349">
        <v>11484</v>
      </c>
      <c r="D9" s="56"/>
      <c r="E9" s="1213">
        <f t="shared" ref="E9:E62" si="2">D9*G9</f>
        <v>0</v>
      </c>
      <c r="F9" s="1216"/>
      <c r="G9" s="802">
        <v>24950</v>
      </c>
      <c r="H9" s="658">
        <v>45240</v>
      </c>
      <c r="I9" s="556" t="s">
        <v>854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1"/>
      <c r="R9" s="210">
        <v>31400</v>
      </c>
      <c r="S9" s="208">
        <v>45240</v>
      </c>
      <c r="T9" s="176"/>
      <c r="U9" s="48"/>
      <c r="V9" s="49"/>
      <c r="W9" s="50"/>
      <c r="X9" s="1040" t="s">
        <v>892</v>
      </c>
      <c r="Y9" s="1468">
        <v>4176</v>
      </c>
    </row>
    <row r="10" spans="1:25" ht="39.75" customHeight="1" thickTop="1" thickBot="1" x14ac:dyDescent="0.4">
      <c r="A10" s="76" t="s">
        <v>31</v>
      </c>
      <c r="B10" s="613" t="s">
        <v>94</v>
      </c>
      <c r="C10" s="1372">
        <v>114941</v>
      </c>
      <c r="D10" s="56"/>
      <c r="E10" s="1213">
        <f t="shared" si="2"/>
        <v>0</v>
      </c>
      <c r="F10" s="1216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1"/>
      <c r="R10" s="210"/>
      <c r="S10" s="208"/>
      <c r="T10" s="176"/>
      <c r="U10" s="48"/>
      <c r="V10" s="49"/>
      <c r="W10" s="50"/>
      <c r="X10" s="1009"/>
      <c r="Y10" s="998"/>
    </row>
    <row r="11" spans="1:25" ht="31.5" customHeight="1" thickTop="1" thickBot="1" x14ac:dyDescent="0.4">
      <c r="A11" s="76" t="s">
        <v>869</v>
      </c>
      <c r="B11" s="613" t="s">
        <v>623</v>
      </c>
      <c r="C11" s="1793">
        <v>11499</v>
      </c>
      <c r="D11" s="1371"/>
      <c r="E11" s="1213">
        <f t="shared" si="2"/>
        <v>0</v>
      </c>
      <c r="F11" s="1216"/>
      <c r="G11" s="802">
        <v>21640</v>
      </c>
      <c r="H11" s="658">
        <v>45247</v>
      </c>
      <c r="I11" s="453" t="s">
        <v>897</v>
      </c>
      <c r="J11" s="817">
        <v>22335</v>
      </c>
      <c r="K11" s="39">
        <f t="shared" si="0"/>
        <v>695</v>
      </c>
      <c r="L11" s="40">
        <v>36</v>
      </c>
      <c r="M11" s="568"/>
      <c r="N11" s="463"/>
      <c r="O11" s="42">
        <f t="shared" si="1"/>
        <v>804060</v>
      </c>
      <c r="P11" s="508"/>
      <c r="Q11" s="1041"/>
      <c r="R11" s="210">
        <v>31150</v>
      </c>
      <c r="S11" s="208">
        <v>45247</v>
      </c>
      <c r="T11" s="176"/>
      <c r="U11" s="48"/>
      <c r="V11" s="49"/>
      <c r="W11" s="50"/>
      <c r="X11" s="111" t="s">
        <v>892</v>
      </c>
      <c r="Y11" s="999">
        <v>4176</v>
      </c>
    </row>
    <row r="12" spans="1:25" ht="30.75" customHeight="1" thickTop="1" thickBot="1" x14ac:dyDescent="0.35">
      <c r="A12" s="76" t="s">
        <v>487</v>
      </c>
      <c r="B12" s="613" t="s">
        <v>415</v>
      </c>
      <c r="C12" s="1794"/>
      <c r="D12" s="1371"/>
      <c r="E12" s="1213">
        <f t="shared" si="2"/>
        <v>0</v>
      </c>
      <c r="F12" s="1216"/>
      <c r="G12" s="802">
        <v>5540</v>
      </c>
      <c r="H12" s="658">
        <v>45247</v>
      </c>
      <c r="I12" s="506" t="s">
        <v>897</v>
      </c>
      <c r="J12" s="817">
        <v>5540</v>
      </c>
      <c r="K12" s="39">
        <f t="shared" si="0"/>
        <v>0</v>
      </c>
      <c r="L12" s="40">
        <v>36</v>
      </c>
      <c r="M12" s="1693"/>
      <c r="N12" s="1694"/>
      <c r="O12" s="42">
        <f t="shared" si="1"/>
        <v>199440</v>
      </c>
      <c r="P12" s="474"/>
      <c r="Q12" s="764"/>
      <c r="R12" s="210">
        <v>0</v>
      </c>
      <c r="S12" s="208">
        <v>45247</v>
      </c>
      <c r="T12" s="176"/>
      <c r="U12" s="48"/>
      <c r="V12" s="49"/>
      <c r="W12" s="50"/>
      <c r="X12" s="111" t="s">
        <v>892</v>
      </c>
      <c r="Y12" s="999">
        <v>0</v>
      </c>
    </row>
    <row r="13" spans="1:25" ht="30.75" customHeight="1" thickTop="1" thickBot="1" x14ac:dyDescent="0.35">
      <c r="A13" s="76" t="s">
        <v>31</v>
      </c>
      <c r="B13" s="613" t="s">
        <v>405</v>
      </c>
      <c r="C13" s="1382">
        <v>11507</v>
      </c>
      <c r="D13" s="56"/>
      <c r="E13" s="1213">
        <f t="shared" si="2"/>
        <v>0</v>
      </c>
      <c r="F13" s="1216"/>
      <c r="G13" s="802">
        <v>24270</v>
      </c>
      <c r="H13" s="658">
        <v>45250</v>
      </c>
      <c r="I13" s="506"/>
      <c r="J13" s="817">
        <v>20270</v>
      </c>
      <c r="K13" s="39">
        <f t="shared" si="0"/>
        <v>-4000</v>
      </c>
      <c r="L13" s="40">
        <v>49.8</v>
      </c>
      <c r="M13" s="974"/>
      <c r="N13" s="974"/>
      <c r="O13" s="42">
        <f t="shared" si="1"/>
        <v>1009446</v>
      </c>
      <c r="P13" s="474"/>
      <c r="Q13" s="764"/>
      <c r="R13" s="210"/>
      <c r="S13" s="208"/>
      <c r="T13" s="176"/>
      <c r="U13" s="48"/>
      <c r="V13" s="49"/>
      <c r="W13" s="50"/>
      <c r="X13" s="111"/>
      <c r="Y13" s="999"/>
    </row>
    <row r="14" spans="1:25" ht="30.75" customHeight="1" thickTop="1" thickBot="1" x14ac:dyDescent="0.4">
      <c r="A14" s="76" t="s">
        <v>31</v>
      </c>
      <c r="B14" s="613" t="s">
        <v>45</v>
      </c>
      <c r="C14" s="1489">
        <v>11513</v>
      </c>
      <c r="D14" s="56"/>
      <c r="E14" s="1213">
        <f t="shared" si="2"/>
        <v>0</v>
      </c>
      <c r="F14" s="1216"/>
      <c r="G14" s="802">
        <v>24470</v>
      </c>
      <c r="H14" s="658">
        <v>45253</v>
      </c>
      <c r="I14" s="453"/>
      <c r="J14" s="817">
        <v>24470</v>
      </c>
      <c r="K14" s="39">
        <f t="shared" si="0"/>
        <v>0</v>
      </c>
      <c r="L14" s="40">
        <v>49.8</v>
      </c>
      <c r="M14" s="568"/>
      <c r="N14" s="463"/>
      <c r="O14" s="42">
        <f t="shared" si="1"/>
        <v>1218606</v>
      </c>
      <c r="P14" s="474"/>
      <c r="Q14" s="764"/>
      <c r="R14" s="210"/>
      <c r="S14" s="208"/>
      <c r="T14" s="176"/>
      <c r="U14" s="48"/>
      <c r="V14" s="49"/>
      <c r="W14" s="50"/>
      <c r="X14" s="111"/>
      <c r="Y14" s="999"/>
    </row>
    <row r="15" spans="1:25" ht="34.5" customHeight="1" thickTop="1" thickBot="1" x14ac:dyDescent="0.4">
      <c r="A15" s="53" t="s">
        <v>880</v>
      </c>
      <c r="B15" s="613" t="s">
        <v>60</v>
      </c>
      <c r="C15" s="1793" t="s">
        <v>902</v>
      </c>
      <c r="D15" s="1371"/>
      <c r="E15" s="1213">
        <f t="shared" si="2"/>
        <v>0</v>
      </c>
      <c r="F15" s="1216"/>
      <c r="G15" s="802">
        <v>21860</v>
      </c>
      <c r="H15" s="658">
        <v>45254</v>
      </c>
      <c r="I15" s="453"/>
      <c r="J15" s="817">
        <v>21770</v>
      </c>
      <c r="K15" s="39">
        <f t="shared" si="0"/>
        <v>-90</v>
      </c>
      <c r="L15" s="40">
        <v>36</v>
      </c>
      <c r="M15" s="568"/>
      <c r="N15" s="463"/>
      <c r="O15" s="42">
        <f t="shared" si="1"/>
        <v>783720</v>
      </c>
      <c r="P15" s="476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27.75" customHeight="1" thickTop="1" thickBot="1" x14ac:dyDescent="0.4">
      <c r="A16" s="53" t="s">
        <v>881</v>
      </c>
      <c r="B16" s="54" t="s">
        <v>488</v>
      </c>
      <c r="C16" s="1794"/>
      <c r="D16" s="1371"/>
      <c r="E16" s="1213">
        <f t="shared" si="2"/>
        <v>0</v>
      </c>
      <c r="F16" s="1216"/>
      <c r="G16" s="802">
        <v>0</v>
      </c>
      <c r="H16" s="658">
        <v>45254</v>
      </c>
      <c r="I16" s="453" t="s">
        <v>26</v>
      </c>
      <c r="J16" s="817">
        <v>6185</v>
      </c>
      <c r="K16" s="39">
        <f t="shared" si="0"/>
        <v>6185</v>
      </c>
      <c r="L16" s="40">
        <v>36</v>
      </c>
      <c r="M16" s="566"/>
      <c r="N16" s="61"/>
      <c r="O16" s="42">
        <f t="shared" si="1"/>
        <v>222660</v>
      </c>
      <c r="P16" s="476"/>
      <c r="Q16" s="764"/>
      <c r="R16" s="210">
        <v>31867.5</v>
      </c>
      <c r="S16" s="208">
        <v>45257</v>
      </c>
      <c r="T16" s="176">
        <v>302470</v>
      </c>
      <c r="U16" s="48" t="s">
        <v>884</v>
      </c>
      <c r="V16" s="49"/>
      <c r="W16" s="50"/>
      <c r="X16" s="111"/>
      <c r="Y16" s="999"/>
    </row>
    <row r="17" spans="1:25" ht="37.5" customHeight="1" thickTop="1" thickBot="1" x14ac:dyDescent="0.4">
      <c r="A17" s="53" t="s">
        <v>31</v>
      </c>
      <c r="B17" s="54" t="s">
        <v>903</v>
      </c>
      <c r="C17" s="1490" t="s">
        <v>904</v>
      </c>
      <c r="D17" s="73"/>
      <c r="E17" s="1213">
        <f t="shared" si="2"/>
        <v>0</v>
      </c>
      <c r="F17" s="1216"/>
      <c r="G17" s="802">
        <v>18310</v>
      </c>
      <c r="H17" s="658">
        <v>45257</v>
      </c>
      <c r="I17" s="453"/>
      <c r="J17" s="817">
        <v>18310</v>
      </c>
      <c r="K17" s="39">
        <f t="shared" si="0"/>
        <v>0</v>
      </c>
      <c r="L17" s="40">
        <v>49.3</v>
      </c>
      <c r="M17" s="566"/>
      <c r="N17" s="61"/>
      <c r="O17" s="42">
        <f t="shared" si="1"/>
        <v>902683</v>
      </c>
      <c r="P17" s="476"/>
      <c r="Q17" s="764"/>
      <c r="R17" s="210"/>
      <c r="S17" s="208"/>
      <c r="T17" s="176"/>
      <c r="U17" s="48"/>
      <c r="V17" s="49"/>
      <c r="W17" s="50"/>
      <c r="X17" s="1009"/>
      <c r="Y17" s="998"/>
    </row>
    <row r="18" spans="1:25" ht="51" customHeight="1" thickTop="1" thickBot="1" x14ac:dyDescent="0.4">
      <c r="A18" s="76" t="s">
        <v>31</v>
      </c>
      <c r="B18" s="54" t="s">
        <v>32</v>
      </c>
      <c r="C18" s="1492" t="s">
        <v>905</v>
      </c>
      <c r="D18" s="1371"/>
      <c r="E18" s="1213">
        <f t="shared" si="2"/>
        <v>0</v>
      </c>
      <c r="F18" s="1216"/>
      <c r="G18" s="802">
        <v>17830</v>
      </c>
      <c r="H18" s="658">
        <v>45259</v>
      </c>
      <c r="I18" s="453"/>
      <c r="J18" s="817">
        <v>17830</v>
      </c>
      <c r="K18" s="39">
        <f t="shared" si="0"/>
        <v>0</v>
      </c>
      <c r="L18" s="40">
        <v>49.3</v>
      </c>
      <c r="M18" s="566"/>
      <c r="N18" s="61"/>
      <c r="O18" s="42">
        <f t="shared" si="1"/>
        <v>879019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27.75" customHeight="1" thickTop="1" thickBot="1" x14ac:dyDescent="0.4">
      <c r="A19" s="76"/>
      <c r="B19" s="54"/>
      <c r="C19" s="1491"/>
      <c r="D19" s="56"/>
      <c r="E19" s="1213">
        <f t="shared" si="2"/>
        <v>0</v>
      </c>
      <c r="F19" s="1216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999"/>
    </row>
    <row r="20" spans="1:25" ht="27.75" customHeight="1" thickTop="1" thickBot="1" x14ac:dyDescent="0.4">
      <c r="A20" s="76"/>
      <c r="B20" s="54"/>
      <c r="C20" s="1369"/>
      <c r="D20" s="56"/>
      <c r="E20" s="1213">
        <f t="shared" si="2"/>
        <v>0</v>
      </c>
      <c r="F20" s="1216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53"/>
      <c r="B21" s="54"/>
      <c r="C21" s="1369"/>
      <c r="D21" s="56"/>
      <c r="E21" s="1213">
        <f t="shared" si="2"/>
        <v>0</v>
      </c>
      <c r="F21" s="1216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09"/>
      <c r="Y21" s="998"/>
    </row>
    <row r="22" spans="1:25" ht="27.75" customHeight="1" thickTop="1" thickBot="1" x14ac:dyDescent="0.4">
      <c r="A22" s="53"/>
      <c r="B22" s="54"/>
      <c r="C22" s="1369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4" customHeight="1" thickTop="1" thickBot="1" x14ac:dyDescent="0.4">
      <c r="A23" s="712"/>
      <c r="B23" s="54"/>
      <c r="C23" s="1370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999"/>
    </row>
    <row r="24" spans="1:25" ht="26.25" customHeight="1" thickTop="1" thickBot="1" x14ac:dyDescent="0.4">
      <c r="A24" s="611"/>
      <c r="B24" s="612"/>
      <c r="C24" s="1368"/>
      <c r="D24" s="56"/>
      <c r="E24" s="1213">
        <f t="shared" si="2"/>
        <v>0</v>
      </c>
      <c r="F24" s="1216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7.75" customHeight="1" thickTop="1" thickBot="1" x14ac:dyDescent="0.4">
      <c r="A25" s="53"/>
      <c r="B25" s="54"/>
      <c r="C25" s="67"/>
      <c r="D25" s="56"/>
      <c r="E25" s="1213">
        <f t="shared" si="2"/>
        <v>0</v>
      </c>
      <c r="F25" s="1216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999"/>
    </row>
    <row r="26" spans="1:25" ht="28.5" customHeight="1" thickTop="1" thickBot="1" x14ac:dyDescent="0.4">
      <c r="A26" s="82"/>
      <c r="B26" s="54"/>
      <c r="C26" s="55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33.75" customHeight="1" thickTop="1" thickBot="1" x14ac:dyDescent="0.4">
      <c r="A27" s="82"/>
      <c r="B27" s="54"/>
      <c r="C27" s="77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0" customHeight="1" thickTop="1" thickBot="1" x14ac:dyDescent="0.4">
      <c r="A28" s="82"/>
      <c r="B28" s="54"/>
      <c r="C28" s="439"/>
      <c r="D28" s="85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2"/>
      <c r="S28" s="208"/>
      <c r="T28" s="176"/>
      <c r="U28" s="48"/>
      <c r="V28" s="49"/>
      <c r="W28" s="50"/>
      <c r="X28" s="111"/>
      <c r="Y28" s="999"/>
    </row>
    <row r="29" spans="1:25" ht="27" customHeight="1" thickTop="1" thickBot="1" x14ac:dyDescent="0.4">
      <c r="A29" s="80"/>
      <c r="B29" s="54"/>
      <c r="C29" s="88"/>
      <c r="D29" s="85"/>
      <c r="E29" s="1213">
        <f t="shared" si="2"/>
        <v>0</v>
      </c>
      <c r="F29" s="1216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38.25" customHeight="1" thickTop="1" thickBot="1" x14ac:dyDescent="0.4">
      <c r="A30" s="80"/>
      <c r="B30" s="54"/>
      <c r="C30" s="55"/>
      <c r="D30" s="56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7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27.7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8.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2"/>
      <c r="S33" s="208"/>
      <c r="T33" s="48"/>
      <c r="U33" s="48"/>
      <c r="V33" s="49"/>
      <c r="W33" s="50"/>
      <c r="X33" s="111"/>
      <c r="Y33" s="999"/>
    </row>
    <row r="34" spans="1:25" ht="22.5" customHeight="1" thickTop="1" thickBot="1" x14ac:dyDescent="0.4">
      <c r="A34" s="71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2"/>
      <c r="S34" s="208"/>
      <c r="T34" s="176"/>
      <c r="U34" s="48"/>
      <c r="V34" s="49"/>
      <c r="W34" s="50"/>
      <c r="X34" s="111"/>
      <c r="Y34" s="999"/>
    </row>
    <row r="35" spans="1:25" ht="22.5" customHeight="1" thickTop="1" thickBot="1" x14ac:dyDescent="0.4">
      <c r="A35" s="90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87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48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53"/>
      <c r="B38" s="91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3"/>
      <c r="S38" s="125"/>
      <c r="T38" s="48"/>
      <c r="U38" s="48"/>
      <c r="V38" s="49"/>
      <c r="W38" s="50"/>
      <c r="X38" s="111"/>
      <c r="Y38" s="999"/>
    </row>
    <row r="39" spans="1:25" ht="24.75" thickTop="1" thickBot="1" x14ac:dyDescent="0.4">
      <c r="A39" s="94"/>
      <c r="B39" s="95"/>
      <c r="C39" s="96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999"/>
    </row>
    <row r="40" spans="1:25" ht="30.75" customHeight="1" thickTop="1" thickBot="1" x14ac:dyDescent="0.4">
      <c r="A40" s="98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999"/>
    </row>
    <row r="41" spans="1:25" ht="25.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0.25" customHeight="1" thickTop="1" thickBot="1" x14ac:dyDescent="0.4">
      <c r="A42" s="99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0"/>
    </row>
    <row r="43" spans="1:25" ht="24" customHeight="1" thickTop="1" thickBot="1" x14ac:dyDescent="0.4">
      <c r="A43" s="101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6.25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0.25" customHeight="1" thickTop="1" thickBot="1" x14ac:dyDescent="0.4">
      <c r="A45" s="102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98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1"/>
    </row>
    <row r="47" spans="1:25" ht="24.75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101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10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2"/>
      <c r="B51" s="95"/>
      <c r="C51" s="113"/>
      <c r="D51" s="114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02"/>
      <c r="B52" s="95"/>
      <c r="C52" s="96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1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2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1"/>
      <c r="B56" s="102"/>
      <c r="C56" s="11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2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2"/>
    </row>
    <row r="58" spans="1:25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3">
        <f t="shared" si="2"/>
        <v>0</v>
      </c>
      <c r="F62" s="1217"/>
      <c r="G62" s="1214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828" t="s">
        <v>724</v>
      </c>
      <c r="B63" s="947" t="s">
        <v>811</v>
      </c>
      <c r="C63" s="1831">
        <v>11465</v>
      </c>
      <c r="D63" s="949"/>
      <c r="E63" s="1213"/>
      <c r="F63" s="1220"/>
      <c r="G63" s="1215">
        <v>3373.2</v>
      </c>
      <c r="H63" s="1834">
        <v>45231</v>
      </c>
      <c r="I63" s="1575" t="s">
        <v>816</v>
      </c>
      <c r="J63" s="1209">
        <v>3373.2</v>
      </c>
      <c r="K63" s="39">
        <f t="shared" si="0"/>
        <v>0</v>
      </c>
      <c r="L63" s="462">
        <v>102</v>
      </c>
      <c r="M63" s="1889" t="s">
        <v>843</v>
      </c>
      <c r="N63" s="1891">
        <f>400000+147574.15</f>
        <v>547574.15</v>
      </c>
      <c r="O63" s="42">
        <f t="shared" si="1"/>
        <v>344066.39999999997</v>
      </c>
      <c r="P63" s="1763" t="s">
        <v>22</v>
      </c>
      <c r="Q63" s="1877" t="s">
        <v>783</v>
      </c>
      <c r="R63" s="1210"/>
      <c r="S63" s="886"/>
      <c r="T63" s="891"/>
      <c r="U63" s="891"/>
      <c r="V63" s="1028"/>
      <c r="W63" s="1475"/>
      <c r="X63" s="1934" t="s">
        <v>900</v>
      </c>
      <c r="Y63" s="1937">
        <v>4176</v>
      </c>
    </row>
    <row r="64" spans="1:25" ht="31.5" customHeight="1" x14ac:dyDescent="0.3">
      <c r="A64" s="1829"/>
      <c r="B64" s="519" t="s">
        <v>812</v>
      </c>
      <c r="C64" s="1832"/>
      <c r="D64" s="517"/>
      <c r="E64" s="1017"/>
      <c r="F64" s="1221"/>
      <c r="G64" s="1018">
        <v>99</v>
      </c>
      <c r="H64" s="1835"/>
      <c r="I64" s="1576"/>
      <c r="J64" s="772">
        <v>99</v>
      </c>
      <c r="K64" s="39">
        <f t="shared" si="0"/>
        <v>0</v>
      </c>
      <c r="L64" s="468">
        <v>20</v>
      </c>
      <c r="M64" s="1889"/>
      <c r="N64" s="1891"/>
      <c r="O64" s="42">
        <f t="shared" si="1"/>
        <v>1980</v>
      </c>
      <c r="P64" s="1764"/>
      <c r="Q64" s="1878"/>
      <c r="R64" s="615"/>
      <c r="S64" s="890"/>
      <c r="T64" s="1025"/>
      <c r="U64" s="1025"/>
      <c r="V64" s="49"/>
      <c r="W64" s="1476"/>
      <c r="X64" s="1935"/>
      <c r="Y64" s="1938"/>
    </row>
    <row r="65" spans="1:25" ht="18.75" customHeight="1" x14ac:dyDescent="0.3">
      <c r="A65" s="1829"/>
      <c r="B65" s="519" t="s">
        <v>813</v>
      </c>
      <c r="C65" s="1832"/>
      <c r="D65" s="517"/>
      <c r="E65" s="1017"/>
      <c r="F65" s="1221"/>
      <c r="G65" s="1018">
        <v>99.55</v>
      </c>
      <c r="H65" s="1835"/>
      <c r="I65" s="1576"/>
      <c r="J65" s="772">
        <v>99.55</v>
      </c>
      <c r="K65" s="39">
        <f t="shared" si="0"/>
        <v>0</v>
      </c>
      <c r="L65" s="468">
        <v>65</v>
      </c>
      <c r="M65" s="1889"/>
      <c r="N65" s="1891"/>
      <c r="O65" s="42">
        <f t="shared" si="1"/>
        <v>6470.75</v>
      </c>
      <c r="P65" s="1764"/>
      <c r="Q65" s="1878"/>
      <c r="R65" s="543"/>
      <c r="S65" s="890"/>
      <c r="T65" s="1025"/>
      <c r="U65" s="1025"/>
      <c r="V65" s="49"/>
      <c r="W65" s="1476"/>
      <c r="X65" s="1935"/>
      <c r="Y65" s="1938"/>
    </row>
    <row r="66" spans="1:25" ht="18.75" customHeight="1" x14ac:dyDescent="0.3">
      <c r="A66" s="1829"/>
      <c r="B66" s="519" t="s">
        <v>814</v>
      </c>
      <c r="C66" s="1832"/>
      <c r="D66" s="517"/>
      <c r="E66" s="1017"/>
      <c r="F66" s="1221"/>
      <c r="G66" s="1018">
        <v>747.6</v>
      </c>
      <c r="H66" s="1835"/>
      <c r="I66" s="1576"/>
      <c r="J66" s="772">
        <v>747.6</v>
      </c>
      <c r="K66" s="978">
        <f t="shared" si="0"/>
        <v>0</v>
      </c>
      <c r="L66" s="468">
        <v>145</v>
      </c>
      <c r="M66" s="1889"/>
      <c r="N66" s="1891"/>
      <c r="O66" s="885">
        <f t="shared" si="1"/>
        <v>108402</v>
      </c>
      <c r="P66" s="1764"/>
      <c r="Q66" s="1878"/>
      <c r="R66" s="543"/>
      <c r="S66" s="890"/>
      <c r="T66" s="1025"/>
      <c r="U66" s="1025"/>
      <c r="V66" s="49"/>
      <c r="W66" s="1476"/>
      <c r="X66" s="1935"/>
      <c r="Y66" s="1938"/>
    </row>
    <row r="67" spans="1:25" ht="18.75" customHeight="1" thickBot="1" x14ac:dyDescent="0.35">
      <c r="A67" s="1830"/>
      <c r="B67" s="519" t="s">
        <v>815</v>
      </c>
      <c r="C67" s="1833"/>
      <c r="D67" s="517"/>
      <c r="E67" s="1017"/>
      <c r="F67" s="1221"/>
      <c r="G67" s="1018">
        <v>795</v>
      </c>
      <c r="H67" s="1836"/>
      <c r="I67" s="1837"/>
      <c r="J67" s="772">
        <v>795</v>
      </c>
      <c r="K67" s="978">
        <f t="shared" si="0"/>
        <v>0</v>
      </c>
      <c r="L67" s="468">
        <v>109</v>
      </c>
      <c r="M67" s="1890"/>
      <c r="N67" s="1892"/>
      <c r="O67" s="885">
        <f t="shared" si="1"/>
        <v>86655</v>
      </c>
      <c r="P67" s="1888"/>
      <c r="Q67" s="1879"/>
      <c r="R67" s="543"/>
      <c r="S67" s="890"/>
      <c r="T67" s="1025"/>
      <c r="U67" s="1025"/>
      <c r="V67" s="49"/>
      <c r="W67" s="1476"/>
      <c r="X67" s="1936"/>
      <c r="Y67" s="1939"/>
    </row>
    <row r="68" spans="1:25" s="889" customFormat="1" ht="28.5" customHeight="1" thickTop="1" x14ac:dyDescent="0.35">
      <c r="A68" s="1880" t="s">
        <v>856</v>
      </c>
      <c r="B68" s="519" t="s">
        <v>818</v>
      </c>
      <c r="C68" s="1882">
        <v>11487</v>
      </c>
      <c r="D68" s="517"/>
      <c r="E68" s="1017"/>
      <c r="F68" s="1222">
        <v>75</v>
      </c>
      <c r="G68" s="1018">
        <v>2031.91</v>
      </c>
      <c r="H68" s="1884">
        <v>45232</v>
      </c>
      <c r="I68" s="1886">
        <v>20991</v>
      </c>
      <c r="J68" s="772">
        <v>2031.91</v>
      </c>
      <c r="K68" s="978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893" t="s">
        <v>22</v>
      </c>
      <c r="Q68" s="1895">
        <v>45247</v>
      </c>
      <c r="R68" s="543"/>
      <c r="S68" s="992"/>
      <c r="T68" s="1025"/>
      <c r="U68" s="1025"/>
      <c r="V68" s="887"/>
      <c r="W68" s="1027"/>
      <c r="X68" s="1477"/>
      <c r="Y68" s="1478"/>
    </row>
    <row r="69" spans="1:25" ht="24" thickBot="1" x14ac:dyDescent="0.4">
      <c r="A69" s="1881"/>
      <c r="B69" s="519" t="s">
        <v>819</v>
      </c>
      <c r="C69" s="1883"/>
      <c r="D69" s="517"/>
      <c r="E69" s="1017"/>
      <c r="F69" s="1221">
        <v>134</v>
      </c>
      <c r="G69" s="1019">
        <v>3037.28</v>
      </c>
      <c r="H69" s="1885"/>
      <c r="I69" s="1887"/>
      <c r="J69" s="1020">
        <v>3037.28</v>
      </c>
      <c r="K69" s="978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894"/>
      <c r="Q69" s="1896"/>
      <c r="R69" s="543"/>
      <c r="S69" s="890"/>
      <c r="T69" s="1033"/>
      <c r="U69" s="1033"/>
      <c r="V69" s="49"/>
      <c r="W69" s="1026"/>
      <c r="X69" s="1030"/>
      <c r="Y69" s="1034"/>
    </row>
    <row r="70" spans="1:25" ht="37.5" customHeight="1" thickBot="1" x14ac:dyDescent="0.35">
      <c r="A70" s="1231" t="s">
        <v>136</v>
      </c>
      <c r="B70" s="386" t="s">
        <v>137</v>
      </c>
      <c r="C70" s="1346">
        <v>11474</v>
      </c>
      <c r="D70" s="445"/>
      <c r="E70" s="1017"/>
      <c r="F70" s="1223">
        <v>6</v>
      </c>
      <c r="G70" s="820">
        <v>720</v>
      </c>
      <c r="H70" s="1232">
        <v>45236</v>
      </c>
      <c r="I70" s="1357" t="s">
        <v>825</v>
      </c>
      <c r="J70" s="820">
        <v>720</v>
      </c>
      <c r="K70" s="978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351"/>
      <c r="Q70" s="1352"/>
      <c r="R70" s="543"/>
      <c r="S70" s="890"/>
      <c r="T70" s="1033"/>
      <c r="U70" s="1033"/>
      <c r="V70" s="49"/>
      <c r="W70" s="1026"/>
      <c r="X70" s="1030"/>
      <c r="Y70" s="1034"/>
    </row>
    <row r="71" spans="1:25" ht="26.25" customHeight="1" thickTop="1" x14ac:dyDescent="0.3">
      <c r="A71" s="1838" t="s">
        <v>817</v>
      </c>
      <c r="B71" s="519" t="s">
        <v>826</v>
      </c>
      <c r="C71" s="1840">
        <v>11488</v>
      </c>
      <c r="D71" s="517"/>
      <c r="E71" s="1017"/>
      <c r="F71" s="1223">
        <v>165</v>
      </c>
      <c r="G71" s="1019">
        <v>3918.37</v>
      </c>
      <c r="H71" s="1822">
        <v>45236</v>
      </c>
      <c r="I71" s="1843">
        <v>20986</v>
      </c>
      <c r="J71" s="1020">
        <v>3918.37</v>
      </c>
      <c r="K71" s="978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855" t="s">
        <v>22</v>
      </c>
      <c r="Q71" s="1862">
        <v>45254</v>
      </c>
      <c r="R71" s="543"/>
      <c r="S71" s="890"/>
      <c r="T71" s="1033"/>
      <c r="U71" s="1033"/>
      <c r="V71" s="49"/>
      <c r="W71" s="1026"/>
      <c r="X71" s="1030"/>
      <c r="Y71" s="1034"/>
    </row>
    <row r="72" spans="1:25" ht="26.25" customHeight="1" x14ac:dyDescent="0.3">
      <c r="A72" s="1808"/>
      <c r="B72" s="519" t="s">
        <v>827</v>
      </c>
      <c r="C72" s="1841"/>
      <c r="D72" s="517"/>
      <c r="E72" s="1017"/>
      <c r="F72" s="1223">
        <v>125</v>
      </c>
      <c r="G72" s="1019">
        <v>2932.09</v>
      </c>
      <c r="H72" s="1823"/>
      <c r="I72" s="1844"/>
      <c r="J72" s="1020">
        <v>2932.09</v>
      </c>
      <c r="K72" s="978">
        <f t="shared" si="0"/>
        <v>0</v>
      </c>
      <c r="L72" s="468">
        <v>54</v>
      </c>
      <c r="M72" s="749" t="s">
        <v>26</v>
      </c>
      <c r="N72" s="468"/>
      <c r="O72" s="885">
        <f t="shared" ref="O72:O137" si="3">L72*J72</f>
        <v>158332.86000000002</v>
      </c>
      <c r="P72" s="1856"/>
      <c r="Q72" s="1863"/>
      <c r="R72" s="543"/>
      <c r="S72" s="890"/>
      <c r="T72" s="1033"/>
      <c r="U72" s="1033"/>
      <c r="V72" s="49"/>
      <c r="W72" s="1026"/>
      <c r="X72" s="1030"/>
      <c r="Y72" s="1034"/>
    </row>
    <row r="73" spans="1:25" ht="26.25" customHeight="1" thickBot="1" x14ac:dyDescent="0.35">
      <c r="A73" s="1808"/>
      <c r="B73" s="519" t="s">
        <v>828</v>
      </c>
      <c r="C73" s="1841"/>
      <c r="D73" s="517"/>
      <c r="E73" s="1017"/>
      <c r="F73" s="1223">
        <v>280</v>
      </c>
      <c r="G73" s="1019">
        <v>5103.7299999999996</v>
      </c>
      <c r="H73" s="1823"/>
      <c r="I73" s="1844"/>
      <c r="J73" s="1020">
        <v>5103.7299999999996</v>
      </c>
      <c r="K73" s="978">
        <f t="shared" ref="K73:K137" si="4">J73-G73</f>
        <v>0</v>
      </c>
      <c r="L73" s="468">
        <v>58</v>
      </c>
      <c r="M73" s="749"/>
      <c r="N73" s="468"/>
      <c r="O73" s="1022">
        <f t="shared" si="3"/>
        <v>296016.33999999997</v>
      </c>
      <c r="P73" s="1856"/>
      <c r="Q73" s="1863"/>
      <c r="R73" s="543"/>
      <c r="S73" s="890"/>
      <c r="T73" s="1033"/>
      <c r="U73" s="1033"/>
      <c r="V73" s="49"/>
      <c r="W73" s="1026"/>
      <c r="X73" s="1030"/>
      <c r="Y73" s="1034"/>
    </row>
    <row r="74" spans="1:25" s="889" customFormat="1" ht="32.25" customHeight="1" thickTop="1" x14ac:dyDescent="0.3">
      <c r="A74" s="1808"/>
      <c r="B74" s="519" t="s">
        <v>829</v>
      </c>
      <c r="C74" s="1841"/>
      <c r="D74" s="776"/>
      <c r="E74" s="737"/>
      <c r="F74" s="1233">
        <v>135</v>
      </c>
      <c r="G74" s="1019">
        <v>3818.35</v>
      </c>
      <c r="H74" s="1823"/>
      <c r="I74" s="1844"/>
      <c r="J74" s="1020">
        <v>3818.35</v>
      </c>
      <c r="K74" s="978">
        <f t="shared" si="4"/>
        <v>0</v>
      </c>
      <c r="L74" s="468">
        <v>79.5</v>
      </c>
      <c r="M74" s="977"/>
      <c r="N74" s="468"/>
      <c r="O74" s="986">
        <f t="shared" si="3"/>
        <v>303558.82500000001</v>
      </c>
      <c r="P74" s="1856"/>
      <c r="Q74" s="1863"/>
      <c r="R74" s="543"/>
      <c r="S74" s="992"/>
      <c r="T74" s="1033"/>
      <c r="U74" s="1033"/>
      <c r="V74" s="887"/>
      <c r="W74" s="1027"/>
      <c r="X74" s="1031"/>
      <c r="Y74" s="1032"/>
    </row>
    <row r="75" spans="1:25" ht="31.5" customHeight="1" thickBot="1" x14ac:dyDescent="0.35">
      <c r="A75" s="1839"/>
      <c r="B75" s="519" t="s">
        <v>830</v>
      </c>
      <c r="C75" s="1842"/>
      <c r="D75" s="776"/>
      <c r="E75" s="737"/>
      <c r="F75" s="1233">
        <v>69</v>
      </c>
      <c r="G75" s="1019">
        <v>2006.61</v>
      </c>
      <c r="H75" s="1824"/>
      <c r="I75" s="1845"/>
      <c r="J75" s="1020">
        <v>2006.61</v>
      </c>
      <c r="K75" s="978">
        <f t="shared" si="4"/>
        <v>0</v>
      </c>
      <c r="L75" s="468">
        <v>38</v>
      </c>
      <c r="M75" s="1858"/>
      <c r="N75" s="468"/>
      <c r="O75" s="885">
        <f t="shared" si="3"/>
        <v>76251.179999999993</v>
      </c>
      <c r="P75" s="1857"/>
      <c r="Q75" s="1864"/>
      <c r="R75" s="543"/>
      <c r="S75" s="890"/>
      <c r="T75" s="1033"/>
      <c r="U75" s="1033"/>
      <c r="V75" s="49"/>
      <c r="W75" s="1026"/>
      <c r="X75" s="257"/>
      <c r="Y75" s="1035"/>
    </row>
    <row r="76" spans="1:25" ht="42.75" customHeight="1" thickTop="1" thickBot="1" x14ac:dyDescent="0.35">
      <c r="A76" s="1021" t="s">
        <v>820</v>
      </c>
      <c r="B76" s="386" t="s">
        <v>831</v>
      </c>
      <c r="C76" s="1348">
        <v>11478</v>
      </c>
      <c r="D76" s="737"/>
      <c r="E76" s="737"/>
      <c r="F76" s="1233">
        <v>2</v>
      </c>
      <c r="G76" s="820">
        <v>1887.84</v>
      </c>
      <c r="H76" s="1238">
        <v>45237</v>
      </c>
      <c r="I76" s="1354" t="s">
        <v>857</v>
      </c>
      <c r="J76" s="820">
        <v>1887.84</v>
      </c>
      <c r="K76" s="978">
        <v>0</v>
      </c>
      <c r="L76" s="468">
        <v>25</v>
      </c>
      <c r="M76" s="1858"/>
      <c r="N76" s="468"/>
      <c r="O76" s="885">
        <f t="shared" si="3"/>
        <v>47196</v>
      </c>
      <c r="P76" s="1351" t="s">
        <v>22</v>
      </c>
      <c r="Q76" s="1352">
        <v>45247</v>
      </c>
      <c r="R76" s="543"/>
      <c r="S76" s="890"/>
      <c r="T76" s="1033"/>
      <c r="U76" s="1033"/>
      <c r="V76" s="49"/>
      <c r="W76" s="1026"/>
      <c r="X76" s="1480"/>
      <c r="Y76" s="1481"/>
    </row>
    <row r="77" spans="1:25" ht="31.5" customHeight="1" thickTop="1" thickBot="1" x14ac:dyDescent="0.35">
      <c r="A77" s="1804" t="s">
        <v>724</v>
      </c>
      <c r="B77" s="519" t="s">
        <v>811</v>
      </c>
      <c r="C77" s="1819">
        <v>11481</v>
      </c>
      <c r="D77" s="776"/>
      <c r="E77" s="737"/>
      <c r="F77" s="1233"/>
      <c r="G77" s="1019">
        <v>4141.3999999999996</v>
      </c>
      <c r="H77" s="1822">
        <v>45238</v>
      </c>
      <c r="I77" s="1825" t="s">
        <v>832</v>
      </c>
      <c r="J77" s="1020">
        <v>4141.3999999999996</v>
      </c>
      <c r="K77" s="978">
        <f t="shared" si="4"/>
        <v>0</v>
      </c>
      <c r="L77" s="468">
        <v>102</v>
      </c>
      <c r="M77" s="1897" t="s">
        <v>843</v>
      </c>
      <c r="N77" s="1898">
        <f>300000+272053.55</f>
        <v>572053.55000000005</v>
      </c>
      <c r="O77" s="1023">
        <f t="shared" si="3"/>
        <v>422422.8</v>
      </c>
      <c r="P77" s="1859" t="s">
        <v>21</v>
      </c>
      <c r="Q77" s="1852" t="s">
        <v>844</v>
      </c>
      <c r="R77" s="543"/>
      <c r="S77" s="890"/>
      <c r="T77" s="1033">
        <v>28000</v>
      </c>
      <c r="U77" s="1025" t="s">
        <v>848</v>
      </c>
      <c r="V77" s="49"/>
      <c r="W77" s="1476"/>
      <c r="X77" s="1940" t="s">
        <v>900</v>
      </c>
      <c r="Y77" s="1943">
        <v>4176</v>
      </c>
    </row>
    <row r="78" spans="1:25" ht="31.5" customHeight="1" thickTop="1" x14ac:dyDescent="0.3">
      <c r="A78" s="1805"/>
      <c r="B78" s="777" t="s">
        <v>813</v>
      </c>
      <c r="C78" s="1820"/>
      <c r="D78" s="776"/>
      <c r="E78" s="737"/>
      <c r="F78" s="1233"/>
      <c r="G78" s="1019">
        <v>99.15</v>
      </c>
      <c r="H78" s="1823"/>
      <c r="I78" s="1826"/>
      <c r="J78" s="1020">
        <v>99.15</v>
      </c>
      <c r="K78" s="978">
        <f t="shared" si="4"/>
        <v>0</v>
      </c>
      <c r="L78" s="468">
        <v>65</v>
      </c>
      <c r="M78" s="1889"/>
      <c r="N78" s="1891"/>
      <c r="O78" s="885">
        <f t="shared" si="3"/>
        <v>6444.75</v>
      </c>
      <c r="P78" s="1860"/>
      <c r="Q78" s="1853"/>
      <c r="R78" s="543"/>
      <c r="S78" s="125"/>
      <c r="T78" s="892"/>
      <c r="U78" s="892"/>
      <c r="V78" s="961"/>
      <c r="W78" s="1479"/>
      <c r="X78" s="1941"/>
      <c r="Y78" s="1944"/>
    </row>
    <row r="79" spans="1:25" ht="31.5" customHeight="1" x14ac:dyDescent="0.3">
      <c r="A79" s="1805"/>
      <c r="B79" s="777" t="s">
        <v>814</v>
      </c>
      <c r="C79" s="1820"/>
      <c r="D79" s="776"/>
      <c r="E79" s="737"/>
      <c r="F79" s="1233"/>
      <c r="G79" s="1019">
        <v>457.9</v>
      </c>
      <c r="H79" s="1823"/>
      <c r="I79" s="1826"/>
      <c r="J79" s="1020">
        <v>457.9</v>
      </c>
      <c r="K79" s="978">
        <f t="shared" si="4"/>
        <v>0</v>
      </c>
      <c r="L79" s="468">
        <v>145</v>
      </c>
      <c r="M79" s="1889"/>
      <c r="N79" s="1891"/>
      <c r="O79" s="885">
        <f t="shared" si="3"/>
        <v>66395.5</v>
      </c>
      <c r="P79" s="1860"/>
      <c r="Q79" s="1853"/>
      <c r="R79" s="543"/>
      <c r="S79" s="125"/>
      <c r="T79" s="48"/>
      <c r="U79" s="48"/>
      <c r="V79" s="49"/>
      <c r="W79" s="1011"/>
      <c r="X79" s="1941"/>
      <c r="Y79" s="1944"/>
    </row>
    <row r="80" spans="1:25" ht="25.5" customHeight="1" thickBot="1" x14ac:dyDescent="0.35">
      <c r="A80" s="1806"/>
      <c r="B80" s="777" t="s">
        <v>815</v>
      </c>
      <c r="C80" s="1821"/>
      <c r="D80" s="776"/>
      <c r="E80" s="737"/>
      <c r="F80" s="1233"/>
      <c r="G80" s="1019">
        <v>704.5</v>
      </c>
      <c r="H80" s="1824"/>
      <c r="I80" s="1827"/>
      <c r="J80" s="1020">
        <v>704.5</v>
      </c>
      <c r="K80" s="978">
        <f t="shared" si="4"/>
        <v>0</v>
      </c>
      <c r="L80" s="760">
        <v>109</v>
      </c>
      <c r="M80" s="1890"/>
      <c r="N80" s="1892"/>
      <c r="O80" s="885">
        <f t="shared" si="3"/>
        <v>76790.5</v>
      </c>
      <c r="P80" s="1861"/>
      <c r="Q80" s="1854"/>
      <c r="R80" s="543"/>
      <c r="S80" s="125"/>
      <c r="T80" s="48"/>
      <c r="U80" s="48"/>
      <c r="V80" s="49"/>
      <c r="W80" s="1011"/>
      <c r="X80" s="1942"/>
      <c r="Y80" s="1945"/>
    </row>
    <row r="81" spans="1:25" ht="18.75" customHeight="1" thickTop="1" x14ac:dyDescent="0.3">
      <c r="A81" s="1807" t="s">
        <v>817</v>
      </c>
      <c r="B81" s="777" t="s">
        <v>826</v>
      </c>
      <c r="C81" s="1810">
        <v>11489</v>
      </c>
      <c r="D81" s="776"/>
      <c r="E81" s="737"/>
      <c r="F81" s="1233">
        <v>47</v>
      </c>
      <c r="G81" s="993">
        <v>1230.8800000000001</v>
      </c>
      <c r="H81" s="1813">
        <v>45238</v>
      </c>
      <c r="I81" s="1816">
        <v>21015</v>
      </c>
      <c r="J81" s="994">
        <v>1230.8800000000001</v>
      </c>
      <c r="K81" s="978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846" t="s">
        <v>21</v>
      </c>
      <c r="Q81" s="1849">
        <v>45247</v>
      </c>
      <c r="R81" s="543"/>
      <c r="S81" s="125"/>
      <c r="T81" s="48"/>
      <c r="U81" s="48"/>
      <c r="V81" s="49"/>
      <c r="W81" s="50"/>
    </row>
    <row r="82" spans="1:25" ht="18.75" x14ac:dyDescent="0.3">
      <c r="A82" s="1808"/>
      <c r="B82" s="777" t="s">
        <v>827</v>
      </c>
      <c r="C82" s="1811"/>
      <c r="D82" s="776"/>
      <c r="E82" s="737"/>
      <c r="F82" s="1233">
        <v>120</v>
      </c>
      <c r="G82" s="993">
        <v>3064.75</v>
      </c>
      <c r="H82" s="1814"/>
      <c r="I82" s="1817"/>
      <c r="J82" s="994">
        <v>3064.75</v>
      </c>
      <c r="K82" s="978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847"/>
      <c r="Q82" s="1850"/>
      <c r="R82" s="543"/>
      <c r="S82" s="125"/>
      <c r="T82" s="48"/>
      <c r="U82" s="48"/>
      <c r="V82" s="49"/>
      <c r="W82" s="50"/>
    </row>
    <row r="83" spans="1:25" ht="19.5" thickBot="1" x14ac:dyDescent="0.35">
      <c r="A83" s="1809"/>
      <c r="B83" s="777" t="s">
        <v>829</v>
      </c>
      <c r="C83" s="1812"/>
      <c r="D83" s="776"/>
      <c r="E83" s="737"/>
      <c r="F83" s="1233">
        <v>35</v>
      </c>
      <c r="G83" s="993">
        <v>1023.18</v>
      </c>
      <c r="H83" s="1815"/>
      <c r="I83" s="1818"/>
      <c r="J83" s="1020">
        <v>1023.18</v>
      </c>
      <c r="K83" s="978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848"/>
      <c r="Q83" s="1851"/>
      <c r="R83" s="543"/>
      <c r="S83" s="125"/>
      <c r="T83" s="48"/>
      <c r="U83" s="48"/>
      <c r="V83" s="49"/>
      <c r="W83" s="50"/>
    </row>
    <row r="84" spans="1:25" ht="30.75" customHeight="1" thickBot="1" x14ac:dyDescent="0.35">
      <c r="A84" s="1322" t="s">
        <v>833</v>
      </c>
      <c r="B84" s="737" t="s">
        <v>834</v>
      </c>
      <c r="C84" s="1350">
        <v>11480</v>
      </c>
      <c r="D84" s="737"/>
      <c r="E84" s="737"/>
      <c r="F84" s="1233">
        <v>334</v>
      </c>
      <c r="G84" s="807">
        <v>9091.48</v>
      </c>
      <c r="H84" s="1320">
        <v>45239</v>
      </c>
      <c r="I84" s="1436" t="s">
        <v>882</v>
      </c>
      <c r="J84" s="820">
        <v>9091.48</v>
      </c>
      <c r="K84" s="978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355" t="s">
        <v>21</v>
      </c>
      <c r="Q84" s="1356">
        <v>45252</v>
      </c>
      <c r="R84" s="543"/>
      <c r="S84" s="125"/>
      <c r="T84" s="891"/>
      <c r="U84" s="891"/>
      <c r="V84" s="49"/>
      <c r="W84" s="50"/>
    </row>
    <row r="85" spans="1:25" ht="51.75" customHeight="1" thickBot="1" x14ac:dyDescent="0.35">
      <c r="A85" s="1487" t="s">
        <v>862</v>
      </c>
      <c r="B85" s="777" t="s">
        <v>827</v>
      </c>
      <c r="C85" s="1488" t="s">
        <v>901</v>
      </c>
      <c r="D85" s="776"/>
      <c r="E85" s="737"/>
      <c r="F85" s="1233"/>
      <c r="G85" s="993">
        <v>928.95</v>
      </c>
      <c r="H85" s="1482">
        <v>45244</v>
      </c>
      <c r="I85" s="1483"/>
      <c r="J85" s="1020">
        <v>928.95</v>
      </c>
      <c r="K85" s="978">
        <f t="shared" si="4"/>
        <v>0</v>
      </c>
      <c r="L85" s="468">
        <v>54.5</v>
      </c>
      <c r="M85" s="750"/>
      <c r="N85" s="468"/>
      <c r="O85" s="885">
        <f t="shared" si="3"/>
        <v>50627.775000000001</v>
      </c>
      <c r="P85" s="1484"/>
      <c r="Q85" s="1485"/>
      <c r="R85" s="543"/>
      <c r="S85" s="890"/>
      <c r="T85" s="1486"/>
      <c r="U85" s="1486"/>
      <c r="V85" s="893"/>
      <c r="W85" s="50"/>
    </row>
    <row r="86" spans="1:25" ht="30" customHeight="1" thickTop="1" x14ac:dyDescent="0.3">
      <c r="A86" s="1929" t="s">
        <v>724</v>
      </c>
      <c r="B86" s="777" t="s">
        <v>811</v>
      </c>
      <c r="C86" s="1932">
        <v>11497</v>
      </c>
      <c r="D86" s="776"/>
      <c r="E86" s="737"/>
      <c r="F86" s="1235"/>
      <c r="G86" s="993">
        <v>8495.2000000000007</v>
      </c>
      <c r="H86" s="1868">
        <v>45245</v>
      </c>
      <c r="I86" s="1871" t="s">
        <v>840</v>
      </c>
      <c r="J86" s="1020">
        <v>8495.2000000000007</v>
      </c>
      <c r="K86" s="978">
        <f t="shared" si="4"/>
        <v>0</v>
      </c>
      <c r="L86" s="468">
        <v>102</v>
      </c>
      <c r="M86" s="758" t="s">
        <v>843</v>
      </c>
      <c r="N86" s="468">
        <f>500000+577577.9</f>
        <v>1077577.8999999999</v>
      </c>
      <c r="O86" s="885">
        <f t="shared" si="3"/>
        <v>866510.4</v>
      </c>
      <c r="P86" s="1926" t="s">
        <v>849</v>
      </c>
      <c r="Q86" s="1862" t="s">
        <v>850</v>
      </c>
      <c r="R86" s="543"/>
      <c r="S86" s="890"/>
      <c r="T86" s="1744">
        <v>2800</v>
      </c>
      <c r="U86" s="1744" t="s">
        <v>891</v>
      </c>
      <c r="V86" s="893"/>
      <c r="W86" s="50"/>
      <c r="X86" s="1946" t="s">
        <v>900</v>
      </c>
      <c r="Y86" s="1949">
        <v>4176</v>
      </c>
    </row>
    <row r="87" spans="1:25" ht="21" x14ac:dyDescent="0.35">
      <c r="A87" s="1930"/>
      <c r="B87" s="777" t="s">
        <v>813</v>
      </c>
      <c r="C87" s="1932"/>
      <c r="D87" s="776"/>
      <c r="E87" s="737"/>
      <c r="F87" s="1235"/>
      <c r="G87" s="993">
        <v>100</v>
      </c>
      <c r="H87" s="1869"/>
      <c r="I87" s="1872"/>
      <c r="J87" s="1020">
        <v>100</v>
      </c>
      <c r="K87" s="978">
        <f t="shared" si="4"/>
        <v>0</v>
      </c>
      <c r="L87" s="468">
        <v>65</v>
      </c>
      <c r="M87" s="758"/>
      <c r="N87" s="759"/>
      <c r="O87" s="885">
        <f t="shared" si="3"/>
        <v>6500</v>
      </c>
      <c r="P87" s="1927"/>
      <c r="Q87" s="1863"/>
      <c r="R87" s="543"/>
      <c r="S87" s="890"/>
      <c r="T87" s="1745"/>
      <c r="U87" s="1745"/>
      <c r="V87" s="893"/>
      <c r="W87" s="50"/>
      <c r="X87" s="1947"/>
      <c r="Y87" s="1950"/>
    </row>
    <row r="88" spans="1:25" ht="19.5" customHeight="1" x14ac:dyDescent="0.3">
      <c r="A88" s="1930"/>
      <c r="B88" s="777" t="s">
        <v>812</v>
      </c>
      <c r="C88" s="1932"/>
      <c r="D88" s="776"/>
      <c r="E88" s="737"/>
      <c r="F88" s="1235"/>
      <c r="G88" s="993">
        <v>99.4</v>
      </c>
      <c r="H88" s="1869"/>
      <c r="I88" s="1872"/>
      <c r="J88" s="1020">
        <v>99.4</v>
      </c>
      <c r="K88" s="978">
        <f t="shared" si="4"/>
        <v>0</v>
      </c>
      <c r="L88" s="468">
        <v>20</v>
      </c>
      <c r="M88" s="758"/>
      <c r="N88" s="760"/>
      <c r="O88" s="885">
        <f t="shared" si="3"/>
        <v>1988</v>
      </c>
      <c r="P88" s="1927"/>
      <c r="Q88" s="1863"/>
      <c r="R88" s="543"/>
      <c r="S88" s="890"/>
      <c r="T88" s="1745"/>
      <c r="U88" s="1745"/>
      <c r="V88" s="893"/>
      <c r="W88" s="50"/>
      <c r="X88" s="1947"/>
      <c r="Y88" s="1950"/>
    </row>
    <row r="89" spans="1:25" ht="20.25" thickBot="1" x14ac:dyDescent="0.35">
      <c r="A89" s="1931"/>
      <c r="B89" s="777" t="s">
        <v>814</v>
      </c>
      <c r="C89" s="1933"/>
      <c r="D89" s="776"/>
      <c r="E89" s="737"/>
      <c r="F89" s="1235"/>
      <c r="G89" s="993">
        <v>1397.1</v>
      </c>
      <c r="H89" s="1870"/>
      <c r="I89" s="1873"/>
      <c r="J89" s="1020">
        <v>1397.1</v>
      </c>
      <c r="K89" s="978">
        <f t="shared" si="4"/>
        <v>0</v>
      </c>
      <c r="L89" s="468">
        <v>145</v>
      </c>
      <c r="M89" s="750"/>
      <c r="N89" s="468"/>
      <c r="O89" s="885">
        <f t="shared" si="3"/>
        <v>202579.5</v>
      </c>
      <c r="P89" s="1928"/>
      <c r="Q89" s="1864"/>
      <c r="R89" s="543"/>
      <c r="S89" s="890"/>
      <c r="T89" s="1746"/>
      <c r="U89" s="1746"/>
      <c r="V89" s="893"/>
      <c r="W89" s="50"/>
      <c r="X89" s="1948"/>
      <c r="Y89" s="1951"/>
    </row>
    <row r="90" spans="1:25" ht="53.25" customHeight="1" thickTop="1" x14ac:dyDescent="0.3">
      <c r="A90" s="1365" t="s">
        <v>862</v>
      </c>
      <c r="B90" s="737" t="s">
        <v>827</v>
      </c>
      <c r="C90" s="1379" t="s">
        <v>863</v>
      </c>
      <c r="D90" s="737"/>
      <c r="E90" s="737"/>
      <c r="F90" s="1235">
        <v>44</v>
      </c>
      <c r="G90" s="807">
        <v>990.51</v>
      </c>
      <c r="H90" s="1321">
        <v>45244</v>
      </c>
      <c r="I90" s="774">
        <v>21037</v>
      </c>
      <c r="J90" s="820">
        <v>990.51</v>
      </c>
      <c r="K90" s="978">
        <f t="shared" si="4"/>
        <v>0</v>
      </c>
      <c r="L90" s="468">
        <v>54.5</v>
      </c>
      <c r="M90" s="750"/>
      <c r="N90" s="468"/>
      <c r="O90" s="885">
        <f t="shared" si="3"/>
        <v>53982.794999999998</v>
      </c>
      <c r="P90" s="1234" t="s">
        <v>22</v>
      </c>
      <c r="Q90" s="783">
        <v>45257</v>
      </c>
      <c r="R90" s="375"/>
      <c r="S90" s="125"/>
      <c r="T90" s="1465"/>
      <c r="U90" s="1466"/>
      <c r="V90" s="49"/>
      <c r="W90" s="50"/>
    </row>
    <row r="91" spans="1:25" ht="42" customHeight="1" x14ac:dyDescent="0.3">
      <c r="A91" s="1367" t="s">
        <v>866</v>
      </c>
      <c r="B91" s="737" t="s">
        <v>867</v>
      </c>
      <c r="C91" s="1381" t="s">
        <v>868</v>
      </c>
      <c r="D91" s="737"/>
      <c r="E91" s="737"/>
      <c r="F91" s="1235">
        <v>1022</v>
      </c>
      <c r="G91" s="807">
        <v>24094.91</v>
      </c>
      <c r="H91" s="742">
        <v>45247</v>
      </c>
      <c r="I91" s="739" t="s">
        <v>886</v>
      </c>
      <c r="J91" s="820">
        <v>24094.91</v>
      </c>
      <c r="K91" s="978">
        <f t="shared" si="4"/>
        <v>0</v>
      </c>
      <c r="L91" s="468">
        <v>34.5</v>
      </c>
      <c r="M91" s="750"/>
      <c r="N91" s="468"/>
      <c r="O91" s="885">
        <f t="shared" si="3"/>
        <v>831274.39500000002</v>
      </c>
      <c r="P91" s="763" t="s">
        <v>22</v>
      </c>
      <c r="Q91" s="674">
        <v>45245</v>
      </c>
      <c r="R91" s="375"/>
      <c r="S91" s="125"/>
      <c r="T91" s="176"/>
      <c r="U91" s="177"/>
      <c r="V91" s="49"/>
      <c r="W91" s="50"/>
    </row>
    <row r="92" spans="1:25" ht="19.5" x14ac:dyDescent="0.3">
      <c r="A92" s="90" t="s">
        <v>135</v>
      </c>
      <c r="B92" s="737"/>
      <c r="C92" s="853"/>
      <c r="D92" s="737"/>
      <c r="E92" s="737"/>
      <c r="F92" s="1235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5" ht="19.5" x14ac:dyDescent="0.3">
      <c r="A93" s="90" t="s">
        <v>135</v>
      </c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5" ht="35.25" thickBot="1" x14ac:dyDescent="0.35">
      <c r="A94" s="703" t="s">
        <v>862</v>
      </c>
      <c r="B94" s="737" t="s">
        <v>827</v>
      </c>
      <c r="C94" s="1435" t="s">
        <v>877</v>
      </c>
      <c r="D94" s="737"/>
      <c r="E94" s="737"/>
      <c r="F94" s="1235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si="4"/>
        <v>0</v>
      </c>
      <c r="L94" s="688">
        <v>54.5</v>
      </c>
      <c r="M94" s="1376"/>
      <c r="N94" s="981"/>
      <c r="O94" s="885">
        <f t="shared" si="3"/>
        <v>54841.17</v>
      </c>
      <c r="P94" s="1471"/>
      <c r="Q94" s="782"/>
      <c r="R94" s="375"/>
      <c r="S94" s="125"/>
      <c r="T94" s="176"/>
      <c r="U94" s="177"/>
      <c r="V94" s="49"/>
      <c r="W94" s="50"/>
    </row>
    <row r="95" spans="1:25" ht="35.25" customHeight="1" thickTop="1" x14ac:dyDescent="0.3">
      <c r="A95" s="1911" t="s">
        <v>724</v>
      </c>
      <c r="B95" s="777" t="s">
        <v>23</v>
      </c>
      <c r="C95" s="1914" t="s">
        <v>870</v>
      </c>
      <c r="D95" s="776"/>
      <c r="E95" s="737"/>
      <c r="F95" s="1235">
        <v>20</v>
      </c>
      <c r="G95" s="993">
        <v>8685.5</v>
      </c>
      <c r="H95" s="1920">
        <v>45253</v>
      </c>
      <c r="I95" s="1917" t="s">
        <v>871</v>
      </c>
      <c r="J95" s="1020">
        <v>8685.5</v>
      </c>
      <c r="K95" s="39">
        <f t="shared" si="4"/>
        <v>0</v>
      </c>
      <c r="L95" s="688">
        <v>102</v>
      </c>
      <c r="M95" s="1923" t="s">
        <v>843</v>
      </c>
      <c r="N95" s="1908">
        <f>500000+603116.5</f>
        <v>1103116.5</v>
      </c>
      <c r="O95" s="1375">
        <f t="shared" si="3"/>
        <v>885921</v>
      </c>
      <c r="P95" s="1874" t="s">
        <v>22</v>
      </c>
      <c r="Q95" s="1865" t="s">
        <v>898</v>
      </c>
      <c r="R95" s="543"/>
      <c r="S95" s="125"/>
      <c r="T95" s="176"/>
      <c r="U95" s="177"/>
      <c r="V95" s="49"/>
      <c r="W95" s="50"/>
    </row>
    <row r="96" spans="1:25" ht="32.25" customHeight="1" x14ac:dyDescent="0.3">
      <c r="A96" s="1912"/>
      <c r="B96" s="777" t="s">
        <v>872</v>
      </c>
      <c r="C96" s="1915"/>
      <c r="D96" s="776"/>
      <c r="E96" s="737"/>
      <c r="F96" s="1235"/>
      <c r="G96" s="993">
        <v>1402.6</v>
      </c>
      <c r="H96" s="1921"/>
      <c r="I96" s="1918"/>
      <c r="J96" s="1020">
        <v>1402.6</v>
      </c>
      <c r="K96" s="39">
        <f t="shared" si="4"/>
        <v>0</v>
      </c>
      <c r="L96" s="688">
        <v>145</v>
      </c>
      <c r="M96" s="1924"/>
      <c r="N96" s="1909"/>
      <c r="O96" s="1375">
        <f t="shared" si="3"/>
        <v>203377</v>
      </c>
      <c r="P96" s="1875"/>
      <c r="Q96" s="1866"/>
      <c r="R96" s="543"/>
      <c r="S96" s="125"/>
      <c r="T96" s="176"/>
      <c r="U96" s="177"/>
      <c r="V96" s="49"/>
      <c r="W96" s="50"/>
    </row>
    <row r="97" spans="1:23" ht="39.75" customHeight="1" x14ac:dyDescent="0.3">
      <c r="A97" s="1912"/>
      <c r="B97" s="777" t="s">
        <v>873</v>
      </c>
      <c r="C97" s="1915"/>
      <c r="D97" s="776"/>
      <c r="E97" s="737"/>
      <c r="F97" s="1235"/>
      <c r="G97" s="993">
        <v>200.5</v>
      </c>
      <c r="H97" s="1921"/>
      <c r="I97" s="1918"/>
      <c r="J97" s="1020">
        <v>200.5</v>
      </c>
      <c r="K97" s="39">
        <f t="shared" si="4"/>
        <v>0</v>
      </c>
      <c r="L97" s="688">
        <v>20</v>
      </c>
      <c r="M97" s="1924"/>
      <c r="N97" s="1909"/>
      <c r="O97" s="1375">
        <f t="shared" si="3"/>
        <v>4010</v>
      </c>
      <c r="P97" s="1875"/>
      <c r="Q97" s="1866"/>
      <c r="R97" s="543"/>
      <c r="S97" s="125"/>
      <c r="T97" s="176"/>
      <c r="U97" s="177"/>
      <c r="V97" s="49"/>
      <c r="W97" s="50"/>
    </row>
    <row r="98" spans="1:23" ht="32.25" customHeight="1" thickBot="1" x14ac:dyDescent="0.35">
      <c r="A98" s="1913"/>
      <c r="B98" s="777" t="s">
        <v>813</v>
      </c>
      <c r="C98" s="1916"/>
      <c r="D98" s="776"/>
      <c r="E98" s="737"/>
      <c r="F98" s="1235"/>
      <c r="G98" s="993">
        <v>150.9</v>
      </c>
      <c r="H98" s="1922"/>
      <c r="I98" s="1919"/>
      <c r="J98" s="1020">
        <v>150.9</v>
      </c>
      <c r="K98" s="39">
        <f t="shared" si="4"/>
        <v>0</v>
      </c>
      <c r="L98" s="628">
        <v>65</v>
      </c>
      <c r="M98" s="1925"/>
      <c r="N98" s="1910"/>
      <c r="O98" s="1375">
        <f t="shared" si="3"/>
        <v>9808.5</v>
      </c>
      <c r="P98" s="1876"/>
      <c r="Q98" s="1867"/>
      <c r="R98" s="543"/>
      <c r="S98" s="125"/>
      <c r="T98" s="176"/>
      <c r="U98" s="177"/>
      <c r="V98" s="49"/>
      <c r="W98" s="50"/>
    </row>
    <row r="99" spans="1:23" ht="46.5" customHeight="1" x14ac:dyDescent="0.35">
      <c r="A99" s="703" t="s">
        <v>862</v>
      </c>
      <c r="B99" s="737" t="s">
        <v>827</v>
      </c>
      <c r="C99" s="1435" t="s">
        <v>878</v>
      </c>
      <c r="D99" s="737"/>
      <c r="E99" s="737"/>
      <c r="F99" s="1235">
        <v>40</v>
      </c>
      <c r="G99" s="807">
        <v>1082.52</v>
      </c>
      <c r="H99" s="1374">
        <v>45253</v>
      </c>
      <c r="I99" s="1373"/>
      <c r="J99" s="820">
        <v>1082.52</v>
      </c>
      <c r="K99" s="39">
        <f t="shared" si="4"/>
        <v>0</v>
      </c>
      <c r="L99" s="628">
        <v>54.5</v>
      </c>
      <c r="M99" s="1377"/>
      <c r="N99" s="462"/>
      <c r="O99" s="42">
        <f t="shared" si="3"/>
        <v>58997.34</v>
      </c>
      <c r="P99" s="1234"/>
      <c r="Q99" s="783"/>
      <c r="R99" s="375"/>
      <c r="S99" s="125"/>
      <c r="T99" s="176"/>
      <c r="U99" s="177"/>
      <c r="V99" s="49"/>
      <c r="W99" s="50"/>
    </row>
    <row r="100" spans="1:23" ht="35.25" x14ac:dyDescent="0.35">
      <c r="A100" s="456" t="s">
        <v>862</v>
      </c>
      <c r="B100" s="737" t="s">
        <v>827</v>
      </c>
      <c r="C100" s="412" t="s">
        <v>879</v>
      </c>
      <c r="D100" s="737"/>
      <c r="E100" s="737"/>
      <c r="F100" s="1235">
        <v>40</v>
      </c>
      <c r="G100" s="807">
        <v>1031.69</v>
      </c>
      <c r="H100" s="745">
        <v>45252</v>
      </c>
      <c r="I100" s="744"/>
      <c r="J100" s="820">
        <v>1031.69</v>
      </c>
      <c r="K100" s="39">
        <f t="shared" si="4"/>
        <v>0</v>
      </c>
      <c r="L100" s="628">
        <v>54.5</v>
      </c>
      <c r="M100" s="761"/>
      <c r="N100" s="468"/>
      <c r="O100" s="42">
        <f t="shared" si="3"/>
        <v>56227.105000000003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32.25" customHeight="1" x14ac:dyDescent="0.35">
      <c r="A101" s="456" t="s">
        <v>135</v>
      </c>
      <c r="B101" s="737"/>
      <c r="C101" s="412"/>
      <c r="D101" s="737"/>
      <c r="E101" s="737"/>
      <c r="F101" s="1235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4" customHeight="1" x14ac:dyDescent="0.35">
      <c r="A102" s="456" t="s">
        <v>135</v>
      </c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1.75" thickBot="1" x14ac:dyDescent="0.35">
      <c r="A103" s="1440" t="s">
        <v>135</v>
      </c>
      <c r="B103" s="737"/>
      <c r="C103" s="1441"/>
      <c r="D103" s="737"/>
      <c r="E103" s="737"/>
      <c r="F103" s="1235"/>
      <c r="G103" s="807"/>
      <c r="H103" s="1494"/>
      <c r="I103" s="1443"/>
      <c r="J103" s="820"/>
      <c r="K103" s="39">
        <f t="shared" si="4"/>
        <v>0</v>
      </c>
      <c r="L103" s="628"/>
      <c r="M103" s="1445"/>
      <c r="N103" s="981"/>
      <c r="O103" s="42">
        <f t="shared" si="3"/>
        <v>0</v>
      </c>
      <c r="P103" s="952"/>
      <c r="Q103" s="782"/>
      <c r="R103" s="375"/>
      <c r="S103" s="125"/>
      <c r="T103" s="1982"/>
      <c r="U103" s="1983"/>
      <c r="V103" s="49"/>
      <c r="W103" s="50"/>
    </row>
    <row r="104" spans="1:23" ht="23.25" customHeight="1" x14ac:dyDescent="0.3">
      <c r="A104" s="1657" t="s">
        <v>724</v>
      </c>
      <c r="B104" s="777" t="s">
        <v>23</v>
      </c>
      <c r="C104" s="1899" t="s">
        <v>906</v>
      </c>
      <c r="D104" s="776"/>
      <c r="E104" s="737"/>
      <c r="F104" s="1235"/>
      <c r="G104" s="993">
        <v>8033.3</v>
      </c>
      <c r="H104" s="1795">
        <v>45260</v>
      </c>
      <c r="I104" s="1606" t="s">
        <v>908</v>
      </c>
      <c r="J104" s="1020">
        <v>8033.3</v>
      </c>
      <c r="K104" s="39">
        <f t="shared" si="4"/>
        <v>0</v>
      </c>
      <c r="L104" s="628">
        <v>102</v>
      </c>
      <c r="M104" s="1902" t="s">
        <v>843</v>
      </c>
      <c r="N104" s="1905">
        <f>500000+619806</f>
        <v>1119806</v>
      </c>
      <c r="O104" s="1447">
        <f t="shared" si="3"/>
        <v>819396.6</v>
      </c>
      <c r="P104" s="1992" t="s">
        <v>22</v>
      </c>
      <c r="Q104" s="1994" t="s">
        <v>911</v>
      </c>
      <c r="R104" s="543"/>
      <c r="S104" s="890"/>
      <c r="T104" s="1984">
        <v>28000</v>
      </c>
      <c r="U104" s="1985" t="s">
        <v>910</v>
      </c>
      <c r="V104" s="893"/>
      <c r="W104" s="50"/>
    </row>
    <row r="105" spans="1:23" ht="23.25" customHeight="1" x14ac:dyDescent="0.3">
      <c r="A105" s="1658"/>
      <c r="B105" s="777" t="s">
        <v>814</v>
      </c>
      <c r="C105" s="1900"/>
      <c r="D105" s="776"/>
      <c r="E105" s="737"/>
      <c r="F105" s="1235"/>
      <c r="G105" s="993">
        <v>1711.7</v>
      </c>
      <c r="H105" s="1796"/>
      <c r="I105" s="1607"/>
      <c r="J105" s="1020">
        <v>1711.7</v>
      </c>
      <c r="K105" s="39">
        <f t="shared" si="4"/>
        <v>0</v>
      </c>
      <c r="L105" s="628">
        <v>145</v>
      </c>
      <c r="M105" s="1903"/>
      <c r="N105" s="1906"/>
      <c r="O105" s="1447">
        <f t="shared" si="3"/>
        <v>248196.5</v>
      </c>
      <c r="P105" s="1993"/>
      <c r="Q105" s="1995"/>
      <c r="R105" s="543"/>
      <c r="S105" s="890"/>
      <c r="T105" s="1986"/>
      <c r="U105" s="1987"/>
      <c r="V105" s="893"/>
      <c r="W105" s="50"/>
    </row>
    <row r="106" spans="1:23" ht="23.25" customHeight="1" x14ac:dyDescent="0.3">
      <c r="A106" s="1658"/>
      <c r="B106" s="777" t="s">
        <v>873</v>
      </c>
      <c r="C106" s="1900"/>
      <c r="D106" s="776"/>
      <c r="E106" s="737"/>
      <c r="F106" s="1235"/>
      <c r="G106" s="993">
        <v>199.7</v>
      </c>
      <c r="H106" s="1796"/>
      <c r="I106" s="1607"/>
      <c r="J106" s="1020">
        <v>199.7</v>
      </c>
      <c r="K106" s="39">
        <f t="shared" si="4"/>
        <v>0</v>
      </c>
      <c r="L106" s="628">
        <v>20</v>
      </c>
      <c r="M106" s="1903"/>
      <c r="N106" s="1906"/>
      <c r="O106" s="1447">
        <f t="shared" si="3"/>
        <v>3994</v>
      </c>
      <c r="P106" s="1993"/>
      <c r="Q106" s="1995"/>
      <c r="R106" s="543"/>
      <c r="S106" s="890"/>
      <c r="T106" s="1986"/>
      <c r="U106" s="1987"/>
      <c r="V106" s="893"/>
      <c r="W106" s="50"/>
    </row>
    <row r="107" spans="1:23" ht="23.25" customHeight="1" x14ac:dyDescent="0.3">
      <c r="A107" s="1658"/>
      <c r="B107" s="777" t="s">
        <v>813</v>
      </c>
      <c r="C107" s="1900"/>
      <c r="D107" s="776"/>
      <c r="E107" s="737"/>
      <c r="F107" s="1235"/>
      <c r="G107" s="993">
        <v>164.9</v>
      </c>
      <c r="H107" s="1796"/>
      <c r="I107" s="1607"/>
      <c r="J107" s="1020">
        <v>164.9</v>
      </c>
      <c r="K107" s="39">
        <f t="shared" si="4"/>
        <v>0</v>
      </c>
      <c r="L107" s="628">
        <v>65</v>
      </c>
      <c r="M107" s="1903"/>
      <c r="N107" s="1906"/>
      <c r="O107" s="1447">
        <f t="shared" si="3"/>
        <v>10718.5</v>
      </c>
      <c r="P107" s="1993"/>
      <c r="Q107" s="1995"/>
      <c r="R107" s="543"/>
      <c r="S107" s="890"/>
      <c r="T107" s="1986"/>
      <c r="U107" s="1987"/>
      <c r="V107" s="893"/>
      <c r="W107" s="50"/>
    </row>
    <row r="108" spans="1:23" ht="23.25" customHeight="1" thickBot="1" x14ac:dyDescent="0.35">
      <c r="A108" s="1659"/>
      <c r="B108" s="400" t="s">
        <v>907</v>
      </c>
      <c r="C108" s="1901"/>
      <c r="D108" s="398"/>
      <c r="E108" s="56"/>
      <c r="F108" s="1216"/>
      <c r="G108" s="1493">
        <v>317.8</v>
      </c>
      <c r="H108" s="1797"/>
      <c r="I108" s="1608"/>
      <c r="J108" s="877">
        <v>317.8</v>
      </c>
      <c r="K108" s="39">
        <f t="shared" si="4"/>
        <v>0</v>
      </c>
      <c r="L108" s="628">
        <v>118</v>
      </c>
      <c r="M108" s="1904"/>
      <c r="N108" s="1907"/>
      <c r="O108" s="1447">
        <f t="shared" si="3"/>
        <v>37500.400000000001</v>
      </c>
      <c r="P108" s="1894"/>
      <c r="Q108" s="1996"/>
      <c r="R108" s="543"/>
      <c r="S108" s="890"/>
      <c r="T108" s="1988"/>
      <c r="U108" s="1989"/>
      <c r="V108" s="893"/>
      <c r="W108" s="50"/>
    </row>
    <row r="109" spans="1:23" ht="16.5" customHeight="1" x14ac:dyDescent="0.35">
      <c r="A109" s="172"/>
      <c r="B109" s="167"/>
      <c r="C109" s="1442"/>
      <c r="D109" s="187"/>
      <c r="E109" s="56"/>
      <c r="F109" s="1216"/>
      <c r="G109" s="798"/>
      <c r="H109" s="1474"/>
      <c r="I109" s="1444"/>
      <c r="J109" s="798"/>
      <c r="K109" s="39">
        <f t="shared" si="4"/>
        <v>0</v>
      </c>
      <c r="L109" s="688"/>
      <c r="M109" s="1446"/>
      <c r="N109" s="462"/>
      <c r="O109" s="42">
        <f t="shared" si="3"/>
        <v>0</v>
      </c>
      <c r="P109" s="1990"/>
      <c r="Q109" s="1991"/>
      <c r="R109" s="375"/>
      <c r="S109" s="125"/>
      <c r="T109" s="1465"/>
      <c r="U109" s="1466"/>
      <c r="V109" s="49"/>
      <c r="W109" s="50"/>
    </row>
    <row r="110" spans="1:23" ht="16.5" customHeight="1" x14ac:dyDescent="0.35">
      <c r="A110" s="152"/>
      <c r="B110" s="167"/>
      <c r="C110" s="194"/>
      <c r="D110" s="187"/>
      <c r="E110" s="56"/>
      <c r="F110" s="1216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6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1"/>
      <c r="E112" s="56"/>
      <c r="F112" s="1216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74"/>
      <c r="D113" s="181"/>
      <c r="E113" s="56">
        <f t="shared" ref="E113:E178" si="5">D113*G113</f>
        <v>0</v>
      </c>
      <c r="F113" s="1216"/>
      <c r="G113" s="798"/>
      <c r="H113" s="659"/>
      <c r="I113" s="164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8"/>
      <c r="D114" s="187"/>
      <c r="E114" s="56">
        <f t="shared" si="5"/>
        <v>0</v>
      </c>
      <c r="F114" s="1216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9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91"/>
      <c r="D116" s="191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110"/>
      <c r="B117" s="99"/>
      <c r="C117" s="191"/>
      <c r="D117" s="191"/>
      <c r="E117" s="56">
        <f t="shared" si="5"/>
        <v>0</v>
      </c>
      <c r="F117" s="1216"/>
      <c r="G117" s="805"/>
      <c r="H117" s="120"/>
      <c r="I117" s="59"/>
      <c r="J117" s="805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94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5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1" customHeight="1" x14ac:dyDescent="0.3">
      <c r="A120" s="193"/>
      <c r="B120" s="99"/>
      <c r="C120" s="19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6.25" customHeight="1" x14ac:dyDescent="0.3">
      <c r="A121" s="196"/>
      <c r="B121" s="99"/>
      <c r="C121" s="15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02"/>
      <c r="B129" s="99"/>
      <c r="C129" s="197"/>
      <c r="D129" s="197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4"/>
      <c r="D130" s="194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99"/>
      <c r="B136" s="198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ref="K138:K275" si="6">J138-G138</f>
        <v>0</v>
      </c>
      <c r="L138" s="81"/>
      <c r="M138" s="566"/>
      <c r="N138" s="61"/>
      <c r="O138" s="42">
        <f t="shared" ref="O138:O203" si="7">L138*J138</f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152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" thickBot="1" x14ac:dyDescent="0.4">
      <c r="A140" s="99"/>
      <c r="B140" s="199"/>
      <c r="C140" s="200"/>
      <c r="D140" s="200"/>
      <c r="E140" s="201">
        <f t="shared" si="5"/>
        <v>0</v>
      </c>
      <c r="F140" s="1218"/>
      <c r="G140" s="808"/>
      <c r="H140" s="1015"/>
      <c r="I140" s="1014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99"/>
      <c r="B141" s="99"/>
      <c r="C141" s="197"/>
      <c r="D141" s="197"/>
      <c r="E141" s="34">
        <f t="shared" si="5"/>
        <v>0</v>
      </c>
      <c r="F141" s="1218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8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2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54"/>
      <c r="D152" s="154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7"/>
      <c r="D153" s="197"/>
      <c r="E153" s="34">
        <f t="shared" si="5"/>
        <v>0</v>
      </c>
      <c r="F153" s="1218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54"/>
      <c r="D154" s="154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7"/>
      <c r="D155" s="197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4"/>
      <c r="D156" s="194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18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102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203"/>
      <c r="B168" s="99"/>
      <c r="C168" s="197"/>
      <c r="D168" s="197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1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6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13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0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14"/>
      <c r="B176" s="99"/>
      <c r="C176" s="197"/>
      <c r="D176" s="197"/>
      <c r="E176" s="34">
        <f t="shared" si="5"/>
        <v>0</v>
      </c>
      <c r="F176" s="1218"/>
      <c r="G176" s="805"/>
      <c r="H176" s="120"/>
      <c r="I176" s="21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20"/>
      <c r="B177" s="99"/>
      <c r="C177" s="197"/>
      <c r="D177" s="197"/>
      <c r="E177" s="34">
        <f t="shared" si="5"/>
        <v>0</v>
      </c>
      <c r="F177" s="1218"/>
      <c r="G177" s="805"/>
      <c r="H177" s="661"/>
      <c r="I177" s="222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si="5"/>
        <v>0</v>
      </c>
      <c r="F178" s="1218"/>
      <c r="G178" s="805"/>
      <c r="H178" s="224"/>
      <c r="I178" s="215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ref="E179:E248" si="8">D179*G179</f>
        <v>0</v>
      </c>
      <c r="F179" s="1218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 t="s">
        <v>26</v>
      </c>
      <c r="O179" s="42">
        <f t="shared" si="7"/>
        <v>0</v>
      </c>
      <c r="P179" s="216"/>
      <c r="Q179" s="676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8"/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/>
      <c r="O180" s="42">
        <f t="shared" si="7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169"/>
      <c r="B181" s="99"/>
      <c r="C181" s="226"/>
      <c r="D181" s="226"/>
      <c r="E181" s="34">
        <f t="shared" si="8"/>
        <v>0</v>
      </c>
      <c r="F181" s="1218"/>
      <c r="G181" s="805"/>
      <c r="H181" s="224"/>
      <c r="I181" s="227"/>
      <c r="J181" s="805"/>
      <c r="K181" s="39">
        <f t="shared" si="6"/>
        <v>0</v>
      </c>
      <c r="L181" s="81"/>
      <c r="M181" s="566"/>
      <c r="N181" s="61"/>
      <c r="O181" s="42">
        <f t="shared" si="7"/>
        <v>0</v>
      </c>
      <c r="P181" s="228"/>
      <c r="Q181" s="677"/>
      <c r="R181" s="124"/>
      <c r="S181" s="125"/>
      <c r="T181" s="176"/>
      <c r="U181" s="177"/>
      <c r="V181" s="49"/>
      <c r="W181" s="50"/>
    </row>
    <row r="182" spans="1:23" ht="24.75" thickTop="1" thickBot="1" x14ac:dyDescent="0.4">
      <c r="A182" s="230"/>
      <c r="B182" s="99"/>
      <c r="C182" s="197"/>
      <c r="D182" s="197"/>
      <c r="E182" s="34">
        <f t="shared" si="8"/>
        <v>0</v>
      </c>
      <c r="F182" s="1218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228"/>
      <c r="Q182" s="677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3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69"/>
      <c r="Q183" s="670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18"/>
      <c r="G184" s="805"/>
      <c r="H184" s="224"/>
      <c r="I184" s="232"/>
      <c r="J184" s="805"/>
      <c r="K184" s="39">
        <f t="shared" si="6"/>
        <v>0</v>
      </c>
      <c r="L184" s="233"/>
      <c r="M184" s="570"/>
      <c r="N184" s="231"/>
      <c r="O184" s="42">
        <f t="shared" si="7"/>
        <v>0</v>
      </c>
      <c r="P184" s="223"/>
      <c r="Q184" s="125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05"/>
      <c r="J185" s="805"/>
      <c r="K185" s="39">
        <f t="shared" si="6"/>
        <v>0</v>
      </c>
      <c r="L185" s="234"/>
      <c r="M185" s="571"/>
      <c r="N185" s="235"/>
      <c r="O185" s="42">
        <f t="shared" si="7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36"/>
      <c r="B186" s="99"/>
      <c r="C186" s="197"/>
      <c r="D186" s="197"/>
      <c r="E186" s="34">
        <f t="shared" si="8"/>
        <v>0</v>
      </c>
      <c r="F186" s="1218"/>
      <c r="G186" s="809"/>
      <c r="H186" s="224"/>
      <c r="I186" s="213"/>
      <c r="J186" s="805"/>
      <c r="K186" s="39">
        <f t="shared" si="6"/>
        <v>0</v>
      </c>
      <c r="L186" s="234"/>
      <c r="M186" s="572"/>
      <c r="N186" s="238"/>
      <c r="O186" s="42">
        <f t="shared" si="7"/>
        <v>0</v>
      </c>
      <c r="P186" s="223"/>
      <c r="Q186" s="125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14"/>
      <c r="B187" s="99"/>
      <c r="C187" s="197"/>
      <c r="D187" s="197"/>
      <c r="E187" s="34">
        <f t="shared" si="8"/>
        <v>0</v>
      </c>
      <c r="F187" s="1218"/>
      <c r="G187" s="805"/>
      <c r="H187" s="224"/>
      <c r="I187" s="205"/>
      <c r="J187" s="805"/>
      <c r="K187" s="39">
        <f t="shared" si="6"/>
        <v>0</v>
      </c>
      <c r="L187" s="234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39"/>
      <c r="J188" s="805"/>
      <c r="K188" s="39">
        <f t="shared" si="6"/>
        <v>0</v>
      </c>
      <c r="L188" s="81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1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17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240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101"/>
      <c r="B197" s="99"/>
      <c r="C197" s="226"/>
      <c r="D197" s="226"/>
      <c r="E197" s="34">
        <f t="shared" si="8"/>
        <v>0</v>
      </c>
      <c r="F197" s="1218"/>
      <c r="G197" s="805"/>
      <c r="H197" s="224"/>
      <c r="I197" s="227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4"/>
      <c r="D198" s="244"/>
      <c r="E198" s="34">
        <f t="shared" si="8"/>
        <v>0</v>
      </c>
      <c r="F198" s="1218"/>
      <c r="G198" s="805"/>
      <c r="H198" s="224"/>
      <c r="I198" s="59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26"/>
      <c r="D199" s="226"/>
      <c r="E199" s="34">
        <f t="shared" si="8"/>
        <v>0</v>
      </c>
      <c r="F199" s="1218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5"/>
      <c r="B200" s="246"/>
      <c r="C200" s="197"/>
      <c r="D200" s="181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228"/>
      <c r="Q200" s="677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248"/>
      <c r="B203" s="99"/>
      <c r="C203" s="249"/>
      <c r="D203" s="249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18"/>
      <c r="G204" s="805"/>
      <c r="H204" s="209"/>
      <c r="I204" s="227"/>
      <c r="J204" s="805"/>
      <c r="K204" s="39">
        <f t="shared" si="6"/>
        <v>0</v>
      </c>
      <c r="L204" s="81"/>
      <c r="M204" s="566"/>
      <c r="N204" s="61"/>
      <c r="O204" s="42">
        <f t="shared" ref="O204:O293" si="9">L204*J204</f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120"/>
      <c r="I205" s="227"/>
      <c r="J205" s="805"/>
      <c r="K205" s="39">
        <f t="shared" si="6"/>
        <v>0</v>
      </c>
      <c r="L205" s="81"/>
      <c r="M205" s="566"/>
      <c r="N205" s="61"/>
      <c r="O205" s="42">
        <f t="shared" si="9"/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203"/>
      <c r="C206" s="188"/>
      <c r="D206" s="253"/>
      <c r="E206" s="34">
        <f t="shared" si="8"/>
        <v>0</v>
      </c>
      <c r="F206" s="1218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18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203"/>
      <c r="C213" s="265"/>
      <c r="D213" s="265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18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48"/>
      <c r="B219" s="203"/>
      <c r="C219" s="249"/>
      <c r="D219" s="249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66"/>
      <c r="B220" s="99"/>
      <c r="C220" s="597"/>
      <c r="D220" s="250"/>
      <c r="E220" s="34">
        <f t="shared" si="8"/>
        <v>0</v>
      </c>
      <c r="F220" s="1218"/>
      <c r="G220" s="805"/>
      <c r="H220" s="120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2"/>
      <c r="Q220" s="678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18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05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18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03"/>
      <c r="B240" s="253"/>
      <c r="C240" s="244"/>
      <c r="D240" s="244"/>
      <c r="E240" s="34">
        <f t="shared" si="8"/>
        <v>0</v>
      </c>
      <c r="F240" s="1218"/>
      <c r="G240" s="805"/>
      <c r="H240" s="120"/>
      <c r="I240" s="59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18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9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ref="E249:E293" si="10">D249*G249</f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70"/>
      <c r="D255" s="270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70"/>
      <c r="D260" s="264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49"/>
      <c r="D261" s="249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197"/>
      <c r="D262" s="197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204"/>
      <c r="B263" s="203"/>
      <c r="C263" s="226"/>
      <c r="D263" s="226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016"/>
      <c r="B266" s="272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59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42"/>
      <c r="D271" s="242"/>
      <c r="E271" s="34">
        <f t="shared" si="10"/>
        <v>0</v>
      </c>
      <c r="F271" s="1218"/>
      <c r="G271" s="805"/>
      <c r="H271" s="224"/>
      <c r="I271" s="175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191"/>
      <c r="D272" s="187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18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ref="K276:K289" si="11">J276-G276</f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si="11"/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80"/>
      <c r="E278" s="34">
        <f t="shared" si="10"/>
        <v>0</v>
      </c>
      <c r="F278" s="1218"/>
      <c r="G278" s="808"/>
      <c r="H278" s="281"/>
      <c r="I278" s="282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18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84"/>
      <c r="D281" s="284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18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91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92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3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19"/>
      <c r="I287" s="299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21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35">
      <c r="A290" s="294"/>
      <c r="B290" s="295"/>
      <c r="E290" s="34" t="e">
        <f t="shared" si="10"/>
        <v>#VALUE!</v>
      </c>
      <c r="F290" s="1219"/>
      <c r="G290" s="1495" t="s">
        <v>27</v>
      </c>
      <c r="H290" s="1495"/>
      <c r="I290" s="1496"/>
      <c r="J290" s="822">
        <f>SUM(J5:J289)</f>
        <v>373612.21000000008</v>
      </c>
      <c r="K290" s="304"/>
      <c r="L290" s="300"/>
      <c r="M290" s="576"/>
      <c r="N290" s="300"/>
      <c r="O290" s="42">
        <f t="shared" si="9"/>
        <v>0</v>
      </c>
      <c r="P290" s="287"/>
      <c r="Q290" s="125"/>
      <c r="R290" s="258"/>
      <c r="S290" s="288"/>
      <c r="T290" s="306"/>
      <c r="U290" s="261"/>
      <c r="V290" s="262"/>
      <c r="W290" s="50"/>
    </row>
    <row r="291" spans="1:23" ht="24.75" thickTop="1" thickBot="1" x14ac:dyDescent="0.3">
      <c r="A291" s="307"/>
      <c r="B291" s="295"/>
      <c r="E291" s="34">
        <f t="shared" si="10"/>
        <v>0</v>
      </c>
      <c r="F291" s="1219"/>
      <c r="J291" s="823"/>
      <c r="K291" s="304"/>
      <c r="L291" s="300"/>
      <c r="M291" s="576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19"/>
      <c r="K292" s="297"/>
      <c r="L292" s="300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14"/>
      <c r="O293" s="42">
        <f t="shared" si="9"/>
        <v>0</v>
      </c>
      <c r="P293" s="315"/>
      <c r="R293" s="6"/>
      <c r="S293" s="310"/>
      <c r="T293" s="311"/>
      <c r="U293" s="316"/>
      <c r="W293" s="9"/>
    </row>
    <row r="294" spans="1:23" ht="24.75" thickTop="1" thickBot="1" x14ac:dyDescent="0.4">
      <c r="A294" s="294"/>
      <c r="I294" s="318"/>
      <c r="J294" s="824" t="s">
        <v>28</v>
      </c>
      <c r="K294" s="320"/>
      <c r="L294" s="320"/>
      <c r="M294" s="577">
        <f>SUM(M282:M293)</f>
        <v>0</v>
      </c>
      <c r="N294" s="322"/>
      <c r="O294" s="323">
        <f>SUM(O5:O293)</f>
        <v>20214141.855000004</v>
      </c>
      <c r="P294" s="324"/>
      <c r="R294" s="325">
        <f>SUM(R5:R293)</f>
        <v>125817.5</v>
      </c>
      <c r="S294" s="256"/>
      <c r="T294" s="326">
        <f>SUM(T26:T293)</f>
        <v>58800</v>
      </c>
      <c r="U294" s="327"/>
      <c r="V294" s="328"/>
      <c r="W294" s="329">
        <f>SUM(W282:W293)</f>
        <v>0</v>
      </c>
    </row>
    <row r="295" spans="1:23" x14ac:dyDescent="0.35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Bot="1" x14ac:dyDescent="0.4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Top="1" x14ac:dyDescent="0.25">
      <c r="A297" s="294"/>
      <c r="J297" s="826" t="s">
        <v>29</v>
      </c>
      <c r="K297" s="338"/>
      <c r="L297" s="338"/>
      <c r="M297" s="578"/>
      <c r="N297" s="339"/>
      <c r="O297" s="340">
        <f>W294+T294+R294+O294+M294</f>
        <v>20398759.355000004</v>
      </c>
      <c r="P297" s="341"/>
      <c r="S297" s="310"/>
      <c r="T297" s="334"/>
      <c r="V297" s="336"/>
      <c r="W297"/>
    </row>
    <row r="298" spans="1:23" ht="24" thickBot="1" x14ac:dyDescent="0.3">
      <c r="A298" s="342"/>
      <c r="J298" s="827"/>
      <c r="K298" s="344"/>
      <c r="L298" s="344"/>
      <c r="M298" s="579"/>
      <c r="N298" s="345"/>
      <c r="O298" s="346"/>
      <c r="P298" s="347"/>
      <c r="S298" s="310"/>
      <c r="T298" s="334"/>
      <c r="V298" s="336"/>
      <c r="W298"/>
    </row>
    <row r="299" spans="1:23" ht="24" thickTop="1" x14ac:dyDescent="0.35">
      <c r="A299" s="342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48"/>
      <c r="L301" s="332"/>
      <c r="N301" s="332"/>
      <c r="O301" s="333"/>
      <c r="P301" s="349"/>
      <c r="S301" s="310"/>
      <c r="T301" s="334"/>
      <c r="V301" s="336"/>
      <c r="W301"/>
    </row>
    <row r="302" spans="1:23" x14ac:dyDescent="0.35">
      <c r="A302" s="342"/>
      <c r="O302" s="333"/>
      <c r="P302" s="351"/>
      <c r="S302" s="310"/>
      <c r="T302" s="334"/>
      <c r="V302" s="336"/>
      <c r="W302"/>
    </row>
    <row r="303" spans="1:23" x14ac:dyDescent="0.35">
      <c r="A303" s="342"/>
      <c r="P303" s="351"/>
      <c r="T303" s="334"/>
      <c r="V303" s="336"/>
      <c r="W303"/>
    </row>
    <row r="304" spans="1:23" x14ac:dyDescent="0.35">
      <c r="A304" s="294"/>
      <c r="B304" s="295"/>
      <c r="O304" s="333"/>
      <c r="P304" s="324"/>
      <c r="T304" s="334"/>
      <c r="V304" s="336"/>
      <c r="W304"/>
    </row>
    <row r="305" spans="1:23" x14ac:dyDescent="0.35">
      <c r="A305" s="342"/>
      <c r="B305" s="295"/>
      <c r="O305" s="333"/>
      <c r="P305" s="324"/>
      <c r="T305" s="334"/>
      <c r="V305" s="336"/>
      <c r="W305"/>
    </row>
    <row r="306" spans="1:23" x14ac:dyDescent="0.35">
      <c r="A306" s="294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342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294"/>
      <c r="B308" s="295"/>
      <c r="K308" s="328"/>
      <c r="L308" s="328"/>
      <c r="O308" s="333"/>
      <c r="P308" s="324"/>
      <c r="T308" s="334"/>
      <c r="V308" s="336"/>
      <c r="W308"/>
    </row>
    <row r="309" spans="1:23" x14ac:dyDescent="0.35">
      <c r="A309" s="342"/>
      <c r="T309" s="334"/>
      <c r="V309" s="336"/>
      <c r="W309"/>
    </row>
    <row r="310" spans="1:23" x14ac:dyDescent="0.35">
      <c r="A310" s="294"/>
      <c r="T310" s="334"/>
      <c r="V310" s="336"/>
      <c r="W310"/>
    </row>
    <row r="311" spans="1:23" x14ac:dyDescent="0.35">
      <c r="A311" s="294"/>
      <c r="B311" s="354"/>
      <c r="C311" s="601"/>
      <c r="D311" s="354"/>
      <c r="E311" s="355"/>
      <c r="F311" s="1237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61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07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</sheetData>
  <mergeCells count="77">
    <mergeCell ref="T104:T108"/>
    <mergeCell ref="U104:U108"/>
    <mergeCell ref="P104:P108"/>
    <mergeCell ref="Q104:Q108"/>
    <mergeCell ref="X63:X67"/>
    <mergeCell ref="Y63:Y67"/>
    <mergeCell ref="X77:X80"/>
    <mergeCell ref="Y77:Y80"/>
    <mergeCell ref="X86:X89"/>
    <mergeCell ref="Y86:Y89"/>
    <mergeCell ref="T86:T89"/>
    <mergeCell ref="U86:U89"/>
    <mergeCell ref="A104:A108"/>
    <mergeCell ref="C104:C108"/>
    <mergeCell ref="I104:I108"/>
    <mergeCell ref="M104:M108"/>
    <mergeCell ref="N104:N108"/>
    <mergeCell ref="N95:N98"/>
    <mergeCell ref="A95:A98"/>
    <mergeCell ref="C95:C98"/>
    <mergeCell ref="I95:I98"/>
    <mergeCell ref="H95:H98"/>
    <mergeCell ref="M95:M98"/>
    <mergeCell ref="P86:P89"/>
    <mergeCell ref="A86:A89"/>
    <mergeCell ref="C86:C89"/>
    <mergeCell ref="Q63:Q67"/>
    <mergeCell ref="A68:A69"/>
    <mergeCell ref="C68:C69"/>
    <mergeCell ref="H68:H69"/>
    <mergeCell ref="I68:I69"/>
    <mergeCell ref="P63:P67"/>
    <mergeCell ref="M63:M67"/>
    <mergeCell ref="N63:N67"/>
    <mergeCell ref="P68:P69"/>
    <mergeCell ref="Q68:Q69"/>
    <mergeCell ref="G290:I290"/>
    <mergeCell ref="P81:P83"/>
    <mergeCell ref="Q81:Q83"/>
    <mergeCell ref="Q77:Q80"/>
    <mergeCell ref="P71:P75"/>
    <mergeCell ref="M75:M76"/>
    <mergeCell ref="P77:P80"/>
    <mergeCell ref="Q86:Q89"/>
    <mergeCell ref="Q95:Q98"/>
    <mergeCell ref="H86:H89"/>
    <mergeCell ref="I86:I89"/>
    <mergeCell ref="P95:P98"/>
    <mergeCell ref="M77:M80"/>
    <mergeCell ref="N77:N80"/>
    <mergeCell ref="Q71:Q75"/>
    <mergeCell ref="H77:H80"/>
    <mergeCell ref="I77:I80"/>
    <mergeCell ref="A63:A67"/>
    <mergeCell ref="C63:C67"/>
    <mergeCell ref="H63:H67"/>
    <mergeCell ref="I63:I67"/>
    <mergeCell ref="A71:A75"/>
    <mergeCell ref="C71:C75"/>
    <mergeCell ref="H71:H75"/>
    <mergeCell ref="I71:I75"/>
    <mergeCell ref="C15:C16"/>
    <mergeCell ref="H104:H108"/>
    <mergeCell ref="T1:U2"/>
    <mergeCell ref="X1:Y1"/>
    <mergeCell ref="P3:Q3"/>
    <mergeCell ref="M12:N12"/>
    <mergeCell ref="C5:C6"/>
    <mergeCell ref="H5:H6"/>
    <mergeCell ref="C11:C12"/>
    <mergeCell ref="A1:K2"/>
    <mergeCell ref="A77:A80"/>
    <mergeCell ref="A81:A83"/>
    <mergeCell ref="C81:C83"/>
    <mergeCell ref="H81:H83"/>
    <mergeCell ref="I81:I83"/>
    <mergeCell ref="C77:C8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D1" workbookViewId="0">
      <selection activeCell="L5" sqref="L5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4" customWidth="1"/>
    <col min="6" max="6" width="13.42578125" style="1434" bestFit="1" customWidth="1"/>
    <col min="7" max="7" width="7.28515625" style="353" customWidth="1"/>
    <col min="8" max="8" width="14.7109375" style="1434" bestFit="1" customWidth="1"/>
    <col min="9" max="9" width="14.140625" style="1427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3" customWidth="1"/>
    <col min="15" max="15" width="16.28515625" style="1448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841</v>
      </c>
      <c r="C1" s="1241"/>
      <c r="D1" s="1389"/>
      <c r="E1" s="1390"/>
      <c r="F1" s="1391"/>
      <c r="G1" s="1392"/>
      <c r="H1" s="1391"/>
      <c r="I1" s="1393"/>
      <c r="J1" s="1242"/>
      <c r="K1" s="1952" t="s">
        <v>743</v>
      </c>
      <c r="L1" s="896"/>
      <c r="M1" s="1954" t="s">
        <v>744</v>
      </c>
      <c r="N1" s="1458"/>
      <c r="P1" s="1243" t="s">
        <v>745</v>
      </c>
      <c r="Q1" s="1956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4"/>
      <c r="E2" s="1395" t="s">
        <v>748</v>
      </c>
      <c r="F2" s="1396" t="s">
        <v>749</v>
      </c>
      <c r="G2" s="1397" t="s">
        <v>750</v>
      </c>
      <c r="H2" s="1398" t="s">
        <v>751</v>
      </c>
      <c r="I2" s="1399" t="s">
        <v>752</v>
      </c>
      <c r="J2" s="1342"/>
      <c r="K2" s="1953"/>
      <c r="L2" s="1247" t="s">
        <v>753</v>
      </c>
      <c r="M2" s="1955"/>
      <c r="N2" s="1464" t="s">
        <v>753</v>
      </c>
      <c r="O2" s="1453" t="s">
        <v>11</v>
      </c>
      <c r="P2" s="1248" t="s">
        <v>754</v>
      </c>
      <c r="Q2" s="1957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400"/>
      <c r="F3" s="1401">
        <f>[1]PIERNA!F3</f>
        <v>0</v>
      </c>
      <c r="G3" s="353">
        <f>[1]PIERNA!G3</f>
        <v>0</v>
      </c>
      <c r="H3" s="1402">
        <f>[1]PIERNA!H3</f>
        <v>0</v>
      </c>
      <c r="I3" s="1403">
        <f>[1]PIERNA!I3</f>
        <v>0</v>
      </c>
      <c r="J3" s="1169"/>
      <c r="K3" s="1250"/>
      <c r="L3" s="1251"/>
      <c r="M3" s="1252"/>
      <c r="N3" s="1458"/>
      <c r="O3" s="1448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 O M B O S   NOVIEMBRE 2023'!B4</f>
        <v xml:space="preserve">SAM FARMS </v>
      </c>
      <c r="C4" s="1386" t="str">
        <f>'C O M B O S   NOVIEMBRE 2023'!C4</f>
        <v>Seaboard</v>
      </c>
      <c r="D4" s="1404" t="str">
        <f>'C O M B O S   NOVIEMBRE 2023'!D4</f>
        <v>PED. 105609243</v>
      </c>
      <c r="E4" s="1405">
        <f>'C O M B O S   NOVIEMBRE 2023'!E4</f>
        <v>45234</v>
      </c>
      <c r="F4" s="1406">
        <f>'C O M B O S   NOVIEMBRE 2023'!F4</f>
        <v>17893.38</v>
      </c>
      <c r="G4" s="599">
        <f>'C O M B O S   NOVIEMBRE 2023'!G4</f>
        <v>20</v>
      </c>
      <c r="H4" s="1407">
        <f>'C O M B O S   NOVIEMBRE 2023'!H4</f>
        <v>17856.87</v>
      </c>
      <c r="I4" s="1408">
        <f>'C O M B O S   NOVIEMBRE 2023'!I4</f>
        <v>36.510000000002037</v>
      </c>
      <c r="J4" s="1345">
        <f>'C O M B O S   NOVIEMBRE 2023'!K6</f>
        <v>11789</v>
      </c>
      <c r="K4" s="1262">
        <v>12424</v>
      </c>
      <c r="L4" s="1267" t="s">
        <v>852</v>
      </c>
      <c r="M4" s="1262">
        <v>37120</v>
      </c>
      <c r="N4" s="1456" t="s">
        <v>852</v>
      </c>
      <c r="O4" s="1449">
        <v>12177</v>
      </c>
      <c r="P4" s="1255"/>
      <c r="Q4" s="1255">
        <f>38422.19*17.39</f>
        <v>668161.88410000002</v>
      </c>
      <c r="R4" s="1278" t="s">
        <v>845</v>
      </c>
      <c r="S4" s="899">
        <f>Q4</f>
        <v>668161.88410000002</v>
      </c>
      <c r="T4" s="899">
        <f>S4/H4</f>
        <v>37.417637251097197</v>
      </c>
      <c r="U4" s="1256"/>
    </row>
    <row r="5" spans="1:29" s="336" customFormat="1" ht="40.5" customHeight="1" x14ac:dyDescent="0.3">
      <c r="A5" s="313">
        <v>2</v>
      </c>
      <c r="B5" s="1330" t="str">
        <f>'C O M B O S   NOVIEMBRE 2023'!U5</f>
        <v>SAM FARMS  LLC</v>
      </c>
      <c r="C5" s="1385" t="str">
        <f>'C O M B O S   NOVIEMBRE 2023'!V5</f>
        <v>RANTOUL</v>
      </c>
      <c r="D5" s="1404" t="str">
        <f>'C O M B O S   NOVIEMBRE 2023'!W5</f>
        <v>PED. 3002232</v>
      </c>
      <c r="E5" s="1405">
        <f>'C O M B O S   NOVIEMBRE 2023'!X5</f>
        <v>45241</v>
      </c>
      <c r="F5" s="1409">
        <f>'C O M B O S   NOVIEMBRE 2023'!Y5</f>
        <v>17986.830000000002</v>
      </c>
      <c r="G5" s="1410">
        <f>'C O M B O S   NOVIEMBRE 2023'!Z5</f>
        <v>19</v>
      </c>
      <c r="H5" s="1411">
        <f>'C O M B O S   NOVIEMBRE 2023'!AA5</f>
        <v>18281.8</v>
      </c>
      <c r="I5" s="1412">
        <f>'C O M B O S   NOVIEMBRE 2023'!AB5</f>
        <v>-294.96999999999753</v>
      </c>
      <c r="J5" s="1345">
        <f>'C O M B O S   NOVIEMBRE 2023'!U6</f>
        <v>11922</v>
      </c>
      <c r="K5" s="1473">
        <v>10124</v>
      </c>
      <c r="L5" s="1472" t="s">
        <v>899</v>
      </c>
      <c r="M5" s="1262">
        <v>37120</v>
      </c>
      <c r="N5" s="1456" t="s">
        <v>889</v>
      </c>
      <c r="O5" s="1449">
        <v>12196</v>
      </c>
      <c r="P5" s="1255"/>
      <c r="Q5" s="1255">
        <f>40683.87*17.51</f>
        <v>712374.56370000006</v>
      </c>
      <c r="R5" s="1278" t="s">
        <v>853</v>
      </c>
      <c r="S5" s="899">
        <f>Q5+M5+K5+P5</f>
        <v>759618.56370000006</v>
      </c>
      <c r="T5" s="899">
        <f>S5/H5+0.1</f>
        <v>41.650534613659495</v>
      </c>
      <c r="U5" s="1258"/>
    </row>
    <row r="6" spans="1:29" s="336" customFormat="1" ht="30" customHeight="1" x14ac:dyDescent="0.3">
      <c r="A6" s="313">
        <v>3</v>
      </c>
      <c r="B6" s="1385" t="str">
        <f>'C O M B O S   NOVIEMBRE 2023'!AE5</f>
        <v>IDEAL TRADING</v>
      </c>
      <c r="C6" s="1385" t="str">
        <f>'C O M B O S   NOVIEMBRE 2023'!AF5</f>
        <v>SIOUX</v>
      </c>
      <c r="D6" s="1404" t="str">
        <f>'C O M B O S   NOVIEMBRE 2023'!AG5</f>
        <v>PED. 105993430</v>
      </c>
      <c r="E6" s="1405">
        <f>'C O M B O S   NOVIEMBRE 2023'!AH5</f>
        <v>45244</v>
      </c>
      <c r="F6" s="1409">
        <f>'C O M B O S   NOVIEMBRE 2023'!AI5</f>
        <v>18550.59</v>
      </c>
      <c r="G6" s="1410">
        <f>'C O M B O S   NOVIEMBRE 2023'!AJ5</f>
        <v>23</v>
      </c>
      <c r="H6" s="1411">
        <f>'C O M B O S   NOVIEMBRE 2023'!AK5+'C O M B O S   NOVIEMBRE 2023'!AK5</f>
        <v>37163</v>
      </c>
      <c r="I6" s="1412">
        <f>'C O M B O S   NOVIEMBRE 2023'!AL5</f>
        <v>-30.909999999999854</v>
      </c>
      <c r="J6" s="1378" t="str">
        <f>'C O M B O S   NOVIEMBRE 2023'!AE6</f>
        <v>NLP-212</v>
      </c>
      <c r="K6" s="1262">
        <v>12274</v>
      </c>
      <c r="L6" s="1267" t="s">
        <v>894</v>
      </c>
      <c r="M6" s="1262">
        <v>37120</v>
      </c>
      <c r="N6" s="1456" t="s">
        <v>889</v>
      </c>
      <c r="O6" s="1449">
        <v>203162</v>
      </c>
      <c r="P6" s="1255"/>
      <c r="Q6" s="1043">
        <f>41375.66*17.615</f>
        <v>728832.25089999998</v>
      </c>
      <c r="R6" s="1289" t="s">
        <v>888</v>
      </c>
      <c r="S6" s="899">
        <f t="shared" si="0"/>
        <v>778226.25089999998</v>
      </c>
      <c r="T6" s="899">
        <f t="shared" ref="T6:T35" si="1">S6/H6+0.1</f>
        <v>21.040888811452252</v>
      </c>
      <c r="U6" s="1256"/>
    </row>
    <row r="7" spans="1:29" s="336" customFormat="1" ht="34.5" customHeight="1" x14ac:dyDescent="0.35">
      <c r="A7" s="313">
        <v>4</v>
      </c>
      <c r="B7" s="1385" t="str">
        <f>'C O M B O S   NOVIEMBRE 2023'!AO5</f>
        <v xml:space="preserve">SAM  FARMS </v>
      </c>
      <c r="C7" s="1385" t="str">
        <f>'C O M B O S   NOVIEMBRE 2023'!AP5</f>
        <v>RANTOUL</v>
      </c>
      <c r="D7" s="1404" t="str">
        <f>'C O M B O S   NOVIEMBRE 2023'!AQ5</f>
        <v>PED. 106002279</v>
      </c>
      <c r="E7" s="1405">
        <f>'C O M B O S   NOVIEMBRE 2023'!AR5</f>
        <v>45245</v>
      </c>
      <c r="F7" s="1409">
        <f>'C O M B O S   NOVIEMBRE 2023'!AS5</f>
        <v>18324.95</v>
      </c>
      <c r="G7" s="1410">
        <f>'C O M B O S   NOVIEMBRE 2023'!AT5</f>
        <v>20</v>
      </c>
      <c r="H7" s="1411">
        <f>'C O M B O S   NOVIEMBRE 2023'!AU5</f>
        <v>18476.599999999999</v>
      </c>
      <c r="I7" s="1412">
        <f>'C O M B O S   NOVIEMBRE 2023'!AV5</f>
        <v>-151.64999999999782</v>
      </c>
      <c r="J7" s="1380">
        <f>'C O M B O S   NOVIEMBRE 2023'!AO6</f>
        <v>11935</v>
      </c>
      <c r="K7" s="1262">
        <v>11424</v>
      </c>
      <c r="L7" s="1267" t="s">
        <v>852</v>
      </c>
      <c r="M7" s="1262">
        <v>37120</v>
      </c>
      <c r="N7" s="1456" t="s">
        <v>890</v>
      </c>
      <c r="O7" s="1449">
        <v>12204</v>
      </c>
      <c r="P7" s="1255"/>
      <c r="Q7" s="1043">
        <f>41601.63*17.665</f>
        <v>734892.79394999996</v>
      </c>
      <c r="R7" s="1437" t="s">
        <v>888</v>
      </c>
      <c r="S7" s="899">
        <f t="shared" si="0"/>
        <v>783436.79394999996</v>
      </c>
      <c r="T7" s="899">
        <f t="shared" si="1"/>
        <v>42.501567060498147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4" t="str">
        <f>'C O M B O S   NOVIEMBRE 2023'!AY5</f>
        <v>SAM FARMS</v>
      </c>
      <c r="C8" s="1387" t="str">
        <f>'C O M B O S   NOVIEMBRE 2023'!AZ5</f>
        <v xml:space="preserve">I B P </v>
      </c>
      <c r="D8" s="1404" t="str">
        <f>'C O M B O S   NOVIEMBRE 2023'!BA5</f>
        <v>PED. 106240656</v>
      </c>
      <c r="E8" s="1405">
        <f>'C O M B O S   NOVIEMBRE 2023'!BB5</f>
        <v>45248</v>
      </c>
      <c r="F8" s="1409">
        <f>'C O M B O S   NOVIEMBRE 2023'!BC5</f>
        <v>18638.18</v>
      </c>
      <c r="G8" s="1410">
        <f>'C O M B O S   NOVIEMBRE 2023'!BD5</f>
        <v>20</v>
      </c>
      <c r="H8" s="1411">
        <f>'C O M B O S   NOVIEMBRE 2023'!BE5</f>
        <v>18715.12</v>
      </c>
      <c r="I8" s="1412">
        <f>'C O M B O S   NOVIEMBRE 2023'!AV6</f>
        <v>0</v>
      </c>
      <c r="J8" s="1469">
        <v>11872</v>
      </c>
      <c r="K8" s="1262">
        <v>12434</v>
      </c>
      <c r="L8" s="1263" t="s">
        <v>896</v>
      </c>
      <c r="M8" s="1262">
        <v>35840</v>
      </c>
      <c r="N8" s="1456" t="s">
        <v>896</v>
      </c>
      <c r="O8" s="1470">
        <v>12218</v>
      </c>
      <c r="P8" s="1255"/>
      <c r="Q8" s="1043">
        <f>42254.37*17.31</f>
        <v>731423.14469999995</v>
      </c>
      <c r="R8" s="1437" t="s">
        <v>895</v>
      </c>
      <c r="S8" s="899">
        <f t="shared" si="0"/>
        <v>779697.14469999995</v>
      </c>
      <c r="T8" s="899">
        <f t="shared" si="1"/>
        <v>41.761348936047433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 t="str">
        <f>'C O M B O S   NOVIEMBRE 2023'!BI5</f>
        <v>SAM FARMS</v>
      </c>
      <c r="C9" s="1385" t="str">
        <f>'C O M B O S   NOVIEMBRE 2023'!BJ5</f>
        <v xml:space="preserve">I B P </v>
      </c>
      <c r="D9" s="1404" t="str">
        <f>'C O M B O S   NOVIEMBRE 2023'!BK5</f>
        <v>PED. 106320088</v>
      </c>
      <c r="E9" s="1405">
        <f>'C O M B O S   NOVIEMBRE 2023'!BL5</f>
        <v>45252</v>
      </c>
      <c r="F9" s="1409">
        <f>'C O M B O S   NOVIEMBRE 2023'!BM5</f>
        <v>18855.48</v>
      </c>
      <c r="G9" s="1410">
        <f>'C O M B O S   NOVIEMBRE 2023'!BN5</f>
        <v>20</v>
      </c>
      <c r="H9" s="1411">
        <f>'C O M B O S   NOVIEMBRE 2023'!BO5</f>
        <v>18866.62</v>
      </c>
      <c r="I9" s="1412">
        <f>'C O M B O S   NOVIEMBRE 2023'!AV7</f>
        <v>0</v>
      </c>
      <c r="J9" s="1327">
        <f>'C O M B O S   NOVIEMBRE 2023'!BI6</f>
        <v>11874</v>
      </c>
      <c r="K9" s="1262"/>
      <c r="L9" s="1265"/>
      <c r="M9" s="1262">
        <v>35840</v>
      </c>
      <c r="N9" s="1455" t="s">
        <v>887</v>
      </c>
      <c r="O9" s="1449">
        <v>12225</v>
      </c>
      <c r="P9" s="1255"/>
      <c r="Q9" s="124">
        <f>41793.65*17.137</f>
        <v>716217.78005000006</v>
      </c>
      <c r="R9" s="1326" t="s">
        <v>885</v>
      </c>
      <c r="S9" s="899">
        <f>Q9+M9+K9</f>
        <v>752057.78005000006</v>
      </c>
      <c r="T9" s="899">
        <f t="shared" si="1"/>
        <v>39.961818388773409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5"/>
      <c r="C10" s="1385"/>
      <c r="D10" s="1404"/>
      <c r="E10" s="1405"/>
      <c r="F10" s="1409"/>
      <c r="G10" s="1410"/>
      <c r="H10" s="1411"/>
      <c r="I10" s="1412">
        <f>'C O M B O S   NOVIEMBRE 2023'!AV8</f>
        <v>0</v>
      </c>
      <c r="J10" s="1327"/>
      <c r="K10" s="1262"/>
      <c r="L10" s="1265"/>
      <c r="M10" s="1262"/>
      <c r="N10" s="1455"/>
      <c r="O10" s="1449"/>
      <c r="P10" s="1255"/>
      <c r="Q10" s="1279"/>
      <c r="R10" s="1438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7"/>
      <c r="C11" s="1385"/>
      <c r="D11" s="1404"/>
      <c r="E11" s="1405"/>
      <c r="F11" s="1409"/>
      <c r="G11" s="1410"/>
      <c r="H11" s="1411"/>
      <c r="I11" s="1412">
        <f>'C O M B O S   NOVIEMBRE 2023'!AV9</f>
        <v>0</v>
      </c>
      <c r="J11" s="1290"/>
      <c r="K11" s="1262"/>
      <c r="L11" s="1265"/>
      <c r="M11" s="1262"/>
      <c r="N11" s="1455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5"/>
      <c r="C12" s="1385"/>
      <c r="D12" s="1404"/>
      <c r="E12" s="1405"/>
      <c r="F12" s="1409"/>
      <c r="G12" s="1410"/>
      <c r="H12" s="1411"/>
      <c r="I12" s="1412">
        <f>'C O M B O S   NOVIEMBRE 2023'!AV10</f>
        <v>0</v>
      </c>
      <c r="J12" s="1328"/>
      <c r="K12" s="1262"/>
      <c r="L12" s="1267"/>
      <c r="M12" s="1262"/>
      <c r="N12" s="1455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5"/>
      <c r="C13" s="1385"/>
      <c r="D13" s="1404"/>
      <c r="E13" s="1405"/>
      <c r="F13" s="1409"/>
      <c r="G13" s="1410"/>
      <c r="H13" s="1411"/>
      <c r="I13" s="1412">
        <f>'C O M B O S   NOVIEMBRE 2023'!AV11</f>
        <v>0</v>
      </c>
      <c r="J13" s="1329"/>
      <c r="K13" s="1262"/>
      <c r="L13" s="1267"/>
      <c r="M13" s="1262"/>
      <c r="N13" s="1455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5"/>
      <c r="D14" s="1404"/>
      <c r="E14" s="1405"/>
      <c r="F14" s="1409"/>
      <c r="G14" s="1410"/>
      <c r="H14" s="1411"/>
      <c r="I14" s="1412"/>
      <c r="J14" s="1328"/>
      <c r="K14" s="1262"/>
      <c r="L14" s="1263"/>
      <c r="M14" s="1262"/>
      <c r="N14" s="1455"/>
      <c r="O14" s="1449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4"/>
      <c r="C15" s="1385"/>
      <c r="D15" s="1404"/>
      <c r="E15" s="1405"/>
      <c r="F15" s="1409"/>
      <c r="G15" s="1410"/>
      <c r="H15" s="1411"/>
      <c r="I15" s="1412"/>
      <c r="J15" s="1331"/>
      <c r="K15" s="1262"/>
      <c r="L15" s="1263"/>
      <c r="M15" s="1262"/>
      <c r="N15" s="1457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7"/>
      <c r="C16" s="1385"/>
      <c r="D16" s="1404"/>
      <c r="E16" s="1405"/>
      <c r="F16" s="1409"/>
      <c r="G16" s="1410"/>
      <c r="H16" s="1411"/>
      <c r="I16" s="1412"/>
      <c r="J16" s="1332"/>
      <c r="K16" s="1262"/>
      <c r="L16" s="1267"/>
      <c r="M16" s="1262"/>
      <c r="N16" s="1457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8"/>
      <c r="C17" s="1385"/>
      <c r="D17" s="1404"/>
      <c r="E17" s="1405"/>
      <c r="F17" s="1409"/>
      <c r="G17" s="1410"/>
      <c r="H17" s="1411"/>
      <c r="I17" s="1412"/>
      <c r="J17" s="1333"/>
      <c r="K17" s="1262"/>
      <c r="L17" s="1263"/>
      <c r="M17" s="1262"/>
      <c r="N17" s="1455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4"/>
      <c r="C18" s="1385"/>
      <c r="D18" s="1404"/>
      <c r="E18" s="1405"/>
      <c r="F18" s="1409"/>
      <c r="G18" s="1410"/>
      <c r="H18" s="1411"/>
      <c r="I18" s="1412"/>
      <c r="J18" s="1334"/>
      <c r="K18" s="1262"/>
      <c r="L18" s="1263"/>
      <c r="M18" s="1262"/>
      <c r="N18" s="1457"/>
      <c r="O18" s="1449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3"/>
      <c r="E19" s="1414"/>
      <c r="F19" s="1415"/>
      <c r="G19" s="1031"/>
      <c r="H19" s="1416"/>
      <c r="I19" s="1417"/>
      <c r="J19" s="1327"/>
      <c r="K19" s="1262"/>
      <c r="L19" s="1263"/>
      <c r="M19" s="1262"/>
      <c r="N19" s="1457"/>
      <c r="O19" s="1449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3"/>
      <c r="E20" s="1414"/>
      <c r="F20" s="1415"/>
      <c r="G20" s="1031"/>
      <c r="H20" s="1416"/>
      <c r="I20" s="1417"/>
      <c r="J20" s="1335"/>
      <c r="K20" s="1262"/>
      <c r="L20" s="1263"/>
      <c r="M20" s="1262"/>
      <c r="N20" s="1457"/>
      <c r="O20" s="1449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3"/>
      <c r="E21" s="1414"/>
      <c r="F21" s="1415"/>
      <c r="G21" s="1031"/>
      <c r="H21" s="1416"/>
      <c r="I21" s="1417"/>
      <c r="J21" s="1337"/>
      <c r="K21" s="1262"/>
      <c r="L21" s="1263"/>
      <c r="M21" s="1262"/>
      <c r="N21" s="1457"/>
      <c r="O21" s="1449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3"/>
      <c r="E22" s="1414"/>
      <c r="F22" s="1415"/>
      <c r="G22" s="1031"/>
      <c r="H22" s="1416"/>
      <c r="I22" s="1417"/>
      <c r="J22" s="1290"/>
      <c r="K22" s="1262"/>
      <c r="L22" s="1263"/>
      <c r="M22" s="1262"/>
      <c r="N22" s="1457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3"/>
      <c r="E23" s="1414"/>
      <c r="F23" s="1415"/>
      <c r="G23" s="1031"/>
      <c r="H23" s="1416"/>
      <c r="I23" s="1417"/>
      <c r="J23" s="1290"/>
      <c r="K23" s="1262"/>
      <c r="L23" s="1263"/>
      <c r="M23" s="1262"/>
      <c r="N23" s="1459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8"/>
      <c r="E24" s="1414"/>
      <c r="F24" s="1415"/>
      <c r="G24" s="1031"/>
      <c r="H24" s="1416"/>
      <c r="I24" s="1417"/>
      <c r="J24" s="1328"/>
      <c r="K24" s="1262"/>
      <c r="L24" s="1263"/>
      <c r="M24" s="1262"/>
      <c r="N24" s="1455"/>
      <c r="O24" s="1449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8"/>
      <c r="E25" s="1414"/>
      <c r="F25" s="1415"/>
      <c r="G25" s="1031"/>
      <c r="H25" s="1416"/>
      <c r="I25" s="1417"/>
      <c r="J25" s="1337"/>
      <c r="K25" s="1262"/>
      <c r="L25" s="1263"/>
      <c r="M25" s="1262"/>
      <c r="N25" s="1455"/>
      <c r="O25" s="1449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8"/>
      <c r="E26" s="1414"/>
      <c r="F26" s="1415"/>
      <c r="G26" s="740"/>
      <c r="H26" s="1416"/>
      <c r="I26" s="1417"/>
      <c r="J26" s="1335"/>
      <c r="K26" s="1262"/>
      <c r="L26" s="1295"/>
      <c r="M26" s="1262"/>
      <c r="N26" s="1456"/>
      <c r="O26" s="1449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8"/>
      <c r="E27" s="1414"/>
      <c r="F27" s="1415"/>
      <c r="G27" s="740"/>
      <c r="H27" s="1416"/>
      <c r="I27" s="1417"/>
      <c r="J27" s="1290"/>
      <c r="K27" s="124"/>
      <c r="L27" s="1263"/>
      <c r="M27" s="1262"/>
      <c r="N27" s="1455"/>
      <c r="O27" s="1449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8"/>
      <c r="E28" s="1414"/>
      <c r="F28" s="1415"/>
      <c r="G28" s="740"/>
      <c r="H28" s="1416"/>
      <c r="I28" s="1417"/>
      <c r="J28" s="1339"/>
      <c r="K28" s="1281"/>
      <c r="L28" s="1263"/>
      <c r="M28" s="1282"/>
      <c r="N28" s="1455"/>
      <c r="O28" s="1450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8"/>
      <c r="E29" s="1414"/>
      <c r="F29" s="1415"/>
      <c r="G29" s="740"/>
      <c r="H29" s="1416"/>
      <c r="I29" s="1417"/>
      <c r="J29" s="1290"/>
      <c r="K29" s="1032"/>
      <c r="L29" s="1263"/>
      <c r="M29" s="1262"/>
      <c r="N29" s="1455"/>
      <c r="O29" s="1451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8"/>
      <c r="E30" s="1405"/>
      <c r="F30" s="1409"/>
      <c r="G30" s="1288"/>
      <c r="H30" s="1411"/>
      <c r="I30" s="1417"/>
      <c r="J30" s="1335"/>
      <c r="K30" s="124"/>
      <c r="L30" s="1263"/>
      <c r="M30" s="1262"/>
      <c r="N30" s="1456"/>
      <c r="O30" s="1451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8"/>
      <c r="E31" s="1405"/>
      <c r="F31" s="1409"/>
      <c r="G31" s="1288"/>
      <c r="H31" s="1411"/>
      <c r="I31" s="1417"/>
      <c r="J31" s="1337"/>
      <c r="K31" s="124"/>
      <c r="L31" s="1271"/>
      <c r="M31" s="1262"/>
      <c r="N31" s="1456"/>
      <c r="O31" s="1451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8"/>
      <c r="E32" s="1405"/>
      <c r="F32" s="1409"/>
      <c r="G32" s="1288"/>
      <c r="H32" s="1411"/>
      <c r="I32" s="1417"/>
      <c r="J32" s="1285"/>
      <c r="K32" s="1283"/>
      <c r="L32" s="1284"/>
      <c r="M32" s="1262"/>
      <c r="N32" s="1456"/>
      <c r="O32" s="1451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9"/>
      <c r="E33" s="1420"/>
      <c r="F33" s="1406"/>
      <c r="G33" s="1421"/>
      <c r="H33" s="1407"/>
      <c r="I33" s="1408"/>
      <c r="J33" s="1285"/>
      <c r="K33" s="1281"/>
      <c r="L33" s="1263"/>
      <c r="M33" s="1282"/>
      <c r="N33" s="1457"/>
      <c r="O33" s="1450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9"/>
      <c r="E34" s="1420"/>
      <c r="F34" s="1406"/>
      <c r="G34" s="1421"/>
      <c r="H34" s="1407"/>
      <c r="I34" s="1422"/>
      <c r="J34" s="1286"/>
      <c r="K34" s="1032"/>
      <c r="L34" s="1263"/>
      <c r="M34" s="1287"/>
      <c r="N34" s="1456"/>
      <c r="O34" s="1451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9"/>
      <c r="E35" s="1420"/>
      <c r="F35" s="1406"/>
      <c r="G35" s="599"/>
      <c r="H35" s="1407"/>
      <c r="I35" s="1422"/>
      <c r="J35" s="1290"/>
      <c r="K35" s="1043"/>
      <c r="L35" s="1263"/>
      <c r="M35" s="1287"/>
      <c r="N35" s="1456"/>
      <c r="O35" s="1451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3"/>
      <c r="E36" s="1424"/>
      <c r="F36" s="1401"/>
      <c r="G36" s="1425"/>
      <c r="H36" s="1402"/>
      <c r="I36" s="1403"/>
      <c r="J36" s="1294"/>
      <c r="K36" s="1262"/>
      <c r="L36" s="1284"/>
      <c r="M36" s="1262"/>
      <c r="N36" s="1455"/>
      <c r="O36" s="1451"/>
      <c r="P36" s="1255"/>
      <c r="Q36" s="124"/>
      <c r="R36" s="1292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3"/>
      <c r="E37" s="1424"/>
      <c r="F37" s="1401"/>
      <c r="G37" s="1425"/>
      <c r="H37" s="1402"/>
      <c r="I37" s="1403"/>
      <c r="J37" s="1317"/>
      <c r="K37" s="1262"/>
      <c r="L37" s="1284"/>
      <c r="M37" s="1262"/>
      <c r="N37" s="1455"/>
      <c r="O37" s="1452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6"/>
      <c r="E38" s="1424"/>
      <c r="F38" s="1401"/>
      <c r="G38" s="353"/>
      <c r="H38" s="1402"/>
      <c r="I38" s="1403">
        <f t="shared" ref="I38:I50" si="7">H38-F38</f>
        <v>0</v>
      </c>
      <c r="J38" s="1296"/>
      <c r="K38" s="1250"/>
      <c r="L38" s="1297"/>
      <c r="M38" s="1088"/>
      <c r="N38" s="1460"/>
      <c r="O38" s="1448"/>
      <c r="P38" s="1171"/>
      <c r="Q38" s="1299"/>
      <c r="R38" s="1300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6"/>
      <c r="E39" s="1424"/>
      <c r="F39" s="1401"/>
      <c r="G39" s="353"/>
      <c r="H39" s="1402"/>
      <c r="I39" s="1403">
        <f t="shared" si="7"/>
        <v>0</v>
      </c>
      <c r="J39" s="1296"/>
      <c r="K39" s="1250"/>
      <c r="L39" s="1297"/>
      <c r="M39" s="1088"/>
      <c r="N39" s="1460"/>
      <c r="O39" s="1448"/>
      <c r="P39" s="1171"/>
      <c r="Q39" s="1301"/>
      <c r="R39" s="1302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4"/>
      <c r="C40" s="1044"/>
      <c r="D40" s="1426"/>
      <c r="E40" s="1424"/>
      <c r="F40" s="1401"/>
      <c r="G40" s="353"/>
      <c r="H40" s="1402"/>
      <c r="I40" s="1403">
        <f t="shared" si="7"/>
        <v>0</v>
      </c>
      <c r="J40" s="1296"/>
      <c r="K40" s="1250"/>
      <c r="L40" s="1297"/>
      <c r="M40" s="1088"/>
      <c r="N40" s="1460"/>
      <c r="O40" s="1448"/>
      <c r="P40" s="1171"/>
      <c r="Q40" s="1301"/>
      <c r="R40" s="1302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4"/>
      <c r="C41" s="1044"/>
      <c r="D41" s="1426"/>
      <c r="E41" s="1424"/>
      <c r="F41" s="1401"/>
      <c r="G41" s="353"/>
      <c r="H41" s="1402"/>
      <c r="I41" s="1403">
        <f t="shared" si="7"/>
        <v>0</v>
      </c>
      <c r="J41" s="1296"/>
      <c r="K41" s="1250"/>
      <c r="L41" s="1297"/>
      <c r="M41" s="1088"/>
      <c r="N41" s="1460"/>
      <c r="O41" s="1448"/>
      <c r="P41" s="1171"/>
      <c r="Q41" s="1301"/>
      <c r="R41" s="1303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4"/>
      <c r="C42" s="1044"/>
      <c r="D42" s="1426"/>
      <c r="E42" s="1424"/>
      <c r="F42" s="1401"/>
      <c r="G42" s="353"/>
      <c r="H42" s="1402"/>
      <c r="I42" s="1403">
        <f t="shared" si="7"/>
        <v>0</v>
      </c>
      <c r="J42" s="1296"/>
      <c r="K42" s="1250"/>
      <c r="L42" s="1297"/>
      <c r="M42" s="1088"/>
      <c r="N42" s="1460"/>
      <c r="O42" s="1448"/>
      <c r="P42" s="1171"/>
      <c r="Q42" s="1301"/>
      <c r="R42" s="1303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4"/>
      <c r="C43" s="1298"/>
      <c r="D43" s="1427"/>
      <c r="E43" s="1424"/>
      <c r="F43" s="1401"/>
      <c r="G43" s="353"/>
      <c r="H43" s="1402"/>
      <c r="I43" s="1403">
        <f t="shared" si="7"/>
        <v>0</v>
      </c>
      <c r="J43" s="1296"/>
      <c r="K43" s="1250"/>
      <c r="L43" s="1297"/>
      <c r="M43" s="1088"/>
      <c r="N43" s="1460"/>
      <c r="O43" s="1448"/>
      <c r="P43" s="1171"/>
      <c r="Q43" s="2"/>
      <c r="R43" s="1304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4"/>
      <c r="C44" s="1298"/>
      <c r="D44" s="1423"/>
      <c r="E44" s="1424"/>
      <c r="F44" s="1401"/>
      <c r="G44" s="353"/>
      <c r="H44" s="1402"/>
      <c r="I44" s="1403">
        <f t="shared" si="7"/>
        <v>0</v>
      </c>
      <c r="J44" s="1296"/>
      <c r="K44" s="1250"/>
      <c r="L44" s="1297"/>
      <c r="M44" s="1088"/>
      <c r="N44" s="1460"/>
      <c r="O44" s="1448"/>
      <c r="P44" s="1171"/>
      <c r="Q44" s="2"/>
      <c r="R44" s="1304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4"/>
      <c r="C45" s="1134"/>
      <c r="D45" s="1423"/>
      <c r="E45" s="1424"/>
      <c r="F45" s="1401"/>
      <c r="G45" s="353"/>
      <c r="H45" s="1402"/>
      <c r="I45" s="1403">
        <f t="shared" si="7"/>
        <v>0</v>
      </c>
      <c r="J45" s="1296"/>
      <c r="K45" s="1250"/>
      <c r="L45" s="1297"/>
      <c r="M45" s="1088"/>
      <c r="N45" s="1460"/>
      <c r="O45" s="1448"/>
      <c r="P45" s="1171"/>
      <c r="Q45" s="2"/>
      <c r="R45" s="1304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4"/>
      <c r="C46" s="1134"/>
      <c r="D46" s="1423"/>
      <c r="E46" s="1424"/>
      <c r="F46" s="1401"/>
      <c r="G46" s="353"/>
      <c r="H46" s="1402"/>
      <c r="I46" s="1403">
        <f t="shared" si="7"/>
        <v>0</v>
      </c>
      <c r="J46" s="1296"/>
      <c r="K46" s="1250"/>
      <c r="L46" s="1297"/>
      <c r="M46" s="1088"/>
      <c r="N46" s="1460"/>
      <c r="O46" s="1448"/>
      <c r="P46" s="1171"/>
      <c r="Q46" s="2"/>
      <c r="R46" s="1304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4"/>
      <c r="C47" s="1134"/>
      <c r="D47" s="1423"/>
      <c r="E47" s="1424"/>
      <c r="F47" s="1401"/>
      <c r="G47" s="353"/>
      <c r="H47" s="1402"/>
      <c r="I47" s="1403">
        <f t="shared" si="7"/>
        <v>0</v>
      </c>
      <c r="J47" s="1296"/>
      <c r="K47" s="1250"/>
      <c r="L47" s="1297"/>
      <c r="M47" s="1088"/>
      <c r="N47" s="1460"/>
      <c r="O47" s="1448"/>
      <c r="P47" s="1171"/>
      <c r="Q47" s="2"/>
      <c r="R47" s="1304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8"/>
      <c r="E48" s="1424"/>
      <c r="F48" s="1401"/>
      <c r="G48" s="353"/>
      <c r="H48" s="1402"/>
      <c r="I48" s="1403">
        <f t="shared" si="7"/>
        <v>0</v>
      </c>
      <c r="J48" s="1296"/>
      <c r="K48" s="1250"/>
      <c r="L48" s="1297"/>
      <c r="M48" s="1088"/>
      <c r="N48" s="1460"/>
      <c r="O48" s="1448"/>
      <c r="P48" s="1171"/>
      <c r="Q48" s="1305"/>
      <c r="R48" s="1300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8"/>
      <c r="E49" s="1424"/>
      <c r="F49" s="1401"/>
      <c r="G49" s="353"/>
      <c r="H49" s="1402"/>
      <c r="I49" s="1403">
        <f t="shared" si="7"/>
        <v>0</v>
      </c>
      <c r="J49" s="1296"/>
      <c r="K49" s="1250"/>
      <c r="L49" s="1297"/>
      <c r="M49" s="1088"/>
      <c r="N49" s="1460"/>
      <c r="O49" s="1448"/>
      <c r="P49" s="1171"/>
      <c r="Q49" s="1305"/>
      <c r="R49" s="1306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8"/>
      <c r="E50" s="1429"/>
      <c r="F50" s="1401"/>
      <c r="G50" s="353"/>
      <c r="H50" s="1402"/>
      <c r="I50" s="1403">
        <f t="shared" si="7"/>
        <v>0</v>
      </c>
      <c r="J50" s="1246"/>
      <c r="K50" s="1307"/>
      <c r="L50" s="1308"/>
      <c r="M50" s="1088"/>
      <c r="N50" s="1461"/>
      <c r="O50" s="1448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8"/>
      <c r="E51" s="1424"/>
      <c r="F51" s="1430" t="s">
        <v>835</v>
      </c>
      <c r="G51" s="1431">
        <f>SUM(G5:G50)</f>
        <v>102</v>
      </c>
      <c r="H51" s="1432">
        <f>SUM(H3:H50)</f>
        <v>129360.00999999998</v>
      </c>
      <c r="I51" s="1433">
        <f>[1]PIERNA!I37</f>
        <v>0</v>
      </c>
      <c r="J51" s="1310"/>
      <c r="K51" s="1311">
        <f>SUM(K5:K50)</f>
        <v>46256</v>
      </c>
      <c r="L51" s="1312"/>
      <c r="M51" s="1311">
        <f>SUM(M5:M50)</f>
        <v>183040</v>
      </c>
      <c r="N51" s="1462"/>
      <c r="O51" s="1454"/>
      <c r="P51" s="1313"/>
      <c r="Q51" s="1314">
        <f>SUM(Q5:Q50)</f>
        <v>3623740.5333000002</v>
      </c>
      <c r="R51" s="1315"/>
      <c r="S51" s="910">
        <f>Q51+M51+K51</f>
        <v>3853036.5333000002</v>
      </c>
      <c r="T51" s="899"/>
    </row>
    <row r="52" spans="1:20" s="336" customFormat="1" ht="19.5" thickTop="1" x14ac:dyDescent="0.3">
      <c r="B52" s="1044"/>
      <c r="C52" s="1044"/>
      <c r="D52" s="353"/>
      <c r="E52" s="1424"/>
      <c r="F52" s="1434"/>
      <c r="G52" s="353"/>
      <c r="H52" s="1434"/>
      <c r="I52" s="1427"/>
      <c r="J52" s="1246"/>
      <c r="L52" s="1316"/>
      <c r="N52" s="1463"/>
      <c r="O52" s="1448"/>
      <c r="P52" s="1171"/>
      <c r="Q52" s="2"/>
      <c r="R52" s="1291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1959" t="s">
        <v>808</v>
      </c>
      <c r="L1" s="1959"/>
      <c r="M1" s="1959"/>
      <c r="N1" s="1959"/>
      <c r="O1" s="1959"/>
      <c r="P1" s="1959"/>
      <c r="Q1" s="1959"/>
      <c r="R1" s="1113">
        <f>I1+1</f>
        <v>1</v>
      </c>
      <c r="S1" s="1113"/>
      <c r="U1" s="1958" t="str">
        <f>K1</f>
        <v>ENTRADAS DEL MES DE  NOVIEMBRE  2023</v>
      </c>
      <c r="V1" s="1958"/>
      <c r="W1" s="1958"/>
      <c r="X1" s="1958"/>
      <c r="Y1" s="1958"/>
      <c r="Z1" s="1958"/>
      <c r="AA1" s="1958"/>
      <c r="AB1" s="1113">
        <f>R1+1</f>
        <v>2</v>
      </c>
      <c r="AC1" s="1114"/>
      <c r="AE1" s="1958" t="str">
        <f>U1</f>
        <v>ENTRADAS DEL MES DE  NOVIEMBRE  2023</v>
      </c>
      <c r="AF1" s="1958"/>
      <c r="AG1" s="1958"/>
      <c r="AH1" s="1958"/>
      <c r="AI1" s="1958"/>
      <c r="AJ1" s="1958"/>
      <c r="AK1" s="1958"/>
      <c r="AL1" s="1113">
        <f>AB1+1</f>
        <v>3</v>
      </c>
      <c r="AM1" s="1113"/>
      <c r="AO1" s="1958" t="str">
        <f>AE1</f>
        <v>ENTRADAS DEL MES DE  NOVIEMBRE  2023</v>
      </c>
      <c r="AP1" s="1958"/>
      <c r="AQ1" s="1958"/>
      <c r="AR1" s="1958"/>
      <c r="AS1" s="1958"/>
      <c r="AT1" s="1958"/>
      <c r="AU1" s="1958"/>
      <c r="AV1" s="1113">
        <f>AL1+1</f>
        <v>4</v>
      </c>
      <c r="AW1" s="1114"/>
      <c r="AY1" s="1958" t="str">
        <f>AO1</f>
        <v>ENTRADAS DEL MES DE  NOVIEMBRE  2023</v>
      </c>
      <c r="AZ1" s="1958"/>
      <c r="BA1" s="1958"/>
      <c r="BB1" s="1958"/>
      <c r="BC1" s="1958"/>
      <c r="BD1" s="1958"/>
      <c r="BE1" s="1958"/>
      <c r="BF1" s="1113">
        <f>AV1+1</f>
        <v>5</v>
      </c>
      <c r="BG1" s="1114"/>
      <c r="BI1" s="1958" t="str">
        <f>AY1</f>
        <v>ENTRADAS DEL MES DE  NOVIEMBRE  2023</v>
      </c>
      <c r="BJ1" s="1958"/>
      <c r="BK1" s="1958"/>
      <c r="BL1" s="1958"/>
      <c r="BM1" s="1958"/>
      <c r="BN1" s="1958"/>
      <c r="BO1" s="1958"/>
      <c r="BP1" s="1113">
        <f>BF1+1</f>
        <v>6</v>
      </c>
      <c r="BQ1" s="1114"/>
      <c r="BS1" s="1958" t="str">
        <f>BI1</f>
        <v>ENTRADAS DEL MES DE  NOVIEMBRE  2023</v>
      </c>
      <c r="BT1" s="1958"/>
      <c r="BU1" s="1958"/>
      <c r="BV1" s="1958"/>
      <c r="BW1" s="1958"/>
      <c r="BX1" s="1958"/>
      <c r="BY1" s="1958"/>
      <c r="BZ1" s="1113">
        <f>BP1+1</f>
        <v>7</v>
      </c>
      <c r="CA1" s="1206"/>
      <c r="CC1" s="1958" t="str">
        <f>BS1</f>
        <v>ENTRADAS DEL MES DE  NOVIEMBRE  2023</v>
      </c>
      <c r="CD1" s="1958"/>
      <c r="CE1" s="1958"/>
      <c r="CF1" s="1958"/>
      <c r="CG1" s="1958"/>
      <c r="CH1" s="1958"/>
      <c r="CI1" s="1958"/>
      <c r="CJ1" s="1113">
        <f>BZ1+1</f>
        <v>8</v>
      </c>
      <c r="CK1" s="1206"/>
      <c r="CM1" s="1958" t="str">
        <f>CC1</f>
        <v>ENTRADAS DEL MES DE  NOVIEMBRE  2023</v>
      </c>
      <c r="CN1" s="1958"/>
      <c r="CO1" s="1958"/>
      <c r="CP1" s="1958"/>
      <c r="CQ1" s="1958"/>
      <c r="CR1" s="1958"/>
      <c r="CS1" s="1958"/>
      <c r="CT1" s="1113">
        <f>CJ1+1</f>
        <v>9</v>
      </c>
      <c r="CU1" s="1114"/>
      <c r="CW1" s="1958" t="str">
        <f>CM1</f>
        <v>ENTRADAS DEL MES DE  NOVIEMBRE  2023</v>
      </c>
      <c r="CX1" s="1958"/>
      <c r="CY1" s="1958"/>
      <c r="CZ1" s="1958"/>
      <c r="DA1" s="1958"/>
      <c r="DB1" s="1958"/>
      <c r="DC1" s="1958"/>
      <c r="DD1" s="1113">
        <f>CT1+1</f>
        <v>10</v>
      </c>
      <c r="DE1" s="1114"/>
      <c r="DG1" s="1958" t="str">
        <f>CW1</f>
        <v>ENTRADAS DEL MES DE  NOVIEMBRE  2023</v>
      </c>
      <c r="DH1" s="1958"/>
      <c r="DI1" s="1958"/>
      <c r="DJ1" s="1958"/>
      <c r="DK1" s="1958"/>
      <c r="DL1" s="1958"/>
      <c r="DM1" s="1958"/>
      <c r="DN1" s="1113">
        <f>DD1+1</f>
        <v>11</v>
      </c>
      <c r="DO1" s="1114"/>
      <c r="DQ1" s="1958" t="str">
        <f>DG1</f>
        <v>ENTRADAS DEL MES DE  NOVIEMBRE  2023</v>
      </c>
      <c r="DR1" s="1958"/>
      <c r="DS1" s="1958"/>
      <c r="DT1" s="1958"/>
      <c r="DU1" s="1958"/>
      <c r="DV1" s="1958"/>
      <c r="DW1" s="1958"/>
      <c r="DX1" s="1113">
        <f>DN1+1</f>
        <v>12</v>
      </c>
      <c r="DY1" s="1206"/>
      <c r="EA1" s="1958" t="str">
        <f>DQ1</f>
        <v>ENTRADAS DEL MES DE  NOVIEMBRE  2023</v>
      </c>
      <c r="EB1" s="1958"/>
      <c r="EC1" s="1958"/>
      <c r="ED1" s="1958"/>
      <c r="EE1" s="1958"/>
      <c r="EF1" s="1958"/>
      <c r="EG1" s="1958"/>
      <c r="EH1" s="1113">
        <f>DX1+1</f>
        <v>13</v>
      </c>
      <c r="EI1" s="1114"/>
      <c r="EK1" s="1958" t="str">
        <f>EA1</f>
        <v>ENTRADAS DEL MES DE  NOVIEMBRE  2023</v>
      </c>
      <c r="EL1" s="1958"/>
      <c r="EM1" s="1958"/>
      <c r="EN1" s="1958"/>
      <c r="EO1" s="1958"/>
      <c r="EP1" s="1958"/>
      <c r="EQ1" s="1958"/>
      <c r="ER1" s="1113">
        <f>EH1+1</f>
        <v>14</v>
      </c>
      <c r="ES1" s="1114"/>
      <c r="EU1" s="1958" t="str">
        <f>EK1</f>
        <v>ENTRADAS DEL MES DE  NOVIEMBRE  2023</v>
      </c>
      <c r="EV1" s="1958"/>
      <c r="EW1" s="1958"/>
      <c r="EX1" s="1958"/>
      <c r="EY1" s="1958"/>
      <c r="EZ1" s="1958"/>
      <c r="FA1" s="1958"/>
      <c r="FB1" s="1113">
        <f>ER1+1</f>
        <v>15</v>
      </c>
      <c r="FC1" s="1114"/>
      <c r="FE1" s="1958" t="str">
        <f>EU1</f>
        <v>ENTRADAS DEL MES DE  NOVIEMBRE  2023</v>
      </c>
      <c r="FF1" s="1958"/>
      <c r="FG1" s="1958"/>
      <c r="FH1" s="1958"/>
      <c r="FI1" s="1958"/>
      <c r="FJ1" s="1958"/>
      <c r="FK1" s="1958"/>
      <c r="FL1" s="1113">
        <f>FB1+1</f>
        <v>16</v>
      </c>
      <c r="FM1" s="1114"/>
      <c r="FO1" s="1958" t="str">
        <f>FE1</f>
        <v>ENTRADAS DEL MES DE  NOVIEMBRE  2023</v>
      </c>
      <c r="FP1" s="1958"/>
      <c r="FQ1" s="1958"/>
      <c r="FR1" s="1958"/>
      <c r="FS1" s="1958"/>
      <c r="FT1" s="1958"/>
      <c r="FU1" s="1958"/>
      <c r="FV1" s="1113">
        <f>FL1+1</f>
        <v>17</v>
      </c>
      <c r="FW1" s="1114"/>
      <c r="FY1" s="1958" t="str">
        <f>FO1</f>
        <v>ENTRADAS DEL MES DE  NOVIEMBRE  2023</v>
      </c>
      <c r="FZ1" s="1958"/>
      <c r="GA1" s="1958"/>
      <c r="GB1" s="1958"/>
      <c r="GC1" s="1958"/>
      <c r="GD1" s="1958"/>
      <c r="GE1" s="1958"/>
      <c r="GF1" s="1113">
        <f>FV1+1</f>
        <v>18</v>
      </c>
      <c r="GG1" s="1114"/>
      <c r="GH1" s="1044" t="s">
        <v>793</v>
      </c>
      <c r="GI1" s="1958" t="str">
        <f>FY1</f>
        <v>ENTRADAS DEL MES DE  NOVIEMBRE  2023</v>
      </c>
      <c r="GJ1" s="1958"/>
      <c r="GK1" s="1958"/>
      <c r="GL1" s="1958"/>
      <c r="GM1" s="1958"/>
      <c r="GN1" s="1958"/>
      <c r="GO1" s="1958"/>
      <c r="GP1" s="1113">
        <f>GF1+1</f>
        <v>19</v>
      </c>
      <c r="GQ1" s="1114"/>
      <c r="GS1" s="1958" t="str">
        <f>GI1</f>
        <v>ENTRADAS DEL MES DE  NOVIEMBRE  2023</v>
      </c>
      <c r="GT1" s="1958"/>
      <c r="GU1" s="1958"/>
      <c r="GV1" s="1958"/>
      <c r="GW1" s="1958"/>
      <c r="GX1" s="1958"/>
      <c r="GY1" s="1958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16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>Seaboard</v>
      </c>
      <c r="D4" s="1129" t="str">
        <f t="shared" si="0"/>
        <v>PED. 105609243</v>
      </c>
      <c r="E4" s="1130">
        <f t="shared" si="0"/>
        <v>45234</v>
      </c>
      <c r="F4" s="1131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1" customHeight="1" x14ac:dyDescent="0.25">
      <c r="A5" s="1115">
        <v>2</v>
      </c>
      <c r="B5" s="1044" t="str">
        <f t="shared" ref="B5:H5" si="1">U5</f>
        <v>SAM FARMS  LLC</v>
      </c>
      <c r="C5" s="1044" t="str">
        <f t="shared" si="1"/>
        <v>RANTOUL</v>
      </c>
      <c r="D5" s="1127" t="str">
        <f t="shared" si="1"/>
        <v>PED. 3002232</v>
      </c>
      <c r="E5" s="1128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5" t="s">
        <v>795</v>
      </c>
      <c r="L5" s="1230" t="s">
        <v>771</v>
      </c>
      <c r="M5" s="1139" t="s">
        <v>824</v>
      </c>
      <c r="N5" s="1057">
        <v>45234</v>
      </c>
      <c r="O5" s="1058">
        <v>17893.38</v>
      </c>
      <c r="P5" s="1059">
        <v>20</v>
      </c>
      <c r="Q5" s="1061">
        <v>17856.87</v>
      </c>
      <c r="R5" s="1053">
        <f>O5-Q5</f>
        <v>36.510000000002037</v>
      </c>
      <c r="S5" s="1054"/>
      <c r="U5" s="1055" t="s">
        <v>837</v>
      </c>
      <c r="V5" s="1319" t="s">
        <v>838</v>
      </c>
      <c r="W5" s="1056" t="s">
        <v>839</v>
      </c>
      <c r="X5" s="1057">
        <v>45241</v>
      </c>
      <c r="Y5" s="1058">
        <v>17986.830000000002</v>
      </c>
      <c r="Z5" s="1059">
        <v>19</v>
      </c>
      <c r="AA5" s="1061">
        <v>18281.8</v>
      </c>
      <c r="AB5" s="1053">
        <f>Y5-AA5</f>
        <v>-294.96999999999753</v>
      </c>
      <c r="AC5" s="1054"/>
      <c r="AE5" s="1055" t="s">
        <v>858</v>
      </c>
      <c r="AF5" s="1059" t="s">
        <v>859</v>
      </c>
      <c r="AG5" s="1056" t="s">
        <v>860</v>
      </c>
      <c r="AH5" s="1060">
        <v>45244</v>
      </c>
      <c r="AI5" s="1058">
        <v>18550.59</v>
      </c>
      <c r="AJ5" s="1059">
        <v>23</v>
      </c>
      <c r="AK5" s="1061">
        <v>18581.5</v>
      </c>
      <c r="AL5" s="1053">
        <f>AI5-AK5</f>
        <v>-30.909999999999854</v>
      </c>
      <c r="AM5" s="1053"/>
      <c r="AO5" s="1055" t="s">
        <v>864</v>
      </c>
      <c r="AP5" s="1366" t="s">
        <v>838</v>
      </c>
      <c r="AQ5" s="1056" t="s">
        <v>865</v>
      </c>
      <c r="AR5" s="1060">
        <v>45245</v>
      </c>
      <c r="AS5" s="1058">
        <v>18324.95</v>
      </c>
      <c r="AT5" s="1059">
        <v>20</v>
      </c>
      <c r="AU5" s="1061">
        <v>18476.599999999999</v>
      </c>
      <c r="AV5" s="1053">
        <f>AS5-AU5</f>
        <v>-151.64999999999782</v>
      </c>
      <c r="AW5" s="1053"/>
      <c r="AY5" s="1055" t="s">
        <v>758</v>
      </c>
      <c r="AZ5" s="1383" t="s">
        <v>759</v>
      </c>
      <c r="BA5" s="1056" t="s">
        <v>874</v>
      </c>
      <c r="BB5" s="1057">
        <v>45248</v>
      </c>
      <c r="BC5" s="1058">
        <v>18638.18</v>
      </c>
      <c r="BD5" s="1059">
        <v>20</v>
      </c>
      <c r="BE5" s="1061">
        <v>18715.12</v>
      </c>
      <c r="BF5" s="1053">
        <f>BC5-BE5</f>
        <v>-76.93999999999869</v>
      </c>
      <c r="BG5" s="1054"/>
      <c r="BI5" s="1055" t="s">
        <v>758</v>
      </c>
      <c r="BJ5" s="1383" t="s">
        <v>759</v>
      </c>
      <c r="BK5" s="1056" t="s">
        <v>876</v>
      </c>
      <c r="BL5" s="1057">
        <v>45252</v>
      </c>
      <c r="BM5" s="1058">
        <v>18855.48</v>
      </c>
      <c r="BN5" s="1059">
        <v>20</v>
      </c>
      <c r="BO5" s="1061">
        <v>18866.62</v>
      </c>
      <c r="BP5" s="1053">
        <f>BM5-BO5</f>
        <v>-11.139999999999418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19.5" thickBot="1" x14ac:dyDescent="0.35">
      <c r="A6" s="1115">
        <v>3</v>
      </c>
      <c r="B6" s="1044" t="str">
        <f t="shared" ref="B6:H6" si="2">AE5</f>
        <v>IDEAL TRADING</v>
      </c>
      <c r="C6" s="1044" t="str">
        <f t="shared" si="2"/>
        <v>SIOUX</v>
      </c>
      <c r="D6" s="1127" t="str">
        <f t="shared" si="2"/>
        <v>PED. 105993430</v>
      </c>
      <c r="E6" s="1128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4">
        <v>11789</v>
      </c>
      <c r="L6" s="1062"/>
      <c r="M6" s="1055"/>
      <c r="N6" s="1055"/>
      <c r="O6" s="1055"/>
      <c r="P6" s="1055"/>
      <c r="Q6" s="1059"/>
      <c r="S6" s="2"/>
      <c r="U6" s="1344">
        <v>11922</v>
      </c>
      <c r="V6" s="1062"/>
      <c r="W6" s="1055"/>
      <c r="X6" s="1055"/>
      <c r="Y6" s="1055"/>
      <c r="Z6" s="1055"/>
      <c r="AA6" s="1059"/>
      <c r="AE6" s="1063" t="s">
        <v>861</v>
      </c>
      <c r="AF6" s="1062"/>
      <c r="AG6" s="1055"/>
      <c r="AH6" s="1055"/>
      <c r="AI6" s="1055"/>
      <c r="AJ6" s="1055"/>
      <c r="AK6" s="1059"/>
      <c r="AO6" s="1063">
        <v>11935</v>
      </c>
      <c r="AP6" s="1064"/>
      <c r="AQ6" s="1055"/>
      <c r="AR6" s="1055"/>
      <c r="AS6" s="1055"/>
      <c r="AT6" s="1055"/>
      <c r="AU6" s="1059"/>
      <c r="AW6" s="1044"/>
      <c r="AY6" s="1063" t="s">
        <v>875</v>
      </c>
      <c r="AZ6" s="1062"/>
      <c r="BA6" s="1055"/>
      <c r="BB6" s="1055"/>
      <c r="BC6" s="1055"/>
      <c r="BD6" s="1055"/>
      <c r="BE6" s="1059"/>
      <c r="BI6" s="1063">
        <v>11874</v>
      </c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17.25" thickTop="1" thickBot="1" x14ac:dyDescent="0.3">
      <c r="A7" s="1115">
        <v>4</v>
      </c>
      <c r="B7" s="307" t="str">
        <f>AO5</f>
        <v xml:space="preserve">SAM  FARMS </v>
      </c>
      <c r="C7" s="1044" t="str">
        <f t="shared" ref="C7:I7" si="3">AP5</f>
        <v>RANTOUL</v>
      </c>
      <c r="D7" s="1127" t="str">
        <f t="shared" si="3"/>
        <v>PED. 106002279</v>
      </c>
      <c r="E7" s="1128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16.5" thickTop="1" x14ac:dyDescent="0.25">
      <c r="A8" s="1115">
        <v>5</v>
      </c>
      <c r="B8" s="1044" t="str">
        <f>AY5</f>
        <v>SAM FARMS</v>
      </c>
      <c r="C8" s="1044" t="str">
        <f t="shared" ref="C8:I8" si="4">AZ5</f>
        <v xml:space="preserve">I B P </v>
      </c>
      <c r="D8" s="1127" t="str">
        <f t="shared" si="4"/>
        <v>PED. 106240656</v>
      </c>
      <c r="E8" s="1128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2"/>
      <c r="M8" s="1073">
        <v>1</v>
      </c>
      <c r="N8" s="1074">
        <v>894.98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979.3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879.5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923.1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>
        <v>949.82</v>
      </c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>
        <v>974.31</v>
      </c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x14ac:dyDescent="0.25">
      <c r="A9" s="1115">
        <v>6</v>
      </c>
      <c r="B9" s="1044" t="str">
        <f>BI5</f>
        <v>SAM FARMS</v>
      </c>
      <c r="C9" s="1044" t="str">
        <f t="shared" ref="C9:H9" si="6">BJ5</f>
        <v xml:space="preserve">I B P </v>
      </c>
      <c r="D9" s="1127" t="str">
        <f t="shared" si="6"/>
        <v>PED. 106320088</v>
      </c>
      <c r="E9" s="1128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0"/>
      <c r="M9" s="1073">
        <v>2</v>
      </c>
      <c r="N9" s="1074">
        <v>887.68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945.7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840.5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900.8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>
        <v>916.25</v>
      </c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>
        <v>929.86</v>
      </c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888.58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924.9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846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906.7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>
        <v>914.44</v>
      </c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>
        <v>946.19</v>
      </c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891.3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979.8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883.5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850.9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>
        <v>944.37</v>
      </c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>
        <v>946.19</v>
      </c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873.61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917.2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794.5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908.5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>
        <v>912.62</v>
      </c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>
        <v>920.79</v>
      </c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889.94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957.2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903.5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868.6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>
        <v>947.1</v>
      </c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>
        <v>957.98</v>
      </c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874.07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1013.8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874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947.6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>
        <v>919.88</v>
      </c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>
        <v>949.82</v>
      </c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907.18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963.4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591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898.6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>
        <v>946.19</v>
      </c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>
        <v>941.65</v>
      </c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896.75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919.4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879.5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921.7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>
        <v>949.82</v>
      </c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>
        <v>906.27</v>
      </c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889.49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968.9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450.5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909.5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>
        <v>940.75</v>
      </c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>
        <v>925.32</v>
      </c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917.61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940.8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821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989.7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>
        <v>948</v>
      </c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>
        <v>928.04</v>
      </c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891.3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943.9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752.5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863.2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>
        <v>946.19</v>
      </c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>
        <v>902.64</v>
      </c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903.55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991.1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791.5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953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>
        <v>941.65</v>
      </c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>
        <v>941.65</v>
      </c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906.73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911.3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862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941.7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>
        <v>916.25</v>
      </c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>
        <v>956.17</v>
      </c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907.63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983.4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784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966.6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>
        <v>918.97</v>
      </c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>
        <v>963.43</v>
      </c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870.44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1064.0999999999999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890.5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961.6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>
        <v>930.77</v>
      </c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>
        <v>968.87</v>
      </c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907.18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911.7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809.5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923.5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>
        <v>918.97</v>
      </c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>
        <v>955.26</v>
      </c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889.4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983.9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884.5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982.9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>
        <v>956.17</v>
      </c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>
        <v>952.54</v>
      </c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871.8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982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791.5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913.1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>
        <v>948</v>
      </c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>
        <v>937.12</v>
      </c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897.65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11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857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945.3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>
        <v>948.91</v>
      </c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>
        <v>962.52</v>
      </c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800.35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>
        <v>799</v>
      </c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>
        <v>795.5</v>
      </c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4"/>
      <c r="AZ32" s="1044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17856.87</v>
      </c>
      <c r="S33" s="2"/>
      <c r="X33" s="1108" t="s">
        <v>800</v>
      </c>
      <c r="Y33" s="1109"/>
      <c r="Z33" s="1110">
        <f>AA5-Z32</f>
        <v>18281.8</v>
      </c>
      <c r="AH33" s="1108" t="s">
        <v>800</v>
      </c>
      <c r="AI33" s="1109"/>
      <c r="AJ33" s="1110">
        <f>AK5-AJ32</f>
        <v>18581.5</v>
      </c>
      <c r="AR33" s="1108" t="s">
        <v>800</v>
      </c>
      <c r="AS33" s="1109"/>
      <c r="AT33" s="1110">
        <f>AU5-AT32</f>
        <v>18476.599999999999</v>
      </c>
      <c r="AW33" s="1044"/>
      <c r="AZ33" s="1044"/>
      <c r="BB33" s="1108" t="s">
        <v>800</v>
      </c>
      <c r="BC33" s="1109"/>
      <c r="BD33" s="1110">
        <f>BE5-BD32</f>
        <v>18715.12</v>
      </c>
      <c r="BL33" s="1108" t="s">
        <v>800</v>
      </c>
      <c r="BM33" s="1109"/>
      <c r="BN33" s="1110">
        <f>BO5-BN32</f>
        <v>18866.62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56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363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thickBot="1" x14ac:dyDescent="0.3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365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12" t="s">
        <v>43</v>
      </c>
      <c r="B59" s="418" t="s">
        <v>23</v>
      </c>
      <c r="C59" s="1514" t="s">
        <v>144</v>
      </c>
      <c r="D59" s="409"/>
      <c r="E59" s="56"/>
      <c r="F59" s="410">
        <v>1649.6</v>
      </c>
      <c r="G59" s="1516">
        <v>44981</v>
      </c>
      <c r="H59" s="151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20" t="s">
        <v>21</v>
      </c>
      <c r="P59" s="151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13"/>
      <c r="B60" s="418" t="s">
        <v>146</v>
      </c>
      <c r="C60" s="1515"/>
      <c r="D60" s="409"/>
      <c r="E60" s="56"/>
      <c r="F60" s="410">
        <v>83</v>
      </c>
      <c r="G60" s="1517"/>
      <c r="H60" s="151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21"/>
      <c r="P60" s="151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50" t="s">
        <v>82</v>
      </c>
      <c r="B66" s="167" t="s">
        <v>109</v>
      </c>
      <c r="C66" s="173"/>
      <c r="D66" s="174"/>
      <c r="E66" s="56"/>
      <c r="F66" s="155">
        <v>1224</v>
      </c>
      <c r="G66" s="1552">
        <v>44973</v>
      </c>
      <c r="H66" s="155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56" t="s">
        <v>21</v>
      </c>
      <c r="P66" s="155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51"/>
      <c r="B67" s="167" t="s">
        <v>24</v>
      </c>
      <c r="C67" s="170"/>
      <c r="D67" s="174"/>
      <c r="E67" s="56"/>
      <c r="F67" s="155">
        <v>902.95899999999995</v>
      </c>
      <c r="G67" s="1553"/>
      <c r="H67" s="155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57"/>
      <c r="P67" s="155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24" t="s">
        <v>82</v>
      </c>
      <c r="B69" s="400" t="s">
        <v>128</v>
      </c>
      <c r="C69" s="1526" t="s">
        <v>129</v>
      </c>
      <c r="D69" s="409"/>
      <c r="E69" s="56"/>
      <c r="F69" s="410">
        <v>80.7</v>
      </c>
      <c r="G69" s="1530">
        <v>44979</v>
      </c>
      <c r="H69" s="152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32" t="s">
        <v>127</v>
      </c>
      <c r="P69" s="152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25"/>
      <c r="B70" s="408" t="s">
        <v>131</v>
      </c>
      <c r="C70" s="1527"/>
      <c r="D70" s="409"/>
      <c r="E70" s="56"/>
      <c r="F70" s="410">
        <v>151.4</v>
      </c>
      <c r="G70" s="1531"/>
      <c r="H70" s="152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33"/>
      <c r="P70" s="1523"/>
      <c r="Q70" s="166"/>
      <c r="R70" s="125"/>
      <c r="S70" s="176"/>
      <c r="T70" s="177"/>
      <c r="U70" s="49"/>
      <c r="V70" s="50"/>
    </row>
    <row r="71" spans="1:22" ht="17.25" x14ac:dyDescent="0.3">
      <c r="A71" s="1538" t="s">
        <v>82</v>
      </c>
      <c r="B71" s="400" t="s">
        <v>122</v>
      </c>
      <c r="C71" s="1536" t="s">
        <v>123</v>
      </c>
      <c r="D71" s="398"/>
      <c r="E71" s="56"/>
      <c r="F71" s="155">
        <v>130.16</v>
      </c>
      <c r="G71" s="1541">
        <v>44982</v>
      </c>
      <c r="H71" s="154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46" t="s">
        <v>127</v>
      </c>
      <c r="P71" s="153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38"/>
      <c r="B72" s="400" t="s">
        <v>125</v>
      </c>
      <c r="C72" s="1540"/>
      <c r="D72" s="398"/>
      <c r="E72" s="56"/>
      <c r="F72" s="155">
        <v>89.64</v>
      </c>
      <c r="G72" s="1541"/>
      <c r="H72" s="154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47"/>
      <c r="P72" s="1549"/>
      <c r="Q72" s="166"/>
      <c r="R72" s="125"/>
      <c r="S72" s="176"/>
      <c r="T72" s="177"/>
      <c r="U72" s="49"/>
      <c r="V72" s="50"/>
    </row>
    <row r="73" spans="1:22" ht="18" thickBot="1" x14ac:dyDescent="0.35">
      <c r="A73" s="1539"/>
      <c r="B73" s="400" t="s">
        <v>126</v>
      </c>
      <c r="C73" s="1537"/>
      <c r="D73" s="398"/>
      <c r="E73" s="56"/>
      <c r="F73" s="155">
        <v>152.78</v>
      </c>
      <c r="G73" s="1542"/>
      <c r="H73" s="154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48"/>
      <c r="P73" s="153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50" t="s">
        <v>82</v>
      </c>
      <c r="B80" s="397" t="s">
        <v>118</v>
      </c>
      <c r="C80" s="1536" t="s">
        <v>121</v>
      </c>
      <c r="D80" s="398"/>
      <c r="E80" s="56"/>
      <c r="F80" s="155">
        <v>108.66</v>
      </c>
      <c r="G80" s="156">
        <v>44985</v>
      </c>
      <c r="H80" s="156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46" t="s">
        <v>120</v>
      </c>
      <c r="P80" s="153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51"/>
      <c r="B81" s="397" t="s">
        <v>119</v>
      </c>
      <c r="C81" s="1537"/>
      <c r="D81" s="398"/>
      <c r="E81" s="56"/>
      <c r="F81" s="155">
        <v>76.94</v>
      </c>
      <c r="G81" s="156">
        <v>44985</v>
      </c>
      <c r="H81" s="156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48"/>
      <c r="P81" s="153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504"/>
      <c r="M99" s="150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504"/>
      <c r="M100" s="150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06"/>
      <c r="P106" s="150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07"/>
      <c r="P107" s="150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95" t="s">
        <v>27</v>
      </c>
      <c r="G271" s="1495"/>
      <c r="H271" s="149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92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363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thickBot="1" x14ac:dyDescent="0.3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365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50" t="s">
        <v>147</v>
      </c>
      <c r="B83" s="397" t="s">
        <v>179</v>
      </c>
      <c r="C83" s="1536" t="s">
        <v>193</v>
      </c>
      <c r="D83" s="431"/>
      <c r="E83" s="56"/>
      <c r="F83" s="410">
        <v>27.48</v>
      </c>
      <c r="G83" s="1516">
        <v>45014</v>
      </c>
      <c r="H83" s="1562" t="s">
        <v>180</v>
      </c>
      <c r="I83" s="155">
        <v>27.48</v>
      </c>
      <c r="J83" s="39">
        <f t="shared" si="1"/>
        <v>0</v>
      </c>
      <c r="K83" s="40">
        <v>70</v>
      </c>
      <c r="L83" s="1566" t="s">
        <v>194</v>
      </c>
      <c r="M83" s="61"/>
      <c r="N83" s="42">
        <f t="shared" si="2"/>
        <v>1923.6000000000001</v>
      </c>
      <c r="O83" s="1506" t="s">
        <v>21</v>
      </c>
      <c r="P83" s="156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51"/>
      <c r="B84" s="430" t="s">
        <v>181</v>
      </c>
      <c r="C84" s="1537"/>
      <c r="D84" s="431"/>
      <c r="E84" s="56"/>
      <c r="F84" s="410">
        <v>142.5</v>
      </c>
      <c r="G84" s="1517"/>
      <c r="H84" s="1563"/>
      <c r="I84" s="155">
        <v>142.5771</v>
      </c>
      <c r="J84" s="39">
        <f t="shared" si="1"/>
        <v>7.7100000000001501E-2</v>
      </c>
      <c r="K84" s="40">
        <v>70</v>
      </c>
      <c r="L84" s="1566"/>
      <c r="M84" s="61"/>
      <c r="N84" s="42">
        <f t="shared" si="2"/>
        <v>9980.3970000000008</v>
      </c>
      <c r="O84" s="1507"/>
      <c r="P84" s="156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504"/>
      <c r="M98" s="150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504"/>
      <c r="M99" s="150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06"/>
      <c r="P105" s="150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07"/>
      <c r="P106" s="150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95" t="s">
        <v>27</v>
      </c>
      <c r="G270" s="1495"/>
      <c r="H270" s="149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224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363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thickBot="1" x14ac:dyDescent="0.3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365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81" t="s">
        <v>43</v>
      </c>
      <c r="B60" s="418" t="s">
        <v>23</v>
      </c>
      <c r="C60" s="1536" t="s">
        <v>291</v>
      </c>
      <c r="D60" s="409"/>
      <c r="E60" s="56"/>
      <c r="F60" s="410">
        <v>847.4</v>
      </c>
      <c r="G60" s="1583">
        <v>45023</v>
      </c>
      <c r="H60" s="158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67" t="s">
        <v>21</v>
      </c>
      <c r="P60" s="156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82"/>
      <c r="B61" s="418" t="s">
        <v>146</v>
      </c>
      <c r="C61" s="1537"/>
      <c r="D61" s="409"/>
      <c r="E61" s="56"/>
      <c r="F61" s="410">
        <v>175.4</v>
      </c>
      <c r="G61" s="1584"/>
      <c r="H61" s="158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68"/>
      <c r="P61" s="157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71" t="s">
        <v>31</v>
      </c>
      <c r="B66" s="519" t="s">
        <v>254</v>
      </c>
      <c r="C66" s="1573" t="s">
        <v>255</v>
      </c>
      <c r="D66" s="517"/>
      <c r="E66" s="56"/>
      <c r="F66" s="493">
        <v>9084.5</v>
      </c>
      <c r="G66" s="1577">
        <v>45041</v>
      </c>
      <c r="H66" s="157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79" t="s">
        <v>22</v>
      </c>
      <c r="P66" s="153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72"/>
      <c r="B67" s="519" t="s">
        <v>256</v>
      </c>
      <c r="C67" s="1574"/>
      <c r="D67" s="517"/>
      <c r="E67" s="56"/>
      <c r="F67" s="526">
        <v>1007.3</v>
      </c>
      <c r="G67" s="1578"/>
      <c r="H67" s="157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80"/>
      <c r="P67" s="153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506"/>
      <c r="P87" s="156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507"/>
      <c r="P88" s="156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504"/>
      <c r="M102" s="150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504"/>
      <c r="M103" s="150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06"/>
      <c r="P109" s="150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07"/>
      <c r="P110" s="150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95" t="s">
        <v>27</v>
      </c>
      <c r="G274" s="1495"/>
      <c r="H274" s="149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246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363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thickBot="1" x14ac:dyDescent="0.3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365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506"/>
      <c r="P89" s="156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507"/>
      <c r="P90" s="156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504"/>
      <c r="M104" s="150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504"/>
      <c r="M105" s="150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06"/>
      <c r="P111" s="150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07"/>
      <c r="P112" s="150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95" t="s">
        <v>27</v>
      </c>
      <c r="G276" s="1495"/>
      <c r="H276" s="1496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335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562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563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50" t="s">
        <v>43</v>
      </c>
      <c r="B62" s="153" t="s">
        <v>23</v>
      </c>
      <c r="C62" s="159"/>
      <c r="D62" s="160"/>
      <c r="E62" s="56"/>
      <c r="F62" s="155">
        <v>598.4</v>
      </c>
      <c r="G62" s="1593">
        <v>45080</v>
      </c>
      <c r="H62" s="1591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87" t="s">
        <v>64</v>
      </c>
      <c r="P62" s="1589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51"/>
      <c r="B63" s="153" t="s">
        <v>126</v>
      </c>
      <c r="C63" s="161"/>
      <c r="D63" s="160"/>
      <c r="E63" s="56"/>
      <c r="F63" s="155">
        <v>105.6</v>
      </c>
      <c r="G63" s="1594"/>
      <c r="H63" s="1592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88"/>
      <c r="P63" s="1590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506"/>
      <c r="P95" s="156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507"/>
      <c r="P96" s="156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504"/>
      <c r="M110" s="150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504"/>
      <c r="M111" s="150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506"/>
      <c r="P117" s="150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07"/>
      <c r="P118" s="150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95" t="s">
        <v>27</v>
      </c>
      <c r="G282" s="1495"/>
      <c r="H282" s="149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404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562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563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622" t="s">
        <v>464</v>
      </c>
      <c r="M11" s="162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50" t="s">
        <v>43</v>
      </c>
      <c r="B62" s="153" t="s">
        <v>23</v>
      </c>
      <c r="C62" s="159"/>
      <c r="D62" s="160"/>
      <c r="E62" s="56"/>
      <c r="F62" s="155"/>
      <c r="G62" s="1593"/>
      <c r="H62" s="1591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51"/>
      <c r="B63" s="153" t="s">
        <v>126</v>
      </c>
      <c r="C63" s="161"/>
      <c r="D63" s="160"/>
      <c r="E63" s="56"/>
      <c r="F63" s="155"/>
      <c r="G63" s="1594"/>
      <c r="H63" s="1592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624" t="s">
        <v>355</v>
      </c>
      <c r="B74" s="386" t="s">
        <v>126</v>
      </c>
      <c r="C74" s="1626" t="s">
        <v>430</v>
      </c>
      <c r="D74" s="160"/>
      <c r="E74" s="56"/>
      <c r="F74" s="625">
        <v>87.04</v>
      </c>
      <c r="G74" s="1516">
        <v>45115</v>
      </c>
      <c r="H74" s="1628" t="s">
        <v>431</v>
      </c>
      <c r="I74" s="155">
        <v>87.04</v>
      </c>
      <c r="J74" s="39">
        <f t="shared" si="4"/>
        <v>0</v>
      </c>
      <c r="K74" s="628">
        <v>38</v>
      </c>
      <c r="L74" s="1630" t="s">
        <v>432</v>
      </c>
      <c r="M74" s="630"/>
      <c r="N74" s="42">
        <f t="shared" ref="N74:N198" si="6">K74*I74</f>
        <v>3307.5200000000004</v>
      </c>
      <c r="O74" s="1632" t="s">
        <v>21</v>
      </c>
      <c r="P74" s="1634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625"/>
      <c r="B75" s="386" t="s">
        <v>307</v>
      </c>
      <c r="C75" s="1627"/>
      <c r="D75" s="445"/>
      <c r="E75" s="56"/>
      <c r="F75" s="626">
        <v>103.26</v>
      </c>
      <c r="G75" s="1517"/>
      <c r="H75" s="1629"/>
      <c r="I75" s="493">
        <v>103.26</v>
      </c>
      <c r="J75" s="39">
        <f t="shared" si="4"/>
        <v>0</v>
      </c>
      <c r="K75" s="629">
        <v>110</v>
      </c>
      <c r="L75" s="1631"/>
      <c r="M75" s="630"/>
      <c r="N75" s="42">
        <f t="shared" si="6"/>
        <v>11358.6</v>
      </c>
      <c r="O75" s="1633"/>
      <c r="P75" s="1635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614" t="s">
        <v>448</v>
      </c>
      <c r="B81" s="386" t="s">
        <v>449</v>
      </c>
      <c r="C81" s="1616" t="s">
        <v>450</v>
      </c>
      <c r="D81" s="454"/>
      <c r="E81" s="56"/>
      <c r="F81" s="446">
        <v>264.33999999999997</v>
      </c>
      <c r="G81" s="1618">
        <v>45124</v>
      </c>
      <c r="H81" s="160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20" t="s">
        <v>21</v>
      </c>
      <c r="P81" s="1612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615"/>
      <c r="B82" s="386" t="s">
        <v>451</v>
      </c>
      <c r="C82" s="1617"/>
      <c r="D82" s="454"/>
      <c r="E82" s="56"/>
      <c r="F82" s="446">
        <v>3600</v>
      </c>
      <c r="G82" s="1619"/>
      <c r="H82" s="160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21"/>
      <c r="P82" s="1613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71" t="s">
        <v>355</v>
      </c>
      <c r="B88" s="719" t="s">
        <v>594</v>
      </c>
      <c r="C88" s="1600" t="s">
        <v>595</v>
      </c>
      <c r="D88" s="517"/>
      <c r="E88" s="56"/>
      <c r="F88" s="698">
        <v>74</v>
      </c>
      <c r="G88" s="1603">
        <v>45138</v>
      </c>
      <c r="H88" s="1606" t="s">
        <v>596</v>
      </c>
      <c r="I88" s="640">
        <v>74</v>
      </c>
      <c r="J88" s="39">
        <f t="shared" si="4"/>
        <v>0</v>
      </c>
      <c r="K88" s="628">
        <v>70</v>
      </c>
      <c r="L88" s="1609" t="s">
        <v>597</v>
      </c>
      <c r="M88" s="630"/>
      <c r="N88" s="42">
        <f t="shared" si="7"/>
        <v>5180</v>
      </c>
      <c r="O88" s="1567" t="s">
        <v>21</v>
      </c>
      <c r="P88" s="1596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99"/>
      <c r="B89" s="519" t="s">
        <v>583</v>
      </c>
      <c r="C89" s="1601"/>
      <c r="D89" s="697"/>
      <c r="E89" s="56"/>
      <c r="F89" s="698">
        <v>92.3</v>
      </c>
      <c r="G89" s="1604"/>
      <c r="H89" s="1607"/>
      <c r="I89" s="640">
        <v>92.3</v>
      </c>
      <c r="J89" s="39">
        <f t="shared" si="4"/>
        <v>0</v>
      </c>
      <c r="K89" s="628">
        <v>60</v>
      </c>
      <c r="L89" s="1610"/>
      <c r="M89" s="630"/>
      <c r="N89" s="42">
        <f t="shared" si="7"/>
        <v>5538</v>
      </c>
      <c r="O89" s="1595"/>
      <c r="P89" s="1597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72"/>
      <c r="B90" s="519" t="s">
        <v>126</v>
      </c>
      <c r="C90" s="1602"/>
      <c r="D90" s="697"/>
      <c r="E90" s="56"/>
      <c r="F90" s="698">
        <v>95.7</v>
      </c>
      <c r="G90" s="1605"/>
      <c r="H90" s="1608"/>
      <c r="I90" s="640">
        <v>95.7</v>
      </c>
      <c r="J90" s="39">
        <f t="shared" si="4"/>
        <v>0</v>
      </c>
      <c r="K90" s="628">
        <v>38</v>
      </c>
      <c r="L90" s="1611"/>
      <c r="M90" s="630"/>
      <c r="N90" s="42">
        <f t="shared" si="7"/>
        <v>3636.6</v>
      </c>
      <c r="O90" s="1568"/>
      <c r="P90" s="1598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506"/>
      <c r="P95" s="156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507"/>
      <c r="P96" s="156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504"/>
      <c r="M110" s="150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504"/>
      <c r="M111" s="150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506"/>
      <c r="P117" s="150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07"/>
      <c r="P118" s="150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95" t="s">
        <v>27</v>
      </c>
      <c r="G282" s="1495"/>
      <c r="H282" s="1496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480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562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563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93"/>
      <c r="M11" s="1694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50" t="s">
        <v>43</v>
      </c>
      <c r="B62" s="153" t="s">
        <v>23</v>
      </c>
      <c r="C62" s="280"/>
      <c r="D62" s="160"/>
      <c r="E62" s="56"/>
      <c r="F62" s="155"/>
      <c r="G62" s="1593"/>
      <c r="H62" s="1591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51"/>
      <c r="B63" s="153" t="s">
        <v>126</v>
      </c>
      <c r="C63" s="866"/>
      <c r="D63" s="160"/>
      <c r="E63" s="56"/>
      <c r="F63" s="155"/>
      <c r="G63" s="1594"/>
      <c r="H63" s="1592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12" t="s">
        <v>355</v>
      </c>
      <c r="B75" s="682" t="s">
        <v>528</v>
      </c>
      <c r="C75" s="1674" t="s">
        <v>529</v>
      </c>
      <c r="D75" s="445"/>
      <c r="E75" s="56"/>
      <c r="F75" s="626">
        <v>90.3</v>
      </c>
      <c r="G75" s="1677">
        <v>45126</v>
      </c>
      <c r="H75" s="1680" t="s">
        <v>530</v>
      </c>
      <c r="I75" s="515">
        <v>90.3</v>
      </c>
      <c r="J75" s="39">
        <f t="shared" si="3"/>
        <v>0</v>
      </c>
      <c r="K75" s="687">
        <v>60</v>
      </c>
      <c r="L75" s="1630" t="s">
        <v>531</v>
      </c>
      <c r="M75" s="630"/>
      <c r="N75" s="42">
        <f t="shared" si="4"/>
        <v>5418</v>
      </c>
      <c r="O75" s="1683" t="s">
        <v>21</v>
      </c>
      <c r="P75" s="163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73"/>
      <c r="B76" s="682" t="s">
        <v>122</v>
      </c>
      <c r="C76" s="1675"/>
      <c r="D76" s="445"/>
      <c r="E76" s="56"/>
      <c r="F76" s="685">
        <v>94.86</v>
      </c>
      <c r="G76" s="1678"/>
      <c r="H76" s="1681"/>
      <c r="I76" s="686">
        <v>94.86</v>
      </c>
      <c r="J76" s="39">
        <f t="shared" si="3"/>
        <v>0</v>
      </c>
      <c r="K76" s="688">
        <v>70</v>
      </c>
      <c r="L76" s="1698"/>
      <c r="M76" s="630"/>
      <c r="N76" s="42">
        <f t="shared" si="4"/>
        <v>6640.2</v>
      </c>
      <c r="O76" s="1684"/>
      <c r="P76" s="1640"/>
      <c r="Q76" s="166"/>
      <c r="R76" s="125"/>
      <c r="S76" s="48"/>
      <c r="T76" s="48"/>
      <c r="U76" s="49"/>
      <c r="V76" s="50"/>
    </row>
    <row r="77" spans="1:22" ht="19.5" thickBot="1" x14ac:dyDescent="0.35">
      <c r="A77" s="1513"/>
      <c r="B77" s="682" t="s">
        <v>128</v>
      </c>
      <c r="C77" s="1676"/>
      <c r="D77" s="445"/>
      <c r="E77" s="56"/>
      <c r="F77" s="685">
        <f>55.8+36.1</f>
        <v>91.9</v>
      </c>
      <c r="G77" s="1679"/>
      <c r="H77" s="1682"/>
      <c r="I77" s="686">
        <f>55.8+36.1</f>
        <v>91.9</v>
      </c>
      <c r="J77" s="39">
        <f t="shared" si="3"/>
        <v>0</v>
      </c>
      <c r="K77" s="688">
        <v>110</v>
      </c>
      <c r="L77" s="1631"/>
      <c r="M77" s="646"/>
      <c r="N77" s="42">
        <f t="shared" si="4"/>
        <v>10109</v>
      </c>
      <c r="O77" s="1685"/>
      <c r="P77" s="1641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614" t="s">
        <v>355</v>
      </c>
      <c r="B80" s="696" t="s">
        <v>119</v>
      </c>
      <c r="C80" s="1687" t="s">
        <v>540</v>
      </c>
      <c r="D80" s="517"/>
      <c r="E80" s="56"/>
      <c r="F80" s="698">
        <v>71.099999999999994</v>
      </c>
      <c r="G80" s="1603">
        <v>45142</v>
      </c>
      <c r="H80" s="1690" t="s">
        <v>541</v>
      </c>
      <c r="I80" s="446">
        <v>71.099999999999994</v>
      </c>
      <c r="J80" s="39">
        <f t="shared" si="3"/>
        <v>0</v>
      </c>
      <c r="K80" s="688">
        <v>70</v>
      </c>
      <c r="L80" s="1609" t="s">
        <v>542</v>
      </c>
      <c r="M80" s="630"/>
      <c r="N80" s="42">
        <f t="shared" si="4"/>
        <v>4977</v>
      </c>
      <c r="O80" s="1683" t="s">
        <v>21</v>
      </c>
      <c r="P80" s="163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86"/>
      <c r="B81" s="696" t="s">
        <v>528</v>
      </c>
      <c r="C81" s="1688"/>
      <c r="D81" s="697"/>
      <c r="E81" s="56"/>
      <c r="F81" s="698">
        <v>90.42</v>
      </c>
      <c r="G81" s="1604"/>
      <c r="H81" s="1691"/>
      <c r="I81" s="446">
        <v>90.42</v>
      </c>
      <c r="J81" s="39">
        <f t="shared" si="3"/>
        <v>0</v>
      </c>
      <c r="K81" s="688">
        <v>60</v>
      </c>
      <c r="L81" s="1610"/>
      <c r="M81" s="647"/>
      <c r="N81" s="42">
        <f>K81*I81</f>
        <v>5425.2</v>
      </c>
      <c r="O81" s="1684"/>
      <c r="P81" s="164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615"/>
      <c r="B82" s="696" t="s">
        <v>122</v>
      </c>
      <c r="C82" s="1689"/>
      <c r="D82" s="697"/>
      <c r="E82" s="56"/>
      <c r="F82" s="698">
        <v>133.56</v>
      </c>
      <c r="G82" s="1605"/>
      <c r="H82" s="1692"/>
      <c r="I82" s="446">
        <v>133.56</v>
      </c>
      <c r="J82" s="39">
        <f t="shared" si="3"/>
        <v>0</v>
      </c>
      <c r="K82" s="688">
        <v>70</v>
      </c>
      <c r="L82" s="1611"/>
      <c r="M82" s="648"/>
      <c r="N82" s="42">
        <f>K82*I82</f>
        <v>9349.2000000000007</v>
      </c>
      <c r="O82" s="1685"/>
      <c r="P82" s="1641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71" t="s">
        <v>355</v>
      </c>
      <c r="B89" s="701" t="s">
        <v>560</v>
      </c>
      <c r="C89" s="1660" t="s">
        <v>558</v>
      </c>
      <c r="D89" s="445"/>
      <c r="E89" s="56"/>
      <c r="F89" s="446">
        <v>74.8</v>
      </c>
      <c r="G89" s="1707">
        <v>45135</v>
      </c>
      <c r="H89" s="160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67" t="s">
        <v>21</v>
      </c>
      <c r="P89" s="1699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72"/>
      <c r="B90" s="701" t="s">
        <v>126</v>
      </c>
      <c r="C90" s="1662"/>
      <c r="D90" s="445"/>
      <c r="E90" s="56"/>
      <c r="F90" s="446">
        <v>79.400000000000006</v>
      </c>
      <c r="G90" s="1708"/>
      <c r="H90" s="1608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68"/>
      <c r="P90" s="1700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69" t="s">
        <v>355</v>
      </c>
      <c r="B92" s="682" t="s">
        <v>307</v>
      </c>
      <c r="C92" s="1660" t="s">
        <v>582</v>
      </c>
      <c r="D92" s="454"/>
      <c r="E92" s="56"/>
      <c r="F92" s="698">
        <v>112.5</v>
      </c>
      <c r="G92" s="1603">
        <v>45159</v>
      </c>
      <c r="H92" s="1663" t="s">
        <v>584</v>
      </c>
      <c r="I92" s="640">
        <v>112.5</v>
      </c>
      <c r="J92" s="39">
        <f t="shared" si="3"/>
        <v>0</v>
      </c>
      <c r="K92" s="462">
        <v>110</v>
      </c>
      <c r="L92" s="1671" t="s">
        <v>585</v>
      </c>
      <c r="M92" s="585"/>
      <c r="N92" s="42">
        <f t="shared" si="5"/>
        <v>12375</v>
      </c>
      <c r="O92" s="1636" t="s">
        <v>21</v>
      </c>
      <c r="P92" s="1639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70"/>
      <c r="B93" s="714" t="s">
        <v>583</v>
      </c>
      <c r="C93" s="1661"/>
      <c r="D93" s="454"/>
      <c r="E93" s="56"/>
      <c r="F93" s="698">
        <v>44.8</v>
      </c>
      <c r="G93" s="1605"/>
      <c r="H93" s="1665"/>
      <c r="I93" s="640">
        <v>44.8</v>
      </c>
      <c r="J93" s="39">
        <f t="shared" si="3"/>
        <v>0</v>
      </c>
      <c r="K93" s="462">
        <v>60</v>
      </c>
      <c r="L93" s="1672"/>
      <c r="M93" s="585"/>
      <c r="N93" s="42">
        <f t="shared" si="5"/>
        <v>2688</v>
      </c>
      <c r="O93" s="1638"/>
      <c r="P93" s="1641"/>
      <c r="Q93" s="166"/>
      <c r="R93" s="125"/>
      <c r="S93" s="176"/>
      <c r="T93" s="177"/>
      <c r="U93" s="49"/>
      <c r="V93" s="50"/>
    </row>
    <row r="94" spans="1:22" ht="32.25" customHeight="1" x14ac:dyDescent="0.3">
      <c r="A94" s="1642" t="s">
        <v>355</v>
      </c>
      <c r="B94" s="519" t="s">
        <v>586</v>
      </c>
      <c r="C94" s="1645" t="s">
        <v>588</v>
      </c>
      <c r="D94" s="697"/>
      <c r="E94" s="56"/>
      <c r="F94" s="698">
        <v>69.62</v>
      </c>
      <c r="G94" s="1648">
        <v>45162</v>
      </c>
      <c r="H94" s="1651" t="s">
        <v>589</v>
      </c>
      <c r="I94" s="640">
        <v>69.62</v>
      </c>
      <c r="J94" s="39">
        <f t="shared" si="3"/>
        <v>0</v>
      </c>
      <c r="K94" s="628">
        <v>70</v>
      </c>
      <c r="L94" s="1704" t="s">
        <v>593</v>
      </c>
      <c r="M94" s="630"/>
      <c r="N94" s="42">
        <f t="shared" si="4"/>
        <v>4873.4000000000005</v>
      </c>
      <c r="O94" s="1654" t="s">
        <v>21</v>
      </c>
      <c r="P94" s="170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43"/>
      <c r="B95" s="719" t="s">
        <v>587</v>
      </c>
      <c r="C95" s="1646"/>
      <c r="D95" s="721"/>
      <c r="E95" s="56"/>
      <c r="F95" s="698">
        <v>100.58</v>
      </c>
      <c r="G95" s="1649"/>
      <c r="H95" s="1652"/>
      <c r="I95" s="640">
        <v>100.58</v>
      </c>
      <c r="J95" s="39">
        <f t="shared" si="3"/>
        <v>0</v>
      </c>
      <c r="K95" s="628">
        <v>70</v>
      </c>
      <c r="L95" s="1705"/>
      <c r="M95" s="630"/>
      <c r="N95" s="42">
        <f t="shared" si="4"/>
        <v>7040.5999999999995</v>
      </c>
      <c r="O95" s="1655"/>
      <c r="P95" s="170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44"/>
      <c r="B96" s="720" t="s">
        <v>126</v>
      </c>
      <c r="C96" s="1647"/>
      <c r="D96" s="697"/>
      <c r="E96" s="56"/>
      <c r="F96" s="698">
        <v>119</v>
      </c>
      <c r="G96" s="1650"/>
      <c r="H96" s="1653"/>
      <c r="I96" s="640">
        <v>119</v>
      </c>
      <c r="J96" s="39">
        <f t="shared" si="3"/>
        <v>0</v>
      </c>
      <c r="K96" s="628">
        <v>38</v>
      </c>
      <c r="L96" s="1706"/>
      <c r="M96" s="630"/>
      <c r="N96" s="42">
        <f t="shared" si="4"/>
        <v>4522</v>
      </c>
      <c r="O96" s="1656"/>
      <c r="P96" s="1703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57" t="s">
        <v>355</v>
      </c>
      <c r="B98" s="701" t="s">
        <v>307</v>
      </c>
      <c r="C98" s="1660" t="s">
        <v>598</v>
      </c>
      <c r="D98" s="452"/>
      <c r="E98" s="56"/>
      <c r="F98" s="698">
        <v>137</v>
      </c>
      <c r="G98" s="1603">
        <v>45166</v>
      </c>
      <c r="H98" s="1663" t="s">
        <v>599</v>
      </c>
      <c r="I98" s="640">
        <v>137.1</v>
      </c>
      <c r="J98" s="39">
        <f t="shared" si="3"/>
        <v>9.9999999999994316E-2</v>
      </c>
      <c r="K98" s="462">
        <v>110</v>
      </c>
      <c r="L98" s="1666" t="s">
        <v>600</v>
      </c>
      <c r="M98" s="585"/>
      <c r="N98" s="42">
        <f t="shared" si="4"/>
        <v>15081</v>
      </c>
      <c r="O98" s="1636" t="s">
        <v>21</v>
      </c>
      <c r="P98" s="1639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58"/>
      <c r="B99" s="701" t="s">
        <v>583</v>
      </c>
      <c r="C99" s="1661"/>
      <c r="D99" s="452"/>
      <c r="E99" s="56"/>
      <c r="F99" s="698">
        <v>68.28</v>
      </c>
      <c r="G99" s="1604"/>
      <c r="H99" s="1664"/>
      <c r="I99" s="640">
        <v>68.28</v>
      </c>
      <c r="J99" s="39">
        <f t="shared" si="3"/>
        <v>0</v>
      </c>
      <c r="K99" s="462">
        <v>60</v>
      </c>
      <c r="L99" s="1667"/>
      <c r="M99" s="585"/>
      <c r="N99" s="42">
        <f t="shared" si="4"/>
        <v>4096.8</v>
      </c>
      <c r="O99" s="1637"/>
      <c r="P99" s="1640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59"/>
      <c r="B100" s="701" t="s">
        <v>126</v>
      </c>
      <c r="C100" s="1662"/>
      <c r="D100" s="452"/>
      <c r="E100" s="56"/>
      <c r="F100" s="698">
        <v>106.94</v>
      </c>
      <c r="G100" s="1605"/>
      <c r="H100" s="1665"/>
      <c r="I100" s="640">
        <v>106.94</v>
      </c>
      <c r="J100" s="39">
        <f t="shared" si="3"/>
        <v>0</v>
      </c>
      <c r="K100" s="462">
        <v>38</v>
      </c>
      <c r="L100" s="1668"/>
      <c r="M100" s="585"/>
      <c r="N100" s="42">
        <f t="shared" si="4"/>
        <v>4063.72</v>
      </c>
      <c r="O100" s="1638"/>
      <c r="P100" s="1641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95"/>
      <c r="M112" s="1695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95"/>
      <c r="M113" s="1695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506"/>
      <c r="P119" s="169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507"/>
      <c r="P120" s="169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95" t="s">
        <v>27</v>
      </c>
      <c r="G284" s="1495"/>
      <c r="H284" s="1496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97" t="s">
        <v>616</v>
      </c>
      <c r="B1" s="1497"/>
      <c r="C1" s="1497"/>
      <c r="D1" s="1497"/>
      <c r="E1" s="1497"/>
      <c r="F1" s="1497"/>
      <c r="G1" s="1497"/>
      <c r="H1" s="1497"/>
      <c r="I1" s="1497"/>
      <c r="J1" s="1497"/>
      <c r="K1" s="363"/>
      <c r="L1" s="562"/>
      <c r="M1" s="363"/>
      <c r="N1" s="363"/>
      <c r="O1" s="364"/>
      <c r="S1" s="1498" t="s">
        <v>0</v>
      </c>
      <c r="T1" s="1498"/>
      <c r="U1" s="4" t="s">
        <v>1</v>
      </c>
      <c r="V1" s="5" t="s">
        <v>2</v>
      </c>
      <c r="W1" s="1500" t="s">
        <v>3</v>
      </c>
      <c r="X1" s="1501"/>
    </row>
    <row r="2" spans="1:24" ht="24" thickBot="1" x14ac:dyDescent="0.4">
      <c r="A2" s="1497"/>
      <c r="B2" s="1497"/>
      <c r="C2" s="1497"/>
      <c r="D2" s="1497"/>
      <c r="E2" s="1497"/>
      <c r="F2" s="1497"/>
      <c r="G2" s="1497"/>
      <c r="H2" s="1497"/>
      <c r="I2" s="1497"/>
      <c r="J2" s="1497"/>
      <c r="K2" s="365"/>
      <c r="L2" s="563"/>
      <c r="M2" s="365"/>
      <c r="N2" s="366"/>
      <c r="O2" s="367"/>
      <c r="Q2" s="6"/>
      <c r="R2" s="7"/>
      <c r="S2" s="1499"/>
      <c r="T2" s="14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2" t="s">
        <v>16</v>
      </c>
      <c r="P3" s="1503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93"/>
      <c r="M12" s="1694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709" t="s">
        <v>634</v>
      </c>
      <c r="B72" s="777" t="s">
        <v>630</v>
      </c>
      <c r="C72" s="1710" t="s">
        <v>632</v>
      </c>
      <c r="D72" s="776"/>
      <c r="E72" s="737"/>
      <c r="F72" s="775">
        <v>221.06</v>
      </c>
      <c r="G72" s="1712">
        <v>45183</v>
      </c>
      <c r="H72" s="1714" t="s">
        <v>633</v>
      </c>
      <c r="I72" s="772">
        <v>221</v>
      </c>
      <c r="J72" s="39">
        <f t="shared" si="5"/>
        <v>-6.0000000000002274E-2</v>
      </c>
      <c r="K72" s="688">
        <v>95</v>
      </c>
      <c r="L72" s="1720" t="s">
        <v>143</v>
      </c>
      <c r="M72" s="468"/>
      <c r="N72" s="42">
        <f t="shared" ref="N72:N138" si="6">K72*I72</f>
        <v>20995</v>
      </c>
      <c r="O72" s="1716" t="s">
        <v>21</v>
      </c>
      <c r="P72" s="1718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39"/>
      <c r="B73" s="777" t="s">
        <v>631</v>
      </c>
      <c r="C73" s="1711"/>
      <c r="D73" s="776"/>
      <c r="E73" s="737"/>
      <c r="F73" s="779">
        <v>4800</v>
      </c>
      <c r="G73" s="1713"/>
      <c r="H73" s="1715"/>
      <c r="I73" s="772">
        <v>4800</v>
      </c>
      <c r="J73" s="39">
        <v>0</v>
      </c>
      <c r="K73" s="688">
        <v>35</v>
      </c>
      <c r="L73" s="1721"/>
      <c r="M73" s="468"/>
      <c r="N73" s="42">
        <f t="shared" si="6"/>
        <v>168000</v>
      </c>
      <c r="O73" s="1717"/>
      <c r="P73" s="1719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95" t="s">
        <v>27</v>
      </c>
      <c r="G287" s="1495"/>
      <c r="H287" s="1496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2023-12-04T21:56:36Z</dcterms:modified>
</cp:coreProperties>
</file>