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 A M A R  O N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state="hidden" r:id="rId9"/>
    <sheet name="S U R I M  I         " sheetId="154" r:id="rId10"/>
    <sheet name="ESP SH   o  PULPA ESPALDILLA " sheetId="164" state="hidden" r:id="rId11"/>
    <sheet name="PULPA ESPALDILLA " sheetId="185" state="hidden" r:id="rId12"/>
    <sheet name="FILETE     B A S A        " sheetId="130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CAÑA DE LOMO      " sheetId="163" r:id="rId27"/>
    <sheet name="TOCINO   NACIOANL    " sheetId="133" r:id="rId28"/>
    <sheet name="CHULETA DE CERDO       " sheetId="150" r:id="rId29"/>
    <sheet name="CABEZA DE   LOMO    " sheetId="161" state="hidden" r:id="rId30"/>
    <sheet name="MANITAS    DE   CERDO    " sheetId="175" r:id="rId31"/>
    <sheet name="CODILLO DE CERDO " sheetId="162" state="hidden" r:id="rId32"/>
    <sheet name="P A V O S           " sheetId="156" r:id="rId33"/>
    <sheet name="MANITAS DE CERDO " sheetId="177" r:id="rId34"/>
    <sheet name="     M A R I S C A D A       " sheetId="181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Q27" i="38" l="1"/>
  <c r="I126" i="38" l="1"/>
  <c r="I125" i="38"/>
  <c r="I124" i="38"/>
  <c r="Q20" i="38" l="1"/>
  <c r="Q17" i="38" l="1"/>
  <c r="Q18" i="38"/>
  <c r="Q16" i="38"/>
  <c r="Q10" i="38"/>
  <c r="Q11" i="38" l="1"/>
  <c r="Q19" i="38"/>
  <c r="Q7" i="38"/>
  <c r="Q6" i="38"/>
  <c r="Q4" i="38"/>
  <c r="Q5" i="38"/>
  <c r="Q9" i="38"/>
  <c r="Q12" i="38" l="1"/>
  <c r="K26" i="38" l="1"/>
  <c r="Q26" i="38" l="1"/>
  <c r="Q25" i="38"/>
  <c r="Q23" i="38"/>
  <c r="Q24" i="38"/>
  <c r="T106" i="38"/>
  <c r="Q22" i="38"/>
  <c r="Q21" i="38"/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0" i="38"/>
  <c r="R5" i="178" l="1"/>
  <c r="S5" i="178" s="1"/>
  <c r="P55" i="178"/>
  <c r="N78" i="186"/>
  <c r="M78" i="186"/>
  <c r="O81" i="186" s="1"/>
  <c r="P76" i="186"/>
  <c r="P75" i="186"/>
  <c r="P74" i="186"/>
  <c r="P73" i="186"/>
  <c r="P72" i="186"/>
  <c r="P71" i="186"/>
  <c r="P70" i="186"/>
  <c r="P69" i="186"/>
  <c r="P68" i="186"/>
  <c r="P67" i="186"/>
  <c r="P66" i="186"/>
  <c r="P65" i="186"/>
  <c r="P64" i="186"/>
  <c r="P63" i="186"/>
  <c r="P62" i="186"/>
  <c r="P61" i="186"/>
  <c r="P60" i="186"/>
  <c r="P59" i="186"/>
  <c r="P58" i="186"/>
  <c r="P57" i="186"/>
  <c r="P56" i="186"/>
  <c r="P55" i="186"/>
  <c r="P54" i="186"/>
  <c r="P53" i="186"/>
  <c r="P52" i="186"/>
  <c r="P51" i="186"/>
  <c r="P50" i="186"/>
  <c r="P49" i="186"/>
  <c r="P48" i="186"/>
  <c r="P47" i="186"/>
  <c r="P46" i="186"/>
  <c r="P45" i="186"/>
  <c r="P44" i="186"/>
  <c r="P43" i="186"/>
  <c r="P42" i="186"/>
  <c r="P41" i="186"/>
  <c r="P40" i="186"/>
  <c r="P39" i="186"/>
  <c r="P38" i="186"/>
  <c r="P37" i="186"/>
  <c r="P36" i="186"/>
  <c r="P35" i="186"/>
  <c r="P34" i="186"/>
  <c r="P33" i="186"/>
  <c r="P32" i="186"/>
  <c r="P31" i="186"/>
  <c r="P30" i="186"/>
  <c r="P29" i="186"/>
  <c r="P28" i="186"/>
  <c r="P27" i="186"/>
  <c r="P26" i="186"/>
  <c r="P25" i="186"/>
  <c r="P24" i="186"/>
  <c r="P23" i="186"/>
  <c r="P22" i="186"/>
  <c r="P21" i="186"/>
  <c r="P20" i="186"/>
  <c r="P19" i="186"/>
  <c r="P18" i="186"/>
  <c r="P17" i="186"/>
  <c r="P16" i="186"/>
  <c r="P15" i="186"/>
  <c r="P14" i="186"/>
  <c r="P13" i="186"/>
  <c r="P12" i="186"/>
  <c r="P11" i="186"/>
  <c r="P10" i="186"/>
  <c r="P78" i="186" s="1"/>
  <c r="L10" i="186"/>
  <c r="L11" i="186" s="1"/>
  <c r="L12" i="186" s="1"/>
  <c r="L13" i="186" s="1"/>
  <c r="L14" i="186" s="1"/>
  <c r="L15" i="186" s="1"/>
  <c r="L16" i="186" s="1"/>
  <c r="L17" i="186" s="1"/>
  <c r="L18" i="186" s="1"/>
  <c r="L19" i="186" s="1"/>
  <c r="L20" i="186" s="1"/>
  <c r="L21" i="186" s="1"/>
  <c r="L22" i="186" s="1"/>
  <c r="L23" i="186" s="1"/>
  <c r="L24" i="186" s="1"/>
  <c r="L25" i="186" s="1"/>
  <c r="L26" i="186" s="1"/>
  <c r="L27" i="186" s="1"/>
  <c r="L28" i="186" s="1"/>
  <c r="L29" i="186" s="1"/>
  <c r="L30" i="186" s="1"/>
  <c r="L31" i="186" s="1"/>
  <c r="L32" i="186" s="1"/>
  <c r="L33" i="186" s="1"/>
  <c r="L34" i="186" s="1"/>
  <c r="L35" i="186" s="1"/>
  <c r="L36" i="186" s="1"/>
  <c r="L37" i="186" s="1"/>
  <c r="L38" i="186" s="1"/>
  <c r="L39" i="186" s="1"/>
  <c r="L40" i="186" s="1"/>
  <c r="L41" i="186" s="1"/>
  <c r="L42" i="186" s="1"/>
  <c r="L43" i="186" s="1"/>
  <c r="L44" i="186" s="1"/>
  <c r="L45" i="186" s="1"/>
  <c r="L46" i="186" s="1"/>
  <c r="L47" i="186" s="1"/>
  <c r="L48" i="186" s="1"/>
  <c r="L49" i="186" s="1"/>
  <c r="L50" i="186" s="1"/>
  <c r="L51" i="186" s="1"/>
  <c r="L52" i="186" s="1"/>
  <c r="L53" i="186" s="1"/>
  <c r="L54" i="186" s="1"/>
  <c r="L55" i="186" s="1"/>
  <c r="L56" i="186" s="1"/>
  <c r="L57" i="186" s="1"/>
  <c r="L58" i="186" s="1"/>
  <c r="L59" i="186" s="1"/>
  <c r="L60" i="186" s="1"/>
  <c r="L61" i="186" s="1"/>
  <c r="L62" i="186" s="1"/>
  <c r="L63" i="186" s="1"/>
  <c r="L64" i="186" s="1"/>
  <c r="L65" i="186" s="1"/>
  <c r="L66" i="186" s="1"/>
  <c r="L67" i="186" s="1"/>
  <c r="L68" i="186" s="1"/>
  <c r="L69" i="186" s="1"/>
  <c r="L70" i="186" s="1"/>
  <c r="L71" i="186" s="1"/>
  <c r="L72" i="186" s="1"/>
  <c r="L73" i="186" s="1"/>
  <c r="L74" i="186" s="1"/>
  <c r="L75" i="186" s="1"/>
  <c r="S9" i="186"/>
  <c r="S10" i="186" s="1"/>
  <c r="S11" i="186" s="1"/>
  <c r="S12" i="186" s="1"/>
  <c r="S13" i="186" s="1"/>
  <c r="S14" i="186" s="1"/>
  <c r="S15" i="186" s="1"/>
  <c r="S16" i="186" s="1"/>
  <c r="S17" i="186" s="1"/>
  <c r="S18" i="186" s="1"/>
  <c r="S19" i="186" s="1"/>
  <c r="S20" i="186" s="1"/>
  <c r="S21" i="186" s="1"/>
  <c r="S22" i="186" s="1"/>
  <c r="S23" i="186" s="1"/>
  <c r="S24" i="186" s="1"/>
  <c r="S25" i="186" s="1"/>
  <c r="S26" i="186" s="1"/>
  <c r="S27" i="186" s="1"/>
  <c r="S28" i="186" s="1"/>
  <c r="S29" i="186" s="1"/>
  <c r="S30" i="186" s="1"/>
  <c r="S31" i="186" s="1"/>
  <c r="S32" i="186" s="1"/>
  <c r="S33" i="186" s="1"/>
  <c r="S34" i="186" s="1"/>
  <c r="S35" i="186" s="1"/>
  <c r="S36" i="186" s="1"/>
  <c r="S37" i="186" s="1"/>
  <c r="S38" i="186" s="1"/>
  <c r="S39" i="186" s="1"/>
  <c r="S40" i="186" s="1"/>
  <c r="S41" i="186" s="1"/>
  <c r="S42" i="186" s="1"/>
  <c r="S43" i="186" s="1"/>
  <c r="S44" i="186" s="1"/>
  <c r="S45" i="186" s="1"/>
  <c r="S46" i="186" s="1"/>
  <c r="S47" i="186" s="1"/>
  <c r="S48" i="186" s="1"/>
  <c r="S49" i="186" s="1"/>
  <c r="S50" i="186" s="1"/>
  <c r="S51" i="186" s="1"/>
  <c r="S52" i="186" s="1"/>
  <c r="S53" i="186" s="1"/>
  <c r="S54" i="186" s="1"/>
  <c r="S55" i="186" s="1"/>
  <c r="S56" i="186" s="1"/>
  <c r="S57" i="186" s="1"/>
  <c r="S58" i="186" s="1"/>
  <c r="S59" i="186" s="1"/>
  <c r="S60" i="186" s="1"/>
  <c r="S61" i="186" s="1"/>
  <c r="S62" i="186" s="1"/>
  <c r="S63" i="186" s="1"/>
  <c r="S64" i="186" s="1"/>
  <c r="S65" i="186" s="1"/>
  <c r="S66" i="186" s="1"/>
  <c r="S67" i="186" s="1"/>
  <c r="S68" i="186" s="1"/>
  <c r="S69" i="186" s="1"/>
  <c r="S70" i="186" s="1"/>
  <c r="S71" i="186" s="1"/>
  <c r="S72" i="186" s="1"/>
  <c r="S73" i="186" s="1"/>
  <c r="S74" i="186" s="1"/>
  <c r="S75" i="186" s="1"/>
  <c r="S76" i="186" s="1"/>
  <c r="L9" i="186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8" i="8"/>
  <c r="P26" i="8" s="1"/>
  <c r="L8" i="8"/>
  <c r="O83" i="186" l="1"/>
  <c r="Q6" i="186"/>
  <c r="R6" i="186" s="1"/>
  <c r="P28" i="8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R19" i="65"/>
  <c r="W19" i="65" s="1"/>
  <c r="P19" i="65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AF10" i="57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10" i="57"/>
  <c r="AJ9" i="57"/>
  <c r="AJ78" i="57" s="1"/>
  <c r="AF9" i="57"/>
  <c r="Z9" i="57"/>
  <c r="AC9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S12" i="129" l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Y83" i="57" s="1"/>
  <c r="AI83" i="57"/>
  <c r="AK6" i="57"/>
  <c r="AL6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A6" i="57"/>
  <c r="AB6" i="57" s="1"/>
  <c r="M1" i="188"/>
  <c r="M1" i="40"/>
  <c r="K1" i="57"/>
  <c r="O84" i="129" l="1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W36" i="188"/>
  <c r="P36" i="188"/>
  <c r="R36" i="188" s="1"/>
  <c r="P35" i="188"/>
  <c r="R35" i="188" s="1"/>
  <c r="W35" i="188" s="1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F35" i="188"/>
  <c r="K35" i="188" s="1"/>
  <c r="D35" i="188"/>
  <c r="D34" i="188"/>
  <c r="F34" i="188" s="1"/>
  <c r="K34" i="188" s="1"/>
  <c r="D33" i="188"/>
  <c r="F33" i="188" s="1"/>
  <c r="K33" i="188" s="1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W22" i="40"/>
  <c r="P22" i="40"/>
  <c r="R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P10" i="40"/>
  <c r="R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D54" i="65"/>
  <c r="F54" i="65" s="1"/>
  <c r="K54" i="65" s="1"/>
  <c r="F53" i="65"/>
  <c r="K53" i="65" s="1"/>
  <c r="D53" i="65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2" i="178"/>
  <c r="D13" i="178"/>
  <c r="D14" i="178"/>
  <c r="D15" i="178"/>
  <c r="D16" i="178"/>
  <c r="D17" i="178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E83" i="186"/>
  <c r="G6" i="186"/>
  <c r="H6" i="186" s="1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32" i="38"/>
  <c r="T132" i="38" s="1"/>
  <c r="S133" i="38"/>
  <c r="T133" i="38" s="1"/>
  <c r="S134" i="38"/>
  <c r="T134" i="38"/>
  <c r="S135" i="38"/>
  <c r="T135" i="38" s="1"/>
  <c r="S136" i="38"/>
  <c r="T136" i="38" s="1"/>
  <c r="S137" i="38"/>
  <c r="T137" i="38" s="1"/>
  <c r="I134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19" i="38" l="1"/>
  <c r="I118" i="38"/>
  <c r="I117" i="38"/>
  <c r="I116" i="38"/>
  <c r="I115" i="38"/>
  <c r="I114" i="38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I113" i="38"/>
  <c r="I112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2" i="38"/>
  <c r="I133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E55" i="178" l="1"/>
  <c r="G5" i="178"/>
  <c r="H5" i="178" s="1"/>
  <c r="J12" i="177" l="1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1" i="38"/>
  <c r="S120" i="38"/>
  <c r="S121" i="38"/>
  <c r="S122" i="38"/>
  <c r="S123" i="38"/>
  <c r="S127" i="38"/>
  <c r="S128" i="38"/>
  <c r="S129" i="38"/>
  <c r="S130" i="38"/>
  <c r="S131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7" i="38" l="1"/>
  <c r="T128" i="38"/>
  <c r="T103" i="38" l="1"/>
  <c r="I102" i="38"/>
  <c r="I107" i="38"/>
  <c r="I12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0" i="38" l="1"/>
  <c r="I130" i="38"/>
  <c r="S25" i="38" l="1"/>
  <c r="S26" i="38"/>
  <c r="S96" i="38" l="1"/>
  <c r="T96" i="38" s="1"/>
  <c r="S97" i="38"/>
  <c r="T97" i="38" s="1"/>
  <c r="T105" i="38"/>
  <c r="T107" i="38"/>
  <c r="T123" i="38"/>
  <c r="I122" i="38" l="1"/>
  <c r="HT5" i="1" l="1"/>
  <c r="GF5" i="1"/>
  <c r="FV5" i="1"/>
  <c r="EH5" i="1"/>
  <c r="DX5" i="1"/>
  <c r="BF5" i="1"/>
  <c r="AV5" i="1"/>
  <c r="AL5" i="1"/>
  <c r="I6" i="1" s="1"/>
  <c r="I108" i="38" l="1"/>
  <c r="I111" i="38"/>
  <c r="I120" i="38"/>
  <c r="I121" i="38"/>
  <c r="I123" i="38"/>
  <c r="I128" i="38"/>
  <c r="I129" i="38"/>
  <c r="I131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9" i="38" l="1"/>
  <c r="S17" i="38" l="1"/>
  <c r="S13" i="38"/>
  <c r="AO1" i="1" l="1"/>
  <c r="AY1" i="1" s="1"/>
  <c r="D23" i="1" l="1"/>
  <c r="T120" i="38" l="1"/>
  <c r="T108" i="38"/>
  <c r="S6" i="38" l="1"/>
  <c r="S8" i="38"/>
  <c r="S16" i="38"/>
  <c r="S20" i="38"/>
  <c r="S7" i="38"/>
  <c r="S10" i="38"/>
  <c r="S11" i="38"/>
  <c r="S18" i="38"/>
  <c r="T121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2" i="38" l="1"/>
  <c r="T13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T111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8" i="38"/>
  <c r="T68" i="38" l="1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<sst xmlns="http://schemas.openxmlformats.org/spreadsheetml/2006/main" count="2841" uniqueCount="383">
  <si>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</si>
  <si>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</si>
  <si>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</si>
  <si>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</si>
  <si>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</si>
  <si>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</si>
  <si>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</si>
  <si>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</si>
  <si>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</si>
  <si>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</si>
  <si>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</si>
  <si>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</si>
  <si>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</si>
  <si>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</si>
  <si>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</si>
  <si>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</si>
  <si>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</si>
  <si>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</si>
  <si>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</si>
  <si>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</si>
  <si>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</si>
  <si>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</si>
  <si>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</si>
  <si>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</si>
  <si>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</si>
  <si>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</si>
  <si>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</si>
  <si>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</si>
  <si>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</si>
  <si>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</si>
  <si>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</si>
  <si>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</si>
  <si>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</si>
  <si>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</si>
  <si>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</si>
  <si>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</si>
  <si>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</si>
  <si>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</si>
  <si>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</si>
  <si>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</si>
  <si>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</si>
  <si>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</si>
  <si>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</si>
  <si>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</si>
  <si>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</si>
  <si>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</si>
  <si>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</si>
  <si>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</si>
  <si>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</si>
  <si>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</si>
  <si>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</si>
  <si>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</si>
  <si>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</si>
  <si>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</si>
  <si>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</si>
  <si>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</si>
  <si>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</si>
  <si>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</si>
  <si>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</si>
  <si>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</si>
  <si>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</si>
  <si>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</si>
  <si>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</si>
  <si>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</si>
  <si>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</si>
  <si>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</si>
  <si>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</si>
  <si>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</si>
  <si>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</si>
  <si>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</si>
  <si>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</si>
  <si>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</si>
  <si>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</si>
  <si>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</si>
  <si>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</si>
  <si>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</si>
  <si>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</si>
  <si>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</si>
  <si>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</si>
  <si>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</si>
  <si>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</si>
  <si>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</si>
  <si>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</si>
  <si>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</si>
  <si>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</si>
  <si>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</si>
  <si>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</si>
  <si>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</si>
  <si>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</si>
  <si>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</si>
  <si>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</si>
  <si>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</si>
  <si>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</si>
  <si>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</si>
  <si>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</si>
  <si>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</si>
  <si>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</si>
  <si>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</si>
  <si>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</si>
  <si>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</si>
  <si>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</si>
  <si>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</si>
  <si>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</si>
  <si>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</si>
  <si>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</si>
  <si>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</si>
  <si>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</si>
  <si>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</si>
  <si>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</si>
  <si>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</si>
  <si>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</si>
  <si>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</si>
  <si>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</si>
  <si>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</si>
  <si>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</si>
  <si>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</si>
  <si>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</si>
  <si>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</si>
  <si>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</si>
  <si>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</si>
  <si>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</si>
  <si>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</si>
  <si>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</si>
  <si>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</si>
  <si>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</si>
  <si>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</si>
  <si>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</si>
  <si>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</si>
  <si>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</si>
  <si>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</si>
  <si>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</si>
  <si>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</si>
  <si>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</si>
  <si>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</si>
  <si>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</si>
  <si>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</si>
  <si>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</si>
  <si>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</si>
  <si>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</si>
  <si>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</si>
  <si>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</si>
  <si>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</si>
  <si>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</si>
  <si>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</si>
  <si>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</si>
  <si>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</si>
  <si>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</si>
  <si>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</si>
  <si>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</si>
  <si>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</si>
  <si>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</si>
  <si>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</si>
  <si>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</si>
  <si>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</si>
  <si>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</si>
  <si>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</si>
  <si>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</si>
  <si>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</si>
  <si>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</si>
  <si>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</si>
  <si>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</si>
  <si>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</si>
  <si>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</si>
  <si>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</si>
  <si>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</si>
  <si>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</si>
  <si>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</si>
  <si>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</si>
  <si>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</si>
  <si>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</si>
  <si>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</si>
  <si>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</si>
  <si>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</si>
  <si>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</si>
  <si>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</si>
  <si>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</si>
  <si>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</si>
  <si>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</si>
  <si>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</si>
  <si>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</si>
  <si>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</si>
  <si>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</si>
  <si>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</si>
  <si>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</si>
  <si>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</si>
  <si>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</si>
  <si>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</si>
  <si>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</si>
  <si>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</si>
  <si>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</si>
  <si>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</si>
  <si>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</si>
  <si>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</si>
  <si>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</si>
  <si>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</si>
  <si>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</si>
  <si>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</si>
  <si>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</si>
  <si>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</si>
  <si>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</si>
  <si>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</si>
  <si>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</si>
  <si>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</si>
  <si>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</si>
  <si>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</si>
  <si>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</si>
  <si>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</si>
  <si>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</si>
  <si>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</si>
  <si>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</si>
  <si>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</si>
  <si>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</si>
  <si>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</si>
  <si>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</si>
  <si>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</si>
  <si>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</si>
  <si>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</si>
  <si>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</si>
  <si>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</si>
  <si>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</si>
  <si>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</si>
  <si>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</si>
  <si>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</si>
  <si>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</si>
  <si>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</si>
  <si>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</si>
  <si>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</si>
  <si>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</si>
  <si>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</si>
  <si>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</si>
  <si>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</si>
  <si>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</si>
  <si>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</si>
  <si>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</si>
  <si>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</si>
  <si>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</si>
  <si>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</si>
  <si>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</si>
  <si>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</si>
  <si>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</si>
  <si>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</si>
  <si>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</si>
  <si>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</si>
  <si>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</si>
  <si>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</si>
  <si>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</si>
  <si>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</si>
  <si>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</si>
  <si>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</si>
  <si>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</si>
  <si>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</si>
  <si>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</si>
  <si>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</si>
  <si>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</si>
  <si>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</si>
  <si>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</si>
  <si>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</si>
  <si>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</si>
  <si>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</si>
  <si>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</si>
  <si>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</si>
  <si>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</si>
  <si>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</si>
  <si>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</si>
  <si>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</si>
  <si>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</si>
  <si>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</si>
  <si>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</si>
  <si>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</si>
  <si>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</si>
  <si>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</si>
  <si>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</si>
  <si>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F-30758</t>
  </si>
  <si>
    <t>30758--NC/*????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</si>
  <si>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</si>
  <si>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</si>
  <si>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</si>
  <si>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</si>
  <si>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</si>
  <si>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</si>
  <si>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</si>
  <si>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</si>
  <si>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</si>
  <si>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</si>
  <si>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</si>
  <si>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</si>
  <si>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</si>
  <si>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</si>
  <si>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</si>
  <si>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</si>
  <si>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</si>
  <si>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</si>
  <si>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</si>
  <si>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</si>
  <si>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</si>
  <si>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S U R I M I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</si>
  <si>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</si>
  <si>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</si>
  <si>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</si>
  <si>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</si>
  <si>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</si>
  <si>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</si>
  <si>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</si>
  <si>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</si>
  <si>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</si>
  <si>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</si>
  <si>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</si>
  <si>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</si>
  <si>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</si>
  <si>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</si>
  <si>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</si>
  <si>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</si>
  <si>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</si>
  <si>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</si>
  <si>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</si>
  <si>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</si>
  <si>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</si>
  <si>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</si>
  <si>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</si>
  <si>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</si>
  <si>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</si>
  <si>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</si>
  <si>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</si>
  <si>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</si>
  <si>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</si>
  <si>
    <t>PED. 72604920</t>
  </si>
  <si>
    <t>PED. 72689220</t>
  </si>
  <si>
    <t>PED., 72705592</t>
  </si>
  <si>
    <t>NLSE21-164</t>
  </si>
  <si>
    <t>A14-23261</t>
  </si>
  <si>
    <t>TAQUERA TEXANA</t>
  </si>
  <si>
    <t>PIERNA DE CARNERO X CAJA</t>
  </si>
  <si>
    <t>NLSE21-165</t>
  </si>
  <si>
    <t>O-1533</t>
  </si>
  <si>
    <t>Z-9804</t>
  </si>
  <si>
    <t>Transfer S 21-Oct-21</t>
  </si>
  <si>
    <t>Transfer S 15-Oct-21</t>
  </si>
  <si>
    <t>Transfer S 27-Oct-21</t>
  </si>
  <si>
    <t>Transfer B 19-Oct-21</t>
  </si>
  <si>
    <t>Transfer B 27-Oct-21</t>
  </si>
  <si>
    <t>Transfer B 29-Oct-21</t>
  </si>
  <si>
    <t>Transfer Bnte 18-Oct-21</t>
  </si>
  <si>
    <t>Transfer Bnte 19-Oct-21</t>
  </si>
  <si>
    <t>Transfer Bnte 20-Oct-21</t>
  </si>
  <si>
    <t>Transfer Bnte 20-Ocy-21</t>
  </si>
  <si>
    <t>Transfer Bnte 21-Oct-21</t>
  </si>
  <si>
    <t>Transfer Bnte 22-Oct-21</t>
  </si>
  <si>
    <t>Transfer Bnte 25-Oct-21</t>
  </si>
  <si>
    <t>Transfer Bnte 27-Oct-21</t>
  </si>
  <si>
    <t>Transfer Bnte 26-Oct-21</t>
  </si>
  <si>
    <t>Transfer Bnte 28-Oct-21</t>
  </si>
  <si>
    <t>Transfer S 5-Oct-21</t>
  </si>
  <si>
    <t>Transfer S 30-Sept-21</t>
  </si>
  <si>
    <t>Transfer B 28-Sept-21</t>
  </si>
  <si>
    <t>Transfer S 6-Oct-21</t>
  </si>
  <si>
    <t>Transfer S 8-Oct-21</t>
  </si>
  <si>
    <t>Transfer S 20-Oct-21</t>
  </si>
  <si>
    <t>Transfer B 13-Oct-21</t>
  </si>
  <si>
    <t>Transfer B 5-Oct-21</t>
  </si>
  <si>
    <t>1956739  NC/*2236415</t>
  </si>
  <si>
    <t>Transfer B 8-Oct-21</t>
  </si>
  <si>
    <t>Transfer B 12-Oct-21</t>
  </si>
  <si>
    <t>Transfer B 22-Oct-21</t>
  </si>
  <si>
    <t>Transfer Bnte 15-Oct-21</t>
  </si>
  <si>
    <t>CAMARON 100/200</t>
  </si>
  <si>
    <t>CAMARON  41/50</t>
  </si>
  <si>
    <t>PLA-678</t>
  </si>
  <si>
    <t>0155 Y</t>
  </si>
  <si>
    <t>0156 Y</t>
  </si>
  <si>
    <t>PED. 72749201</t>
  </si>
  <si>
    <t>NLSE21-166</t>
  </si>
  <si>
    <t>MANITAS DE CERDO</t>
  </si>
  <si>
    <t>COMERCIALIZADORA INT MANSIVA</t>
  </si>
  <si>
    <t xml:space="preserve">PED. </t>
  </si>
  <si>
    <t>BASCULA  19,230.00</t>
  </si>
  <si>
    <t>TARAS --         567.91</t>
  </si>
  <si>
    <t>NETO          18,662.09</t>
  </si>
  <si>
    <t>MERMA     597.31  kg</t>
  </si>
  <si>
    <t xml:space="preserve">ALIMENTOS CERTIFICADOS DE PUEBLA  I N N O  V A </t>
  </si>
  <si>
    <t>MANITAS DE CEERDO</t>
  </si>
  <si>
    <t>TOCINO Nal</t>
  </si>
  <si>
    <t>Transfer S 22-OCT-21</t>
  </si>
  <si>
    <t>Transfer Bnte 29-Oct-21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</si>
</sst>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7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2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" fontId="28" fillId="23" borderId="33" xfId="0" applyNumberFormat="1" applyFont="1" applyFill="1" applyBorder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  <xf numFmtId="164" fontId="12" fillId="4" borderId="0" xfId="0" applyNumberFormat="1" applyFont="1" applyFill="1"/>
    <xf numFmtId="44" fontId="12" fillId="4" borderId="0" xfId="1" applyFont="1" applyFill="1"/>
    <xf numFmtId="167" fontId="18" fillId="23" borderId="33" xfId="0" applyNumberFormat="1" applyFont="1" applyFill="1" applyBorder="1"/>
    <xf numFmtId="164" fontId="76" fillId="23" borderId="33" xfId="0" applyNumberFormat="1" applyFont="1" applyFill="1" applyBorder="1"/>
    <xf numFmtId="166" fontId="46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4" fontId="7" fillId="4" borderId="33" xfId="0" applyNumberFormat="1" applyFont="1" applyFill="1" applyBorder="1"/>
    <xf numFmtId="167" fontId="18" fillId="4" borderId="33" xfId="0" applyNumberFormat="1" applyFont="1" applyFill="1" applyBorder="1"/>
    <xf numFmtId="167" fontId="22" fillId="4" borderId="33" xfId="0" applyNumberFormat="1" applyFont="1" applyFill="1" applyBorder="1" applyAlignment="1">
      <alignment horizontal="left"/>
    </xf>
    <xf numFmtId="167" fontId="22" fillId="4" borderId="33" xfId="0" applyNumberFormat="1" applyFont="1" applyFill="1" applyBorder="1"/>
    <xf numFmtId="2" fontId="46" fillId="0" borderId="0" xfId="0" applyNumberFormat="1" applyFont="1" applyFill="1" applyAlignment="1">
      <alignment horizontal="right"/>
    </xf>
    <xf numFmtId="168" fontId="46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2" fontId="46" fillId="7" borderId="0" xfId="0" applyNumberFormat="1" applyFont="1" applyFill="1" applyAlignment="1">
      <alignment horizontal="right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" fillId="7" borderId="0" xfId="0" applyNumberFormat="1" applyFont="1" applyFill="1"/>
    <xf numFmtId="0" fontId="7" fillId="0" borderId="96" xfId="0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0" borderId="66" xfId="0" applyFont="1" applyFill="1" applyBorder="1" applyAlignment="1">
      <alignment wrapText="1"/>
    </xf>
    <xf numFmtId="2" fontId="7" fillId="24" borderId="0" xfId="0" applyNumberFormat="1" applyFont="1" applyFill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7" fillId="24" borderId="51" xfId="0" applyFont="1" applyFill="1" applyBorder="1"/>
    <xf numFmtId="0" fontId="7" fillId="0" borderId="49" xfId="0" applyFont="1" applyBorder="1"/>
    <xf numFmtId="0" fontId="7" fillId="23" borderId="33" xfId="0" applyFont="1" applyFill="1" applyBorder="1" applyAlignment="1">
      <alignment horizontal="center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164" fontId="17" fillId="0" borderId="82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68" fontId="7" fillId="0" borderId="82" xfId="0" applyNumberFormat="1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46" fillId="13" borderId="0" xfId="0" applyFont="1" applyFill="1" applyAlignment="1">
      <alignment horizontal="center" wrapText="1"/>
    </xf>
    <xf numFmtId="0" fontId="7" fillId="22" borderId="66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6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66FF"/>
      <color rgb="FF99FF99"/>
      <color rgb="FF0000FF"/>
      <color rgb="FF00FFCC"/>
      <color rgb="FF33CCFF"/>
      <color rgb="FFFF66FF"/>
      <color rgb="FFFF3399"/>
      <color rgb="FF00FF00"/>
      <color rgb="FFFFCC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44485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44496</c:v>
                </c:pt>
                <c:pt idx="21">
                  <c:v>44497</c:v>
                </c:pt>
                <c:pt idx="22">
                  <c:v>44497</c:v>
                </c:pt>
                <c:pt idx="23">
                  <c:v>44498</c:v>
                </c:pt>
                <c:pt idx="24">
                  <c:v>44498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18381.8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19042.39</c:v>
                </c:pt>
                <c:pt idx="21">
                  <c:v>18274.71</c:v>
                </c:pt>
                <c:pt idx="22">
                  <c:v>18648.88</c:v>
                </c:pt>
                <c:pt idx="23">
                  <c:v>18896.830000000002</c:v>
                </c:pt>
                <c:pt idx="24">
                  <c:v>18664.689999999999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18980.900000000001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19116.7</c:v>
                </c:pt>
                <c:pt idx="21">
                  <c:v>18362.259999999998</c:v>
                </c:pt>
                <c:pt idx="22">
                  <c:v>18733.27</c:v>
                </c:pt>
                <c:pt idx="23">
                  <c:v>18920.599999999999</c:v>
                </c:pt>
                <c:pt idx="24">
                  <c:v>19259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-599.10000000000218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-74.31000000000131</c:v>
                </c:pt>
                <c:pt idx="21">
                  <c:v>-87.549999999999272</c:v>
                </c:pt>
                <c:pt idx="22">
                  <c:v>-84.389999999999418</c:v>
                </c:pt>
                <c:pt idx="23">
                  <c:v>-23.769999999996799</c:v>
                </c:pt>
                <c:pt idx="24">
                  <c:v>-594.31000000000131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  <c:pt idx="9">
                  <c:v>9663</c:v>
                </c:pt>
                <c:pt idx="12">
                  <c:v>9663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11813</c:v>
                </c:pt>
                <c:pt idx="19">
                  <c:v>11813</c:v>
                </c:pt>
                <c:pt idx="20">
                  <c:v>9663</c:v>
                </c:pt>
                <c:pt idx="21">
                  <c:v>10963</c:v>
                </c:pt>
                <c:pt idx="22">
                  <c:v>17207</c:v>
                </c:pt>
                <c:pt idx="2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1952184</c:v>
                </c:pt>
                <c:pt idx="1">
                  <c:v>1952185</c:v>
                </c:pt>
                <c:pt idx="2">
                  <c:v>95951</c:v>
                </c:pt>
                <c:pt idx="3">
                  <c:v>98583</c:v>
                </c:pt>
                <c:pt idx="4">
                  <c:v>1954124</c:v>
                </c:pt>
                <c:pt idx="5">
                  <c:v>1953612</c:v>
                </c:pt>
                <c:pt idx="6">
                  <c:v>1955044</c:v>
                </c:pt>
                <c:pt idx="7">
                  <c:v>8744</c:v>
                </c:pt>
                <c:pt idx="8">
                  <c:v>1955045</c:v>
                </c:pt>
                <c:pt idx="9">
                  <c:v>8874</c:v>
                </c:pt>
                <c:pt idx="10">
                  <c:v>144</c:v>
                </c:pt>
                <c:pt idx="11">
                  <c:v>0</c:v>
                </c:pt>
                <c:pt idx="12">
                  <c:v>0</c:v>
                </c:pt>
                <c:pt idx="13">
                  <c:v>1957722</c:v>
                </c:pt>
                <c:pt idx="14">
                  <c:v>1957721</c:v>
                </c:pt>
                <c:pt idx="15">
                  <c:v>19307</c:v>
                </c:pt>
                <c:pt idx="16">
                  <c:v>19340</c:v>
                </c:pt>
                <c:pt idx="17">
                  <c:v>1959712</c:v>
                </c:pt>
                <c:pt idx="18">
                  <c:v>1959316</c:v>
                </c:pt>
                <c:pt idx="19">
                  <c:v>1960680</c:v>
                </c:pt>
                <c:pt idx="20">
                  <c:v>1960681</c:v>
                </c:pt>
                <c:pt idx="21">
                  <c:v>30328</c:v>
                </c:pt>
                <c:pt idx="22">
                  <c:v>25890</c:v>
                </c:pt>
                <c:pt idx="23">
                  <c:v>1962130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715796.25140000007</c:v>
                </c:pt>
                <c:pt idx="1">
                  <c:v>718691.22360000003</c:v>
                </c:pt>
                <c:pt idx="2">
                  <c:v>710178.72554999997</c:v>
                </c:pt>
                <c:pt idx="3">
                  <c:v>708209.44960000005</c:v>
                </c:pt>
                <c:pt idx="4">
                  <c:v>704941.24049999996</c:v>
                </c:pt>
                <c:pt idx="5">
                  <c:v>716178.29816000001</c:v>
                </c:pt>
                <c:pt idx="6">
                  <c:v>590104.4656</c:v>
                </c:pt>
                <c:pt idx="7">
                  <c:v>612173.45439999993</c:v>
                </c:pt>
                <c:pt idx="8">
                  <c:v>617443.24010000005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  <c:pt idx="12">
                  <c:v>589696.46856000007</c:v>
                </c:pt>
                <c:pt idx="13">
                  <c:v>530571.58400000003</c:v>
                </c:pt>
                <c:pt idx="14">
                  <c:v>529782.35959999997</c:v>
                </c:pt>
                <c:pt idx="15">
                  <c:v>501158.14319999999</c:v>
                </c:pt>
                <c:pt idx="16">
                  <c:v>506190.27095000003</c:v>
                </c:pt>
                <c:pt idx="17">
                  <c:v>521506.19620000001</c:v>
                </c:pt>
                <c:pt idx="18">
                  <c:v>520805.10374000005</c:v>
                </c:pt>
                <c:pt idx="19">
                  <c:v>519662.93920000002</c:v>
                </c:pt>
                <c:pt idx="20">
                  <c:v>521879.53239999997</c:v>
                </c:pt>
                <c:pt idx="21">
                  <c:v>501311.79420000006</c:v>
                </c:pt>
                <c:pt idx="22">
                  <c:v>506118.94559999998</c:v>
                </c:pt>
                <c:pt idx="23">
                  <c:v>500821.72980000003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715796.25140000007</c:v>
                </c:pt>
                <c:pt idx="1">
                  <c:v>760664.22360000003</c:v>
                </c:pt>
                <c:pt idx="2">
                  <c:v>751301.72554999997</c:v>
                </c:pt>
                <c:pt idx="3">
                  <c:v>748032.44960000005</c:v>
                </c:pt>
                <c:pt idx="4">
                  <c:v>746914.24049999996</c:v>
                </c:pt>
                <c:pt idx="5">
                  <c:v>756001.29816000001</c:v>
                </c:pt>
                <c:pt idx="6">
                  <c:v>631227.4656</c:v>
                </c:pt>
                <c:pt idx="7">
                  <c:v>653296.45439999993</c:v>
                </c:pt>
                <c:pt idx="8">
                  <c:v>659566.24010000005</c:v>
                </c:pt>
                <c:pt idx="9">
                  <c:v>656959.8676</c:v>
                </c:pt>
                <c:pt idx="10">
                  <c:v>619449.03</c:v>
                </c:pt>
                <c:pt idx="11">
                  <c:v>0</c:v>
                </c:pt>
                <c:pt idx="12">
                  <c:v>629519.46856000007</c:v>
                </c:pt>
                <c:pt idx="13">
                  <c:v>571694.58400000003</c:v>
                </c:pt>
                <c:pt idx="14">
                  <c:v>570905.35959999997</c:v>
                </c:pt>
                <c:pt idx="15">
                  <c:v>543131.14320000005</c:v>
                </c:pt>
                <c:pt idx="16">
                  <c:v>546263.27095000003</c:v>
                </c:pt>
                <c:pt idx="17">
                  <c:v>563639.19620000001</c:v>
                </c:pt>
                <c:pt idx="18">
                  <c:v>562778.10374000005</c:v>
                </c:pt>
                <c:pt idx="19">
                  <c:v>561635.93920000002</c:v>
                </c:pt>
                <c:pt idx="20">
                  <c:v>561702.53239999991</c:v>
                </c:pt>
                <c:pt idx="21">
                  <c:v>542434.79420000012</c:v>
                </c:pt>
                <c:pt idx="22">
                  <c:v>553485.94559999998</c:v>
                </c:pt>
                <c:pt idx="23">
                  <c:v>542944.72980000009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37.765117015495491</c:v>
                </c:pt>
                <c:pt idx="1">
                  <c:v>40.070375424971232</c:v>
                </c:pt>
                <c:pt idx="2">
                  <c:v>40.870636827418991</c:v>
                </c:pt>
                <c:pt idx="3">
                  <c:v>40.109408658537895</c:v>
                </c:pt>
                <c:pt idx="4">
                  <c:v>39.453321733220228</c:v>
                </c:pt>
                <c:pt idx="5">
                  <c:v>39.502978055289162</c:v>
                </c:pt>
                <c:pt idx="6">
                  <c:v>34.818691043495477</c:v>
                </c:pt>
                <c:pt idx="7">
                  <c:v>35.335308980764751</c:v>
                </c:pt>
                <c:pt idx="8">
                  <c:v>34.670947670262208</c:v>
                </c:pt>
                <c:pt idx="9">
                  <c:v>34.913604414794705</c:v>
                </c:pt>
                <c:pt idx="10">
                  <c:v>32.500290139455821</c:v>
                </c:pt>
                <c:pt idx="11">
                  <c:v>0</c:v>
                </c:pt>
                <c:pt idx="12">
                  <c:v>33.495055365428001</c:v>
                </c:pt>
                <c:pt idx="13">
                  <c:v>29.856232056046558</c:v>
                </c:pt>
                <c:pt idx="14">
                  <c:v>29.859143440956618</c:v>
                </c:pt>
                <c:pt idx="15">
                  <c:v>29.550660538648867</c:v>
                </c:pt>
                <c:pt idx="16">
                  <c:v>29.279140396730522</c:v>
                </c:pt>
                <c:pt idx="17">
                  <c:v>29.831807948597163</c:v>
                </c:pt>
                <c:pt idx="18">
                  <c:v>29.925697509658754</c:v>
                </c:pt>
                <c:pt idx="19">
                  <c:v>29.605124148945112</c:v>
                </c:pt>
                <c:pt idx="20">
                  <c:v>29.482818812870416</c:v>
                </c:pt>
                <c:pt idx="21">
                  <c:v>29.54074249030349</c:v>
                </c:pt>
                <c:pt idx="22">
                  <c:v>29.545612997624012</c:v>
                </c:pt>
                <c:pt idx="23">
                  <c:v>28.795957305793692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9"/>
  <sheetViews>
    <sheetView tabSelected="1" zoomScaleNormal="100" workbookViewId="0">
      <pane xSplit="1" ySplit="2" topLeftCell="H15" activePane="bottomRight" state="frozen"/>
      <selection pane="topRight" activeCell="B1" sqref="B1"/>
      <selection pane="bottomLeft" activeCell="A3" sqref="A3"/>
      <selection pane="bottomRight" activeCell="N28" sqref="N28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39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198</v>
      </c>
      <c r="C1" s="386"/>
      <c r="D1" s="102"/>
      <c r="E1" s="818"/>
      <c r="F1" s="54"/>
      <c r="G1" s="773"/>
      <c r="H1" s="54"/>
      <c r="I1" s="388"/>
      <c r="K1" s="1073" t="s">
        <v>26</v>
      </c>
      <c r="L1" s="732"/>
      <c r="M1" s="1075" t="s">
        <v>27</v>
      </c>
      <c r="N1" s="494"/>
      <c r="P1" s="98" t="s">
        <v>38</v>
      </c>
      <c r="Q1" s="1071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19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74"/>
      <c r="L2" s="733" t="s">
        <v>29</v>
      </c>
      <c r="M2" s="1076"/>
      <c r="N2" s="495" t="s">
        <v>29</v>
      </c>
      <c r="O2" s="653" t="s">
        <v>30</v>
      </c>
      <c r="P2" s="99" t="s">
        <v>39</v>
      </c>
      <c r="Q2" s="1072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0">
        <f>PIERNA!E3</f>
        <v>0</v>
      </c>
      <c r="F3" s="810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4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SEABOARD FOODS</v>
      </c>
      <c r="C4" s="262" t="str">
        <f>PIERNA!C4</f>
        <v>Seaboard</v>
      </c>
      <c r="D4" s="264" t="str">
        <f>PIERNA!D4</f>
        <v>PED. 71580761</v>
      </c>
      <c r="E4" s="268">
        <f>PIERNA!E4</f>
        <v>44474</v>
      </c>
      <c r="F4" s="810">
        <f>PIERNA!F4</f>
        <v>18874.59</v>
      </c>
      <c r="G4" s="101">
        <f>PIERNA!G4</f>
        <v>21</v>
      </c>
      <c r="H4" s="588">
        <f>PIERNA!H4</f>
        <v>18953.900000000001</v>
      </c>
      <c r="I4" s="107">
        <f>PIERNA!I4</f>
        <v>-79.31000000000131</v>
      </c>
      <c r="J4" s="576" t="s">
        <v>222</v>
      </c>
      <c r="K4" s="636">
        <v>11813</v>
      </c>
      <c r="L4" s="637" t="s">
        <v>233</v>
      </c>
      <c r="M4" s="636">
        <v>30160</v>
      </c>
      <c r="N4" s="638" t="s">
        <v>234</v>
      </c>
      <c r="O4" s="654">
        <v>1952184</v>
      </c>
      <c r="P4" s="639"/>
      <c r="Q4" s="1042">
        <f>35105.26*20.39</f>
        <v>715796.25140000007</v>
      </c>
      <c r="R4" s="1043" t="s">
        <v>353</v>
      </c>
      <c r="S4" s="66">
        <f>Q4</f>
        <v>715796.25140000007</v>
      </c>
      <c r="T4" s="66">
        <f>S4/H4</f>
        <v>37.765117015495491</v>
      </c>
      <c r="U4" s="242"/>
    </row>
    <row r="5" spans="1:29" s="163" customFormat="1" ht="15.75" x14ac:dyDescent="0.25">
      <c r="A5" s="101">
        <v>2</v>
      </c>
      <c r="B5" s="650" t="str">
        <f>PIERNA!B5</f>
        <v>SEABOARD FOODS</v>
      </c>
      <c r="C5" s="262" t="str">
        <f>PIERNA!C5</f>
        <v>Seaboard</v>
      </c>
      <c r="D5" s="264" t="str">
        <f>PIERNA!D5</f>
        <v>PED. 71582023</v>
      </c>
      <c r="E5" s="140">
        <f>PIERNA!E5</f>
        <v>44474</v>
      </c>
      <c r="F5" s="810">
        <f>PIERNA!F5</f>
        <v>18959.41</v>
      </c>
      <c r="G5" s="101">
        <f>PIERNA!G5</f>
        <v>21</v>
      </c>
      <c r="H5" s="588">
        <f>PIERNA!H5</f>
        <v>19030.7</v>
      </c>
      <c r="I5" s="107">
        <f>PIERNA!I5</f>
        <v>-71.290000000000873</v>
      </c>
      <c r="J5" s="576" t="s">
        <v>223</v>
      </c>
      <c r="K5" s="636">
        <v>11813</v>
      </c>
      <c r="L5" s="637" t="s">
        <v>233</v>
      </c>
      <c r="M5" s="636">
        <v>30160</v>
      </c>
      <c r="N5" s="638" t="s">
        <v>234</v>
      </c>
      <c r="O5" s="641">
        <v>1952185</v>
      </c>
      <c r="P5" s="639"/>
      <c r="Q5" s="1040">
        <f>35247.24*20.39</f>
        <v>718691.22360000003</v>
      </c>
      <c r="R5" s="1041" t="s">
        <v>353</v>
      </c>
      <c r="S5" s="66">
        <f>Q5+M5+K5+P5</f>
        <v>760664.22360000003</v>
      </c>
      <c r="T5" s="66">
        <f>S5/H5+0.1</f>
        <v>40.070375424971232</v>
      </c>
      <c r="U5" s="211"/>
    </row>
    <row r="6" spans="1:29" s="163" customFormat="1" ht="24.75" x14ac:dyDescent="0.25">
      <c r="A6" s="101">
        <v>3</v>
      </c>
      <c r="B6" s="351" t="str">
        <f>PIERNA!B6</f>
        <v>TYSON FRESH MEAT</v>
      </c>
      <c r="C6" s="262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810">
        <f>PIERNA!F6</f>
        <v>18405.04</v>
      </c>
      <c r="G6" s="101">
        <f>PIERNA!G6</f>
        <v>20</v>
      </c>
      <c r="H6" s="588">
        <f>PIERNA!H6</f>
        <v>18427.52</v>
      </c>
      <c r="I6" s="107">
        <f>PIERNA!I6</f>
        <v>-22.479999999999563</v>
      </c>
      <c r="J6" s="576" t="s">
        <v>224</v>
      </c>
      <c r="K6" s="636">
        <v>10963</v>
      </c>
      <c r="L6" s="637" t="s">
        <v>234</v>
      </c>
      <c r="M6" s="636">
        <v>30160</v>
      </c>
      <c r="N6" s="638" t="s">
        <v>235</v>
      </c>
      <c r="O6" s="641">
        <v>95951</v>
      </c>
      <c r="P6" s="639"/>
      <c r="Q6" s="639">
        <f>34333.03*20.685</f>
        <v>710178.72554999997</v>
      </c>
      <c r="R6" s="955" t="s">
        <v>354</v>
      </c>
      <c r="S6" s="66">
        <f t="shared" si="0"/>
        <v>751301.72554999997</v>
      </c>
      <c r="T6" s="66">
        <f>S6/H6+0.1</f>
        <v>40.870636827418991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810">
        <f>PIERNA!F7</f>
        <v>18617.310000000001</v>
      </c>
      <c r="G7" s="101">
        <f>PIERNA!G7</f>
        <v>20</v>
      </c>
      <c r="H7" s="588">
        <f>PIERNA!H7</f>
        <v>18649.8</v>
      </c>
      <c r="I7" s="107">
        <f>PIERNA!I7</f>
        <v>-32.489999999997963</v>
      </c>
      <c r="J7" s="576" t="s">
        <v>226</v>
      </c>
      <c r="K7" s="642">
        <v>9663</v>
      </c>
      <c r="L7" s="637" t="s">
        <v>235</v>
      </c>
      <c r="M7" s="636">
        <v>30160</v>
      </c>
      <c r="N7" s="638" t="s">
        <v>236</v>
      </c>
      <c r="O7" s="641">
        <v>98583</v>
      </c>
      <c r="P7" s="643"/>
      <c r="Q7" s="639">
        <f>34496.32*20.53</f>
        <v>708209.44960000005</v>
      </c>
      <c r="R7" s="640" t="s">
        <v>355</v>
      </c>
      <c r="S7" s="66">
        <f t="shared" si="0"/>
        <v>748032.44960000005</v>
      </c>
      <c r="T7" s="66">
        <f>S7/H7</f>
        <v>40.109408658537895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71761349</v>
      </c>
      <c r="E8" s="140">
        <f>PIERNA!E8</f>
        <v>44477</v>
      </c>
      <c r="F8" s="810">
        <f>PIERNA!F8</f>
        <v>18916.23</v>
      </c>
      <c r="G8" s="101">
        <f>PIERNA!G8</f>
        <v>21</v>
      </c>
      <c r="H8" s="588">
        <f>PIERNA!H8</f>
        <v>18979.7</v>
      </c>
      <c r="I8" s="107">
        <f>PIERNA!I8</f>
        <v>-63.470000000001164</v>
      </c>
      <c r="J8" s="576" t="s">
        <v>230</v>
      </c>
      <c r="K8" s="636">
        <v>11813</v>
      </c>
      <c r="L8" s="637" t="s">
        <v>236</v>
      </c>
      <c r="M8" s="636">
        <v>30160</v>
      </c>
      <c r="N8" s="638" t="s">
        <v>237</v>
      </c>
      <c r="O8" s="654">
        <v>1954124</v>
      </c>
      <c r="P8" s="615"/>
      <c r="Q8" s="639">
        <f>34303.71*20.55</f>
        <v>704941.24049999996</v>
      </c>
      <c r="R8" s="640" t="s">
        <v>232</v>
      </c>
      <c r="S8" s="66">
        <f t="shared" si="0"/>
        <v>746914.24049999996</v>
      </c>
      <c r="T8" s="66">
        <f t="shared" ref="T8:T41" si="4">S8/H8+0.1</f>
        <v>39.453321733220228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SEABOARD FOODS</v>
      </c>
      <c r="C9" s="262" t="str">
        <f>PIERNA!C9</f>
        <v>Seaboard</v>
      </c>
      <c r="D9" s="104" t="str">
        <f>PIERNA!D9</f>
        <v>PED. 71770572</v>
      </c>
      <c r="E9" s="140">
        <f>PIERNA!E9</f>
        <v>44478</v>
      </c>
      <c r="F9" s="810">
        <f>PIERNA!F9</f>
        <v>19097.490000000002</v>
      </c>
      <c r="G9" s="101">
        <f>PIERNA!G9</f>
        <v>21</v>
      </c>
      <c r="H9" s="588">
        <f>PIERNA!H9</f>
        <v>19186.400000000001</v>
      </c>
      <c r="I9" s="107">
        <f>PIERNA!I9</f>
        <v>-88.909999999999854</v>
      </c>
      <c r="J9" s="576" t="s">
        <v>231</v>
      </c>
      <c r="K9" s="636">
        <v>9663</v>
      </c>
      <c r="L9" s="637" t="s">
        <v>237</v>
      </c>
      <c r="M9" s="636">
        <v>30160</v>
      </c>
      <c r="N9" s="638" t="s">
        <v>237</v>
      </c>
      <c r="O9" s="641">
        <v>1953612</v>
      </c>
      <c r="P9" s="576"/>
      <c r="Q9" s="1040">
        <f>34676.72*20.653</f>
        <v>716178.29816000001</v>
      </c>
      <c r="R9" s="1041" t="s">
        <v>352</v>
      </c>
      <c r="S9" s="66">
        <f>Q9+M9+K9</f>
        <v>756001.29816000001</v>
      </c>
      <c r="T9" s="66">
        <f t="shared" si="4"/>
        <v>39.502978055289162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1906837</v>
      </c>
      <c r="E10" s="140">
        <f>PIERNA!E10</f>
        <v>44481</v>
      </c>
      <c r="F10" s="810">
        <f>PIERNA!F10</f>
        <v>18133.2</v>
      </c>
      <c r="G10" s="101">
        <f>PIERNA!G10</f>
        <v>20</v>
      </c>
      <c r="H10" s="588">
        <f>PIERNA!H10</f>
        <v>18181.2</v>
      </c>
      <c r="I10" s="107">
        <f>PIERNA!I10</f>
        <v>-48</v>
      </c>
      <c r="J10" s="576" t="s">
        <v>255</v>
      </c>
      <c r="K10" s="636">
        <v>10963</v>
      </c>
      <c r="L10" s="637" t="s">
        <v>262</v>
      </c>
      <c r="M10" s="636">
        <v>30160</v>
      </c>
      <c r="N10" s="638" t="s">
        <v>262</v>
      </c>
      <c r="O10" s="641">
        <v>1955044</v>
      </c>
      <c r="P10" s="639"/>
      <c r="Q10" s="639">
        <f>28743.52*20.53</f>
        <v>590104.4656</v>
      </c>
      <c r="R10" s="640" t="s">
        <v>358</v>
      </c>
      <c r="S10" s="66">
        <f>Q10+M10+K10+P10</f>
        <v>631227.4656</v>
      </c>
      <c r="T10" s="66">
        <f>S10/H10+0.1</f>
        <v>34.818691043495477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TYSON FRESH MEATS</v>
      </c>
      <c r="C11" s="262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810">
        <f>PIERNA!F11</f>
        <v>18531.09</v>
      </c>
      <c r="G11" s="101">
        <f>PIERNA!G11</f>
        <v>20</v>
      </c>
      <c r="H11" s="588">
        <f>PIERNA!H11</f>
        <v>18540.96</v>
      </c>
      <c r="I11" s="107">
        <f>PIERNA!I11</f>
        <v>-9.8699999999989814</v>
      </c>
      <c r="J11" s="576" t="s">
        <v>260</v>
      </c>
      <c r="K11" s="636">
        <v>10963</v>
      </c>
      <c r="L11" s="637" t="s">
        <v>263</v>
      </c>
      <c r="M11" s="636">
        <v>30160</v>
      </c>
      <c r="N11" s="638" t="s">
        <v>264</v>
      </c>
      <c r="O11" s="655">
        <v>8744</v>
      </c>
      <c r="P11" s="793"/>
      <c r="Q11" s="639">
        <f>29516.56*20.74</f>
        <v>612173.45439999993</v>
      </c>
      <c r="R11" s="640" t="s">
        <v>357</v>
      </c>
      <c r="S11" s="66">
        <f t="shared" si="0"/>
        <v>653296.45439999993</v>
      </c>
      <c r="T11" s="66">
        <f>S11/H11+0.1</f>
        <v>35.335308980764751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2" t="str">
        <f>PIERNA!B12</f>
        <v>SEABORD FOODS</v>
      </c>
      <c r="C12" s="262" t="str">
        <f>PIERNA!C12</f>
        <v>Seaboard</v>
      </c>
      <c r="D12" s="104" t="str">
        <f>PIERNA!D12</f>
        <v>PED. 71891943</v>
      </c>
      <c r="E12" s="140">
        <f>PIERNA!E12</f>
        <v>44482</v>
      </c>
      <c r="F12" s="810">
        <f>PIERNA!F12</f>
        <v>18950.28</v>
      </c>
      <c r="G12" s="101">
        <f>PIERNA!G12</f>
        <v>21</v>
      </c>
      <c r="H12" s="588">
        <f>PIERNA!H12</f>
        <v>19023.599999999999</v>
      </c>
      <c r="I12" s="107">
        <f>PIERNA!I12</f>
        <v>-73.319999999999709</v>
      </c>
      <c r="J12" s="576" t="s">
        <v>256</v>
      </c>
      <c r="K12" s="636">
        <v>11963</v>
      </c>
      <c r="L12" s="637" t="s">
        <v>262</v>
      </c>
      <c r="M12" s="636">
        <v>30160</v>
      </c>
      <c r="N12" s="638" t="s">
        <v>262</v>
      </c>
      <c r="O12" s="655">
        <v>1955045</v>
      </c>
      <c r="P12" s="576"/>
      <c r="Q12" s="639">
        <f>30075.17*20.53</f>
        <v>617443.24010000005</v>
      </c>
      <c r="R12" s="640" t="s">
        <v>351</v>
      </c>
      <c r="S12" s="66">
        <f>Q12+M12+K12</f>
        <v>659566.24010000005</v>
      </c>
      <c r="T12" s="66">
        <f>S12/H12</f>
        <v>34.670947670262208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810">
        <f>PIERNA!F13</f>
        <v>18816.62</v>
      </c>
      <c r="G13" s="101">
        <f>PIERNA!G13</f>
        <v>20</v>
      </c>
      <c r="H13" s="588">
        <f>PIERNA!H13</f>
        <v>18816.73</v>
      </c>
      <c r="I13" s="107">
        <f>PIERNA!I13</f>
        <v>-0.11000000000058208</v>
      </c>
      <c r="J13" s="644" t="s">
        <v>270</v>
      </c>
      <c r="K13" s="636">
        <v>9663</v>
      </c>
      <c r="L13" s="637" t="s">
        <v>264</v>
      </c>
      <c r="M13" s="636">
        <v>30160</v>
      </c>
      <c r="N13" s="638" t="s">
        <v>283</v>
      </c>
      <c r="O13" s="655">
        <v>8874</v>
      </c>
      <c r="P13" s="645"/>
      <c r="Q13" s="642">
        <f>29934.85*20.616</f>
        <v>617136.8676</v>
      </c>
      <c r="R13" s="640" t="s">
        <v>282</v>
      </c>
      <c r="S13" s="66">
        <f t="shared" si="0"/>
        <v>656959.8676</v>
      </c>
      <c r="T13" s="66">
        <f>S13/H13</f>
        <v>34.913604414794705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31" t="str">
        <f>PIERNA!B14</f>
        <v>DISTRIBUIDORA ASGAR</v>
      </c>
      <c r="C14" s="262" t="str">
        <f>PIERNA!C14</f>
        <v>Seaboard</v>
      </c>
      <c r="D14" s="104" t="str">
        <f>PIERNA!D14</f>
        <v>PED. 71980288</v>
      </c>
      <c r="E14" s="140">
        <f>PIERNA!E14</f>
        <v>44483</v>
      </c>
      <c r="F14" s="810">
        <f>PIERNA!F14</f>
        <v>19005.14</v>
      </c>
      <c r="G14" s="101">
        <f>PIERNA!G14</f>
        <v>21</v>
      </c>
      <c r="H14" s="588">
        <f>PIERNA!H14</f>
        <v>19059.8</v>
      </c>
      <c r="I14" s="107">
        <f>PIERNA!I14</f>
        <v>-54.659999999999854</v>
      </c>
      <c r="J14" s="576" t="s">
        <v>271</v>
      </c>
      <c r="K14" s="1044"/>
      <c r="L14" s="1045"/>
      <c r="M14" s="1044"/>
      <c r="N14" s="1046"/>
      <c r="O14" s="641">
        <v>144</v>
      </c>
      <c r="P14" s="1032" t="s">
        <v>277</v>
      </c>
      <c r="Q14" s="642">
        <v>619449.03</v>
      </c>
      <c r="R14" s="646" t="s">
        <v>318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47.25" x14ac:dyDescent="0.25">
      <c r="A15" s="101">
        <v>12</v>
      </c>
      <c r="B15" s="1026" t="str">
        <f>PIERNA!B15</f>
        <v xml:space="preserve">COMERCIALIZADORA INTERNACIONAL MANSIVA SA DE CV </v>
      </c>
      <c r="C15" s="262" t="str">
        <f>PIERNA!C15</f>
        <v>Seaboard</v>
      </c>
      <c r="D15" s="104" t="str">
        <f>PIERNA!D15</f>
        <v>PED. 72086073</v>
      </c>
      <c r="E15" s="140">
        <f>PIERNA!E15</f>
        <v>44485</v>
      </c>
      <c r="F15" s="810">
        <f>PIERNA!F15</f>
        <v>18381.8</v>
      </c>
      <c r="G15" s="101">
        <f>PIERNA!G15</f>
        <v>21</v>
      </c>
      <c r="H15" s="588">
        <f>PIERNA!H15</f>
        <v>18980.900000000001</v>
      </c>
      <c r="I15" s="107">
        <f>PIERNA!I15</f>
        <v>-599.10000000000218</v>
      </c>
      <c r="J15" s="644" t="s">
        <v>272</v>
      </c>
      <c r="K15" s="1044"/>
      <c r="L15" s="1045"/>
      <c r="M15" s="1044"/>
      <c r="N15" s="1047"/>
      <c r="O15" s="1019" t="s">
        <v>273</v>
      </c>
      <c r="P15" s="576"/>
      <c r="Q15" s="642"/>
      <c r="R15" s="648"/>
      <c r="S15" s="66">
        <f>Q15</f>
        <v>0</v>
      </c>
      <c r="T15" s="66">
        <f>S15/H15</f>
        <v>0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29.2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810">
        <f>PIERNA!F16</f>
        <v>18729.34</v>
      </c>
      <c r="G16" s="101">
        <f>PIERNA!G16</f>
        <v>21</v>
      </c>
      <c r="H16" s="588">
        <f>PIERNA!H16</f>
        <v>18794.400000000001</v>
      </c>
      <c r="I16" s="107">
        <f>PIERNA!I16</f>
        <v>-65.06000000000131</v>
      </c>
      <c r="J16" s="669" t="s">
        <v>299</v>
      </c>
      <c r="K16" s="636">
        <v>9663</v>
      </c>
      <c r="L16" s="637" t="s">
        <v>363</v>
      </c>
      <c r="M16" s="636">
        <v>30160</v>
      </c>
      <c r="N16" s="647" t="s">
        <v>363</v>
      </c>
      <c r="O16" s="655" t="s">
        <v>359</v>
      </c>
      <c r="P16" s="645"/>
      <c r="Q16" s="639">
        <f>28449.27*20.728</f>
        <v>589696.46856000007</v>
      </c>
      <c r="R16" s="640" t="s">
        <v>360</v>
      </c>
      <c r="S16" s="66">
        <f t="shared" si="0"/>
        <v>629519.46856000007</v>
      </c>
      <c r="T16" s="66">
        <f>S16/H16</f>
        <v>33.495055365428001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810">
        <f>PIERNA!F17</f>
        <v>19204.09</v>
      </c>
      <c r="G17" s="101">
        <f>PIERNA!G17</f>
        <v>21</v>
      </c>
      <c r="H17" s="588">
        <f>PIERNA!H17</f>
        <v>19212.599999999999</v>
      </c>
      <c r="I17" s="107">
        <f>PIERNA!I17</f>
        <v>-8.5099999999983993</v>
      </c>
      <c r="J17" s="576" t="s">
        <v>300</v>
      </c>
      <c r="K17" s="636">
        <v>10963</v>
      </c>
      <c r="L17" s="637" t="s">
        <v>341</v>
      </c>
      <c r="M17" s="636">
        <v>30160</v>
      </c>
      <c r="N17" s="647" t="s">
        <v>342</v>
      </c>
      <c r="O17" s="641">
        <v>1957722</v>
      </c>
      <c r="P17" s="645"/>
      <c r="Q17" s="639">
        <f>25532.8*20.78</f>
        <v>530571.58400000003</v>
      </c>
      <c r="R17" s="646" t="s">
        <v>361</v>
      </c>
      <c r="S17" s="66">
        <f t="shared" si="0"/>
        <v>571694.58400000003</v>
      </c>
      <c r="T17" s="66">
        <f t="shared" si="4"/>
        <v>29.856232056046558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810">
        <f>PIERNA!F18</f>
        <v>19096.93</v>
      </c>
      <c r="G18" s="101">
        <f>PIERNA!G18</f>
        <v>21</v>
      </c>
      <c r="H18" s="588">
        <f>PIERNA!H18</f>
        <v>19184.2</v>
      </c>
      <c r="I18" s="107">
        <f>PIERNA!I18</f>
        <v>-87.270000000000437</v>
      </c>
      <c r="J18" s="576" t="s">
        <v>301</v>
      </c>
      <c r="K18" s="642">
        <v>10963</v>
      </c>
      <c r="L18" s="735" t="s">
        <v>341</v>
      </c>
      <c r="M18" s="636">
        <v>30160</v>
      </c>
      <c r="N18" s="638" t="s">
        <v>342</v>
      </c>
      <c r="O18" s="656">
        <v>1957721</v>
      </c>
      <c r="P18" s="639"/>
      <c r="Q18" s="639">
        <f>25494.82*20.78</f>
        <v>529782.35959999997</v>
      </c>
      <c r="R18" s="640" t="s">
        <v>361</v>
      </c>
      <c r="S18" s="66">
        <f t="shared" si="0"/>
        <v>570905.35959999997</v>
      </c>
      <c r="T18" s="66">
        <f t="shared" si="4"/>
        <v>29.859143440956618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810">
        <f>PIERNA!F19</f>
        <v>18406.240000000002</v>
      </c>
      <c r="G19" s="101">
        <f>PIERNA!G19</f>
        <v>20</v>
      </c>
      <c r="H19" s="588">
        <f>PIERNA!H19</f>
        <v>18442.07</v>
      </c>
      <c r="I19" s="107">
        <f>PIERNA!I19</f>
        <v>-35.829999999998108</v>
      </c>
      <c r="J19" s="576" t="s">
        <v>303</v>
      </c>
      <c r="K19" s="636">
        <v>11813</v>
      </c>
      <c r="L19" s="637" t="s">
        <v>342</v>
      </c>
      <c r="M19" s="636">
        <v>30160</v>
      </c>
      <c r="N19" s="638" t="s">
        <v>344</v>
      </c>
      <c r="O19" s="641">
        <v>19307</v>
      </c>
      <c r="P19" s="576"/>
      <c r="Q19" s="639">
        <f>24711.94*20.28</f>
        <v>501158.14319999999</v>
      </c>
      <c r="R19" s="649" t="s">
        <v>356</v>
      </c>
      <c r="S19" s="66">
        <f>Q19+M19+K19</f>
        <v>543131.14320000005</v>
      </c>
      <c r="T19" s="66">
        <f>S19/H19+0.1</f>
        <v>29.550660538648867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810">
        <f>PIERNA!F20</f>
        <v>18698.09</v>
      </c>
      <c r="G20" s="101">
        <f>PIERNA!G20</f>
        <v>20</v>
      </c>
      <c r="H20" s="588">
        <f>PIERNA!H20</f>
        <v>18721.02</v>
      </c>
      <c r="I20" s="107">
        <f>PIERNA!I20</f>
        <v>-22.930000000000291</v>
      </c>
      <c r="J20" s="576" t="s">
        <v>304</v>
      </c>
      <c r="K20" s="636">
        <v>9913</v>
      </c>
      <c r="L20" s="637" t="s">
        <v>343</v>
      </c>
      <c r="M20" s="636">
        <v>30160</v>
      </c>
      <c r="N20" s="638" t="s">
        <v>345</v>
      </c>
      <c r="O20" s="641">
        <v>19340</v>
      </c>
      <c r="P20" s="639"/>
      <c r="Q20" s="639">
        <f>25040.33*20.215</f>
        <v>506190.27095000003</v>
      </c>
      <c r="R20" s="649" t="s">
        <v>362</v>
      </c>
      <c r="S20" s="66">
        <f t="shared" si="0"/>
        <v>546263.27095000003</v>
      </c>
      <c r="T20" s="66">
        <f>S20/H20+0.1</f>
        <v>29.279140396730522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72403170</v>
      </c>
      <c r="E21" s="140">
        <f>PIERNA!E21</f>
        <v>44491</v>
      </c>
      <c r="F21" s="810">
        <f>PIERNA!F21</f>
        <v>18848.02</v>
      </c>
      <c r="G21" s="101">
        <f>PIERNA!G21</f>
        <v>21</v>
      </c>
      <c r="H21" s="588">
        <f>PIERNA!H21</f>
        <v>18893.900000000001</v>
      </c>
      <c r="I21" s="107">
        <f>PIERNA!I21</f>
        <v>-45.880000000001019</v>
      </c>
      <c r="J21" s="576" t="s">
        <v>308</v>
      </c>
      <c r="K21" s="636">
        <v>11973</v>
      </c>
      <c r="L21" s="637" t="s">
        <v>345</v>
      </c>
      <c r="M21" s="636">
        <v>30160</v>
      </c>
      <c r="N21" s="638" t="s">
        <v>346</v>
      </c>
      <c r="O21" s="641">
        <v>1959712</v>
      </c>
      <c r="P21" s="639"/>
      <c r="Q21" s="639">
        <f>25342.9*20.578</f>
        <v>521506.19620000001</v>
      </c>
      <c r="R21" s="649" t="s">
        <v>336</v>
      </c>
      <c r="S21" s="66">
        <f t="shared" si="0"/>
        <v>563639.19620000001</v>
      </c>
      <c r="T21" s="66">
        <f>S21/H21</f>
        <v>29.831807948597163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72410683</v>
      </c>
      <c r="E22" s="268">
        <f>PIERNA!E22</f>
        <v>44491</v>
      </c>
      <c r="F22" s="814">
        <f>PIERNA!F22</f>
        <v>18823.16</v>
      </c>
      <c r="G22" s="279">
        <f>PIERNA!G22</f>
        <v>21</v>
      </c>
      <c r="H22" s="589">
        <f>PIERNA!H22</f>
        <v>18868.900000000001</v>
      </c>
      <c r="I22" s="297">
        <f>PIERNA!I22</f>
        <v>-45.740000000001601</v>
      </c>
      <c r="J22" s="576" t="s">
        <v>309</v>
      </c>
      <c r="K22" s="636">
        <v>11813</v>
      </c>
      <c r="L22" s="637" t="s">
        <v>345</v>
      </c>
      <c r="M22" s="636">
        <v>30160</v>
      </c>
      <c r="N22" s="638" t="s">
        <v>346</v>
      </c>
      <c r="O22" s="655">
        <v>1959316</v>
      </c>
      <c r="P22" s="615"/>
      <c r="Q22" s="639">
        <f>25308.83*20.578</f>
        <v>520805.10374000005</v>
      </c>
      <c r="R22" s="649" t="s">
        <v>336</v>
      </c>
      <c r="S22" s="66">
        <f t="shared" si="0"/>
        <v>562778.10374000005</v>
      </c>
      <c r="T22" s="66">
        <f t="shared" si="4"/>
        <v>29.925697509658754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SEABOARD FOODS</v>
      </c>
      <c r="C23" s="76" t="str">
        <f>PIERNA!C23</f>
        <v>PED. 72546281</v>
      </c>
      <c r="D23" s="264" t="str">
        <f>PIERNA!D23</f>
        <v>PED. 72546281</v>
      </c>
      <c r="E23" s="268">
        <f>PIERNA!E23</f>
        <v>44495</v>
      </c>
      <c r="F23" s="814">
        <f>PIERNA!F23</f>
        <v>18916.900000000001</v>
      </c>
      <c r="G23" s="279">
        <f>PIERNA!G23</f>
        <v>21</v>
      </c>
      <c r="H23" s="589">
        <f>PIERNA!H23</f>
        <v>19035.2</v>
      </c>
      <c r="I23" s="297">
        <f>PIERNA!I23</f>
        <v>-118.29999999999927</v>
      </c>
      <c r="J23" s="576" t="s">
        <v>328</v>
      </c>
      <c r="K23" s="636">
        <v>11813</v>
      </c>
      <c r="L23" s="637" t="s">
        <v>347</v>
      </c>
      <c r="M23" s="636">
        <v>30160</v>
      </c>
      <c r="N23" s="638" t="s">
        <v>349</v>
      </c>
      <c r="O23" s="656">
        <v>1960680</v>
      </c>
      <c r="P23" s="639"/>
      <c r="Q23" s="639">
        <f>25523.72*20.36</f>
        <v>519662.93920000002</v>
      </c>
      <c r="R23" s="649" t="s">
        <v>338</v>
      </c>
      <c r="S23" s="66">
        <f t="shared" si="0"/>
        <v>561635.93920000002</v>
      </c>
      <c r="T23" s="66">
        <f t="shared" si="4"/>
        <v>29.605124148945112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 t="str">
        <f>PIERNA!B24</f>
        <v>SEABOARD FOODS</v>
      </c>
      <c r="C24" s="76" t="str">
        <f>PIERNA!C24</f>
        <v>Seaboard</v>
      </c>
      <c r="D24" s="614" t="str">
        <f>PIERNA!D24</f>
        <v>PED. 72604920</v>
      </c>
      <c r="E24" s="268">
        <f>PIERNA!E24</f>
        <v>44496</v>
      </c>
      <c r="F24" s="814">
        <f>PIERNA!F24</f>
        <v>19042.39</v>
      </c>
      <c r="G24" s="279">
        <f>PIERNA!G24</f>
        <v>21</v>
      </c>
      <c r="H24" s="589">
        <f>PIERNA!H24</f>
        <v>19116.7</v>
      </c>
      <c r="I24" s="297">
        <f>PIERNA!I24</f>
        <v>-74.31000000000131</v>
      </c>
      <c r="J24" s="576" t="s">
        <v>332</v>
      </c>
      <c r="K24" s="636">
        <v>9663</v>
      </c>
      <c r="L24" s="637" t="s">
        <v>347</v>
      </c>
      <c r="M24" s="636">
        <v>30160</v>
      </c>
      <c r="N24" s="638" t="s">
        <v>348</v>
      </c>
      <c r="O24" s="641">
        <v>1960681</v>
      </c>
      <c r="P24" s="639"/>
      <c r="Q24" s="639">
        <f>25632.59*20.36</f>
        <v>521879.53239999997</v>
      </c>
      <c r="R24" s="649" t="s">
        <v>338</v>
      </c>
      <c r="S24" s="66">
        <f t="shared" si="0"/>
        <v>561702.53239999991</v>
      </c>
      <c r="T24" s="66">
        <f t="shared" si="4"/>
        <v>29.482818812870416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MEATS</v>
      </c>
      <c r="C25" s="72" t="str">
        <f>PIERNA!HN5</f>
        <v xml:space="preserve">I B P </v>
      </c>
      <c r="D25" s="614" t="str">
        <f>PIERNA!HO5</f>
        <v>PED. 72689220</v>
      </c>
      <c r="E25" s="268">
        <f>PIERNA!E25</f>
        <v>44497</v>
      </c>
      <c r="F25" s="814">
        <f>PIERNA!HQ5</f>
        <v>18274.71</v>
      </c>
      <c r="G25" s="279">
        <f>PIERNA!HR5</f>
        <v>20</v>
      </c>
      <c r="H25" s="589">
        <f>PIERNA!HS5</f>
        <v>18362.259999999998</v>
      </c>
      <c r="I25" s="297">
        <f>PIERNA!I25</f>
        <v>-87.549999999999272</v>
      </c>
      <c r="J25" s="576" t="s">
        <v>333</v>
      </c>
      <c r="K25" s="636">
        <v>10963</v>
      </c>
      <c r="L25" s="637" t="s">
        <v>348</v>
      </c>
      <c r="M25" s="636">
        <v>30160</v>
      </c>
      <c r="N25" s="649" t="s">
        <v>348</v>
      </c>
      <c r="O25" s="641">
        <v>30328</v>
      </c>
      <c r="P25" s="615"/>
      <c r="Q25" s="639">
        <f>24823.56*20.195</f>
        <v>501311.79420000006</v>
      </c>
      <c r="R25" s="621" t="s">
        <v>339</v>
      </c>
      <c r="S25" s="66">
        <f t="shared" si="0"/>
        <v>542434.79420000012</v>
      </c>
      <c r="T25" s="66">
        <f>S25/H25</f>
        <v>29.54074249030349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870" t="str">
        <f>PIERNA!HW5</f>
        <v>TYSON FRESH MEATS</v>
      </c>
      <c r="C26" s="76" t="str">
        <f>PIERNA!HX5</f>
        <v xml:space="preserve">I B P </v>
      </c>
      <c r="D26" s="614" t="str">
        <f>PIERNA!HY5</f>
        <v>PED., 72705592</v>
      </c>
      <c r="E26" s="268">
        <f>PIERNA!HZ5</f>
        <v>44497</v>
      </c>
      <c r="F26" s="814">
        <f>PIERNA!IA5</f>
        <v>18648.88</v>
      </c>
      <c r="G26" s="276">
        <f>PIERNA!IB5</f>
        <v>20</v>
      </c>
      <c r="H26" s="589">
        <f>PIERNA!IC5</f>
        <v>18733.27</v>
      </c>
      <c r="I26" s="297">
        <f>PIERNA!I26</f>
        <v>-84.389999999999418</v>
      </c>
      <c r="J26" s="576" t="s">
        <v>334</v>
      </c>
      <c r="K26" s="1039">
        <f>11807+5400</f>
        <v>17207</v>
      </c>
      <c r="L26" s="1038" t="s">
        <v>348</v>
      </c>
      <c r="M26" s="636">
        <v>30160</v>
      </c>
      <c r="N26" s="649" t="s">
        <v>350</v>
      </c>
      <c r="O26" s="641">
        <v>25890</v>
      </c>
      <c r="P26" s="639"/>
      <c r="Q26" s="639">
        <f>24556.96*20.61</f>
        <v>506118.94559999998</v>
      </c>
      <c r="R26" s="649" t="s">
        <v>340</v>
      </c>
      <c r="S26" s="66">
        <f t="shared" si="0"/>
        <v>553485.94559999998</v>
      </c>
      <c r="T26" s="66">
        <f>S26/H26</f>
        <v>29.545612997624012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2" t="str">
        <f>PIERNA!IH5</f>
        <v>Seaboard</v>
      </c>
      <c r="D27" s="614" t="str">
        <f>PIERNA!II5</f>
        <v>PED. 72749201</v>
      </c>
      <c r="E27" s="268">
        <f>PIERNA!IJ5</f>
        <v>44498</v>
      </c>
      <c r="F27" s="814">
        <f>PIERNA!IK5</f>
        <v>18896.830000000002</v>
      </c>
      <c r="G27" s="276">
        <f>PIERNA!IL5</f>
        <v>21</v>
      </c>
      <c r="H27" s="589">
        <f>PIERNA!IM5</f>
        <v>18920.599999999999</v>
      </c>
      <c r="I27" s="297">
        <f>PIERNA!I27</f>
        <v>-23.769999999996799</v>
      </c>
      <c r="J27" s="576" t="s">
        <v>370</v>
      </c>
      <c r="K27" s="636">
        <v>11963</v>
      </c>
      <c r="L27" s="637" t="s">
        <v>350</v>
      </c>
      <c r="M27" s="636">
        <v>30160</v>
      </c>
      <c r="N27" s="649" t="s">
        <v>382</v>
      </c>
      <c r="O27" s="641">
        <v>1962130</v>
      </c>
      <c r="P27" s="639"/>
      <c r="Q27" s="639">
        <f>24719.73*20.26</f>
        <v>500821.72980000003</v>
      </c>
      <c r="R27" s="649" t="s">
        <v>381</v>
      </c>
      <c r="S27" s="66">
        <f>Q27+M27+K27+P27</f>
        <v>542944.72980000009</v>
      </c>
      <c r="T27" s="66">
        <f t="shared" si="4"/>
        <v>28.795957305793692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 t="str">
        <f>PIERNA!IQ5</f>
        <v>COMERCIALIZADORA INT MANSIVA</v>
      </c>
      <c r="C28" s="76" t="str">
        <f>PIERNA!IR5</f>
        <v>Seaboard</v>
      </c>
      <c r="D28" s="614" t="str">
        <f>PIERNA!IS5</f>
        <v xml:space="preserve">PED. </v>
      </c>
      <c r="E28" s="268">
        <f>PIERNA!IT5</f>
        <v>44498</v>
      </c>
      <c r="F28" s="814">
        <f>PIERNA!IU5</f>
        <v>18664.689999999999</v>
      </c>
      <c r="G28" s="276">
        <f>PIERNA!IV5</f>
        <v>21</v>
      </c>
      <c r="H28" s="589">
        <f>PIERNA!IW5</f>
        <v>19259</v>
      </c>
      <c r="I28" s="297">
        <f>PIERNA!I28</f>
        <v>-594.31000000000131</v>
      </c>
      <c r="J28" s="106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>
        <f>S28/H28</f>
        <v>0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4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965">
        <f>PIERNA!JO5</f>
        <v>0</v>
      </c>
      <c r="G30" s="966">
        <f>PIERNA!JP5</f>
        <v>0</v>
      </c>
      <c r="H30" s="710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49">
        <f>PIERNA!JV5</f>
        <v>0</v>
      </c>
      <c r="D31" s="614">
        <f>PIERNA!JW5</f>
        <v>0</v>
      </c>
      <c r="E31" s="492">
        <f>PIERNA!JX5</f>
        <v>0</v>
      </c>
      <c r="F31" s="965">
        <f>PIERNA!JY5</f>
        <v>0</v>
      </c>
      <c r="G31" s="966">
        <f>PIERNA!JZ5</f>
        <v>0</v>
      </c>
      <c r="H31" s="710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965">
        <f>PIERNA!KI5</f>
        <v>0</v>
      </c>
      <c r="G32" s="966">
        <f>PIERNA!KJ5</f>
        <v>0</v>
      </c>
      <c r="H32" s="710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09">
        <f>PIERNA!KS5</f>
        <v>0</v>
      </c>
      <c r="G33" s="910">
        <f>PIERNA!KT5</f>
        <v>0</v>
      </c>
      <c r="H33" s="710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2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09">
        <f>PIERNA!F34</f>
        <v>0</v>
      </c>
      <c r="G34" s="910">
        <f>PIERNA!G34</f>
        <v>0</v>
      </c>
      <c r="H34" s="710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1"/>
      <c r="P34" s="639"/>
      <c r="Q34" s="714"/>
      <c r="R34" s="715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09">
        <f>PIERNA!F35</f>
        <v>0</v>
      </c>
      <c r="G35" s="911">
        <f>PIERNA!G35</f>
        <v>0</v>
      </c>
      <c r="H35" s="710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1"/>
      <c r="P35" s="712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1">
        <f>PIERNA!E36</f>
        <v>0</v>
      </c>
      <c r="F36" s="815">
        <f>PIERNA!F36</f>
        <v>0</v>
      </c>
      <c r="G36" s="705">
        <f>PIERNA!G36</f>
        <v>0</v>
      </c>
      <c r="H36" s="704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1"/>
      <c r="P36" s="712"/>
      <c r="Q36" s="636"/>
      <c r="R36" s="713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0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2"/>
      <c r="O39" s="656"/>
      <c r="P39" s="693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0"/>
      <c r="L40" s="637"/>
      <c r="M40" s="636"/>
      <c r="N40" s="692"/>
      <c r="O40" s="656"/>
      <c r="P40" s="693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1"/>
      <c r="L41" s="637"/>
      <c r="M41" s="636"/>
      <c r="N41" s="692"/>
      <c r="O41" s="656"/>
      <c r="P41" s="693"/>
      <c r="Q41" s="879"/>
      <c r="R41" s="88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50">
        <f>PIERNA!C42</f>
        <v>0</v>
      </c>
      <c r="D42" s="188">
        <f>PIERNA!D42</f>
        <v>0</v>
      </c>
      <c r="E42" s="140">
        <f>PIERNA!E42</f>
        <v>0</v>
      </c>
      <c r="F42" s="810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0"/>
      <c r="L42" s="637"/>
      <c r="M42" s="636"/>
      <c r="N42" s="692"/>
      <c r="O42" s="656"/>
      <c r="P42" s="693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0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0"/>
      <c r="L43" s="637"/>
      <c r="M43" s="636"/>
      <c r="N43" s="692"/>
      <c r="O43" s="656"/>
      <c r="P43" s="693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0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3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0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3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0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0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0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0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0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0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0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0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0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0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0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0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0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0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6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0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0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0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0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0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0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0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0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0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0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0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0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31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0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0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0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0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0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0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0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0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0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0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0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0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0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0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0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0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0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0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0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0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0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0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0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0"/>
      <c r="G96" s="173"/>
      <c r="H96" s="588"/>
      <c r="I96" s="107"/>
      <c r="J96" s="538"/>
      <c r="K96" s="309"/>
      <c r="L96" s="317"/>
      <c r="M96" s="287"/>
      <c r="N96" s="562"/>
      <c r="O96" s="657"/>
      <c r="P96" s="825"/>
      <c r="Q96" s="794"/>
      <c r="R96" s="79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0"/>
      <c r="G97" s="173"/>
      <c r="H97" s="588"/>
      <c r="I97" s="107"/>
      <c r="J97" s="796"/>
      <c r="K97" s="636"/>
      <c r="L97" s="637"/>
      <c r="M97" s="636"/>
      <c r="N97" s="912"/>
      <c r="O97" s="848"/>
      <c r="P97" s="639"/>
      <c r="Q97" s="636"/>
      <c r="R97" s="713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067" t="s">
        <v>114</v>
      </c>
      <c r="C98" s="951" t="s">
        <v>105</v>
      </c>
      <c r="D98" s="951"/>
      <c r="E98" s="953">
        <v>44474</v>
      </c>
      <c r="F98" s="951">
        <v>334.64</v>
      </c>
      <c r="G98" s="951">
        <v>27</v>
      </c>
      <c r="H98" s="951">
        <v>334.64</v>
      </c>
      <c r="I98" s="856">
        <f t="shared" ref="I98:I105" si="17">H98-F98</f>
        <v>0</v>
      </c>
      <c r="J98" s="796"/>
      <c r="K98" s="633"/>
      <c r="L98" s="665"/>
      <c r="M98" s="633"/>
      <c r="N98" s="864"/>
      <c r="O98" s="1077" t="s">
        <v>225</v>
      </c>
      <c r="P98" s="962"/>
      <c r="Q98" s="633">
        <v>30117.599999999999</v>
      </c>
      <c r="R98" s="1079" t="s">
        <v>261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068"/>
      <c r="C99" s="901" t="s">
        <v>106</v>
      </c>
      <c r="D99" s="901"/>
      <c r="E99" s="952">
        <v>44474</v>
      </c>
      <c r="F99" s="901">
        <v>385.34</v>
      </c>
      <c r="G99" s="901">
        <v>30</v>
      </c>
      <c r="H99" s="901">
        <v>385.34</v>
      </c>
      <c r="I99" s="856">
        <f t="shared" si="17"/>
        <v>0</v>
      </c>
      <c r="J99" s="796"/>
      <c r="K99" s="633"/>
      <c r="L99" s="665"/>
      <c r="M99" s="633"/>
      <c r="N99" s="864"/>
      <c r="O99" s="1078"/>
      <c r="P99" s="963"/>
      <c r="Q99" s="633">
        <v>33524.58</v>
      </c>
      <c r="R99" s="1080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77" t="s">
        <v>227</v>
      </c>
      <c r="C100" s="901" t="s">
        <v>228</v>
      </c>
      <c r="D100" s="901"/>
      <c r="E100" s="952">
        <v>44476</v>
      </c>
      <c r="F100" s="901">
        <v>976.92</v>
      </c>
      <c r="G100" s="901">
        <v>34</v>
      </c>
      <c r="H100" s="901">
        <v>976.92</v>
      </c>
      <c r="I100" s="856">
        <f t="shared" si="17"/>
        <v>0</v>
      </c>
      <c r="J100" s="796"/>
      <c r="K100" s="633"/>
      <c r="L100" s="665"/>
      <c r="M100" s="633"/>
      <c r="N100" s="864"/>
      <c r="O100" s="1016" t="s">
        <v>229</v>
      </c>
      <c r="P100" s="963"/>
      <c r="Q100" s="633">
        <v>138722.64000000001</v>
      </c>
      <c r="R100" s="826" t="s">
        <v>274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77" t="s">
        <v>227</v>
      </c>
      <c r="C101" s="596" t="s">
        <v>251</v>
      </c>
      <c r="D101" s="596"/>
      <c r="E101" s="1012">
        <v>44479</v>
      </c>
      <c r="F101" s="1013">
        <v>202.16</v>
      </c>
      <c r="G101" s="954">
        <v>10</v>
      </c>
      <c r="H101" s="954">
        <f>202.16-2.9512</f>
        <v>199.2088</v>
      </c>
      <c r="I101" s="856">
        <f>H101-F101</f>
        <v>-2.9512</v>
      </c>
      <c r="J101" s="796"/>
      <c r="K101" s="633"/>
      <c r="L101" s="665"/>
      <c r="M101" s="633"/>
      <c r="N101" s="864"/>
      <c r="O101" s="1016" t="s">
        <v>281</v>
      </c>
      <c r="P101" s="1022" t="s">
        <v>277</v>
      </c>
      <c r="Q101" s="633">
        <v>27291.61</v>
      </c>
      <c r="R101" s="826" t="s">
        <v>280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901" t="s">
        <v>227</v>
      </c>
      <c r="C102" s="596" t="s">
        <v>252</v>
      </c>
      <c r="D102" s="596"/>
      <c r="E102" s="1012">
        <v>44479</v>
      </c>
      <c r="F102" s="596">
        <v>4874.42</v>
      </c>
      <c r="G102" s="901">
        <v>163</v>
      </c>
      <c r="H102" s="901">
        <v>4874.42</v>
      </c>
      <c r="I102" s="856">
        <f t="shared" si="17"/>
        <v>0</v>
      </c>
      <c r="J102" s="796"/>
      <c r="K102" s="633"/>
      <c r="L102" s="665"/>
      <c r="M102" s="633"/>
      <c r="N102" s="864"/>
      <c r="O102" s="1016" t="s">
        <v>253</v>
      </c>
      <c r="P102" s="1022" t="s">
        <v>277</v>
      </c>
      <c r="Q102" s="633">
        <v>692167.64</v>
      </c>
      <c r="R102" s="826" t="s">
        <v>280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901" t="s">
        <v>278</v>
      </c>
      <c r="C103" s="596" t="s">
        <v>254</v>
      </c>
      <c r="D103" s="596"/>
      <c r="E103" s="1012">
        <v>44480</v>
      </c>
      <c r="F103" s="596">
        <v>615.84</v>
      </c>
      <c r="G103" s="901">
        <v>20</v>
      </c>
      <c r="H103" s="901">
        <v>615.84</v>
      </c>
      <c r="I103" s="856">
        <f t="shared" si="17"/>
        <v>0</v>
      </c>
      <c r="J103" s="796"/>
      <c r="K103" s="633"/>
      <c r="L103" s="871"/>
      <c r="M103" s="633"/>
      <c r="N103" s="869"/>
      <c r="O103" s="964" t="s">
        <v>279</v>
      </c>
      <c r="P103" s="1021" t="s">
        <v>277</v>
      </c>
      <c r="Q103" s="633">
        <v>83138.399999999994</v>
      </c>
      <c r="R103" s="632" t="s">
        <v>276</v>
      </c>
      <c r="S103" s="66">
        <f t="shared" si="14"/>
        <v>83138.399999999994</v>
      </c>
      <c r="T103" s="192">
        <f t="shared" ref="T103:T107" si="18">S103/H103</f>
        <v>134.99999999999997</v>
      </c>
    </row>
    <row r="104" spans="1:20" s="163" customFormat="1" ht="28.5" x14ac:dyDescent="0.25">
      <c r="A104" s="101">
        <v>67</v>
      </c>
      <c r="B104" s="1014" t="s">
        <v>257</v>
      </c>
      <c r="C104" s="596" t="s">
        <v>258</v>
      </c>
      <c r="D104" s="596"/>
      <c r="E104" s="1012">
        <v>44481</v>
      </c>
      <c r="F104" s="1013">
        <v>304.18</v>
      </c>
      <c r="G104" s="901">
        <v>67</v>
      </c>
      <c r="H104" s="954">
        <v>304.18</v>
      </c>
      <c r="I104" s="856">
        <f t="shared" si="17"/>
        <v>0</v>
      </c>
      <c r="J104" s="796"/>
      <c r="K104" s="633"/>
      <c r="L104" s="665"/>
      <c r="M104" s="633"/>
      <c r="N104" s="864"/>
      <c r="O104" s="883" t="s">
        <v>259</v>
      </c>
      <c r="P104" s="633"/>
      <c r="Q104" s="633">
        <v>16425.72</v>
      </c>
      <c r="R104" s="632" t="s">
        <v>261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901" t="s">
        <v>248</v>
      </c>
      <c r="C105" s="596" t="s">
        <v>251</v>
      </c>
      <c r="D105" s="596"/>
      <c r="E105" s="1012">
        <v>44481</v>
      </c>
      <c r="F105" s="1013">
        <v>274.89</v>
      </c>
      <c r="G105" s="901">
        <v>13</v>
      </c>
      <c r="H105" s="954">
        <v>274.89</v>
      </c>
      <c r="I105" s="107">
        <f t="shared" si="17"/>
        <v>0</v>
      </c>
      <c r="J105" s="796"/>
      <c r="K105" s="633"/>
      <c r="L105" s="665"/>
      <c r="M105" s="633"/>
      <c r="N105" s="864"/>
      <c r="O105" s="883" t="s">
        <v>275</v>
      </c>
      <c r="P105" s="1020" t="s">
        <v>277</v>
      </c>
      <c r="Q105" s="633">
        <v>37110.15</v>
      </c>
      <c r="R105" s="632" t="s">
        <v>276</v>
      </c>
      <c r="S105" s="66">
        <f t="shared" si="14"/>
        <v>37110.15</v>
      </c>
      <c r="T105" s="192">
        <f t="shared" si="18"/>
        <v>135</v>
      </c>
    </row>
    <row r="106" spans="1:20" s="163" customFormat="1" ht="25.5" customHeight="1" x14ac:dyDescent="0.25">
      <c r="A106" s="101">
        <v>69</v>
      </c>
      <c r="B106" s="1081" t="s">
        <v>114</v>
      </c>
      <c r="C106" s="596" t="s">
        <v>105</v>
      </c>
      <c r="D106" s="596"/>
      <c r="E106" s="1012">
        <v>44488</v>
      </c>
      <c r="F106" s="1013">
        <v>139.91</v>
      </c>
      <c r="G106" s="901">
        <v>12</v>
      </c>
      <c r="H106" s="954">
        <v>139.91</v>
      </c>
      <c r="I106" s="107">
        <f t="shared" ref="I106:I107" si="19">H106-F106</f>
        <v>0</v>
      </c>
      <c r="J106" s="796"/>
      <c r="K106" s="633"/>
      <c r="L106" s="665"/>
      <c r="M106" s="633"/>
      <c r="N106" s="864"/>
      <c r="O106" s="1069" t="s">
        <v>302</v>
      </c>
      <c r="P106" s="633"/>
      <c r="Q106" s="633">
        <v>11584.55</v>
      </c>
      <c r="R106" s="632" t="s">
        <v>337</v>
      </c>
      <c r="S106" s="1036">
        <f t="shared" si="14"/>
        <v>11584.55</v>
      </c>
      <c r="T106" s="1037">
        <f>S106/H106</f>
        <v>82.80001429490386</v>
      </c>
    </row>
    <row r="107" spans="1:20" s="163" customFormat="1" ht="28.5" x14ac:dyDescent="0.3">
      <c r="A107" s="101">
        <v>70</v>
      </c>
      <c r="B107" s="1082"/>
      <c r="C107" s="596" t="s">
        <v>106</v>
      </c>
      <c r="D107" s="596"/>
      <c r="E107" s="1012">
        <v>44488</v>
      </c>
      <c r="F107" s="1013">
        <v>385.48</v>
      </c>
      <c r="G107" s="901">
        <v>30</v>
      </c>
      <c r="H107" s="954">
        <v>385.48</v>
      </c>
      <c r="I107" s="484">
        <f t="shared" si="19"/>
        <v>0</v>
      </c>
      <c r="J107" s="797"/>
      <c r="K107" s="633"/>
      <c r="L107" s="665"/>
      <c r="M107" s="633"/>
      <c r="N107" s="864"/>
      <c r="O107" s="1070"/>
      <c r="P107" s="882"/>
      <c r="Q107" s="633">
        <v>30876.95</v>
      </c>
      <c r="R107" s="632" t="s">
        <v>337</v>
      </c>
      <c r="S107" s="1036">
        <f t="shared" si="14"/>
        <v>30876.95</v>
      </c>
      <c r="T107" s="1037">
        <f t="shared" si="18"/>
        <v>80.100005188336624</v>
      </c>
    </row>
    <row r="108" spans="1:20" s="163" customFormat="1" ht="28.5" x14ac:dyDescent="0.25">
      <c r="A108" s="101">
        <v>71</v>
      </c>
      <c r="B108" s="596" t="s">
        <v>305</v>
      </c>
      <c r="C108" s="596" t="s">
        <v>45</v>
      </c>
      <c r="D108" s="596"/>
      <c r="E108" s="1012">
        <v>44489</v>
      </c>
      <c r="F108" s="1013">
        <v>304.18</v>
      </c>
      <c r="G108" s="901">
        <v>67</v>
      </c>
      <c r="H108" s="954">
        <v>304.18</v>
      </c>
      <c r="I108" s="107">
        <f t="shared" ref="I108:I177" si="20">H108-F108</f>
        <v>0</v>
      </c>
      <c r="J108" s="796"/>
      <c r="K108" s="633"/>
      <c r="L108" s="665"/>
      <c r="M108" s="633"/>
      <c r="N108" s="864"/>
      <c r="O108" s="881" t="s">
        <v>306</v>
      </c>
      <c r="P108" s="882"/>
      <c r="Q108" s="633">
        <v>16729.900000000001</v>
      </c>
      <c r="R108" s="632" t="s">
        <v>356</v>
      </c>
      <c r="S108" s="66">
        <f t="shared" si="14"/>
        <v>16729.900000000001</v>
      </c>
      <c r="T108" s="192">
        <f t="shared" ref="T108:T121" si="21">S108/H108</f>
        <v>55</v>
      </c>
    </row>
    <row r="109" spans="1:20" s="163" customFormat="1" ht="28.5" x14ac:dyDescent="0.25">
      <c r="A109" s="101">
        <v>72</v>
      </c>
      <c r="B109" s="596" t="s">
        <v>305</v>
      </c>
      <c r="C109" s="596" t="s">
        <v>45</v>
      </c>
      <c r="D109" s="596"/>
      <c r="E109" s="1012">
        <v>44490</v>
      </c>
      <c r="F109" s="1013">
        <v>1003.34</v>
      </c>
      <c r="G109" s="901">
        <v>221</v>
      </c>
      <c r="H109" s="954">
        <v>1003.34</v>
      </c>
      <c r="I109" s="107">
        <f t="shared" si="20"/>
        <v>0</v>
      </c>
      <c r="J109" s="796"/>
      <c r="K109" s="633"/>
      <c r="L109" s="665"/>
      <c r="M109" s="633"/>
      <c r="N109" s="864"/>
      <c r="O109" s="881" t="s">
        <v>307</v>
      </c>
      <c r="P109" s="882"/>
      <c r="Q109" s="633">
        <v>54180.36</v>
      </c>
      <c r="R109" s="632" t="s">
        <v>335</v>
      </c>
      <c r="S109" s="66">
        <f t="shared" si="14"/>
        <v>54180.36</v>
      </c>
      <c r="T109" s="192">
        <f t="shared" si="21"/>
        <v>54</v>
      </c>
    </row>
    <row r="110" spans="1:20" s="163" customFormat="1" ht="28.5" x14ac:dyDescent="0.25">
      <c r="A110" s="101"/>
      <c r="B110" s="901" t="s">
        <v>319</v>
      </c>
      <c r="C110" s="901" t="s">
        <v>320</v>
      </c>
      <c r="D110" s="596"/>
      <c r="E110" s="1012">
        <v>44491</v>
      </c>
      <c r="F110" s="1013">
        <v>2638.76</v>
      </c>
      <c r="G110" s="901">
        <v>86</v>
      </c>
      <c r="H110" s="954">
        <v>2638.76</v>
      </c>
      <c r="I110" s="107">
        <f t="shared" si="20"/>
        <v>0</v>
      </c>
      <c r="J110" s="796"/>
      <c r="K110" s="633"/>
      <c r="L110" s="665"/>
      <c r="M110" s="633"/>
      <c r="N110" s="864"/>
      <c r="O110" s="881">
        <v>3454</v>
      </c>
      <c r="P110" s="1033" t="s">
        <v>277</v>
      </c>
      <c r="Q110" s="633">
        <v>377342.68</v>
      </c>
      <c r="R110" s="632" t="s">
        <v>321</v>
      </c>
      <c r="S110" s="66"/>
      <c r="T110" s="192"/>
    </row>
    <row r="111" spans="1:20" s="163" customFormat="1" ht="21.75" customHeight="1" x14ac:dyDescent="0.25">
      <c r="A111" s="847">
        <v>73</v>
      </c>
      <c r="B111" s="596" t="s">
        <v>114</v>
      </c>
      <c r="C111" s="596" t="s">
        <v>105</v>
      </c>
      <c r="D111" s="596"/>
      <c r="E111" s="1012">
        <v>44492</v>
      </c>
      <c r="F111" s="1013">
        <v>161.41</v>
      </c>
      <c r="G111" s="901">
        <v>14</v>
      </c>
      <c r="H111" s="954">
        <v>161.41</v>
      </c>
      <c r="I111" s="107">
        <f t="shared" si="20"/>
        <v>0</v>
      </c>
      <c r="J111" s="798"/>
      <c r="K111" s="633"/>
      <c r="L111" s="665"/>
      <c r="M111" s="633"/>
      <c r="N111" s="865"/>
      <c r="O111" s="881" t="s">
        <v>310</v>
      </c>
      <c r="P111" s="882"/>
      <c r="Q111" s="633"/>
      <c r="R111" s="632"/>
      <c r="S111" s="66">
        <f t="shared" si="14"/>
        <v>0</v>
      </c>
      <c r="T111" s="66">
        <f t="shared" si="21"/>
        <v>0</v>
      </c>
    </row>
    <row r="112" spans="1:20" s="163" customFormat="1" ht="28.5" x14ac:dyDescent="0.25">
      <c r="A112" s="847">
        <v>75</v>
      </c>
      <c r="B112" s="596" t="s">
        <v>305</v>
      </c>
      <c r="C112" s="596" t="s">
        <v>45</v>
      </c>
      <c r="D112" s="1030"/>
      <c r="E112" s="1012">
        <v>44494</v>
      </c>
      <c r="F112" s="1013">
        <v>503.94</v>
      </c>
      <c r="G112" s="901">
        <v>111</v>
      </c>
      <c r="H112" s="954">
        <v>503.94</v>
      </c>
      <c r="I112" s="107">
        <f t="shared" si="20"/>
        <v>0</v>
      </c>
      <c r="J112" s="798"/>
      <c r="K112" s="633"/>
      <c r="L112" s="665"/>
      <c r="M112" s="633"/>
      <c r="N112" s="865"/>
      <c r="O112" s="881" t="s">
        <v>311</v>
      </c>
      <c r="P112" s="1011"/>
      <c r="Q112" s="633">
        <v>27212.76</v>
      </c>
      <c r="R112" s="632" t="s">
        <v>321</v>
      </c>
      <c r="S112" s="66">
        <f t="shared" si="14"/>
        <v>27212.76</v>
      </c>
      <c r="T112" s="66">
        <f t="shared" si="21"/>
        <v>54</v>
      </c>
    </row>
    <row r="113" spans="1:20" s="163" customFormat="1" ht="28.5" x14ac:dyDescent="0.25">
      <c r="A113" s="101">
        <v>76</v>
      </c>
      <c r="B113" s="596" t="s">
        <v>305</v>
      </c>
      <c r="C113" s="596" t="s">
        <v>108</v>
      </c>
      <c r="D113" s="596"/>
      <c r="E113" s="1012">
        <v>44494</v>
      </c>
      <c r="F113" s="1013">
        <v>18.5</v>
      </c>
      <c r="G113" s="977">
        <v>4</v>
      </c>
      <c r="H113" s="954">
        <v>18.5</v>
      </c>
      <c r="I113" s="107">
        <f t="shared" si="20"/>
        <v>0</v>
      </c>
      <c r="J113" s="798"/>
      <c r="K113" s="633"/>
      <c r="L113" s="665"/>
      <c r="M113" s="633"/>
      <c r="N113" s="865"/>
      <c r="O113" s="881" t="s">
        <v>312</v>
      </c>
      <c r="P113" s="635"/>
      <c r="Q113" s="633">
        <v>4625</v>
      </c>
      <c r="R113" s="632" t="s">
        <v>321</v>
      </c>
      <c r="S113" s="66">
        <f t="shared" si="14"/>
        <v>4625</v>
      </c>
      <c r="T113" s="66">
        <f t="shared" si="21"/>
        <v>250</v>
      </c>
    </row>
    <row r="114" spans="1:20" s="163" customFormat="1" ht="18.75" customHeight="1" x14ac:dyDescent="0.25">
      <c r="A114" s="847">
        <v>77</v>
      </c>
      <c r="B114" s="1067" t="s">
        <v>305</v>
      </c>
      <c r="C114" s="596" t="s">
        <v>313</v>
      </c>
      <c r="D114" s="596"/>
      <c r="E114" s="1085">
        <v>44494</v>
      </c>
      <c r="F114" s="1013">
        <v>100</v>
      </c>
      <c r="G114" s="901">
        <v>10</v>
      </c>
      <c r="H114" s="954">
        <v>100</v>
      </c>
      <c r="I114" s="107">
        <f t="shared" si="20"/>
        <v>0</v>
      </c>
      <c r="J114" s="798"/>
      <c r="K114" s="633"/>
      <c r="L114" s="665"/>
      <c r="M114" s="633"/>
      <c r="N114" s="865"/>
      <c r="O114" s="1069" t="s">
        <v>314</v>
      </c>
      <c r="P114" s="635"/>
      <c r="Q114" s="633">
        <v>10000</v>
      </c>
      <c r="R114" s="1088" t="s">
        <v>321</v>
      </c>
      <c r="S114" s="66">
        <f t="shared" si="14"/>
        <v>10000</v>
      </c>
      <c r="T114" s="66">
        <f t="shared" si="21"/>
        <v>100</v>
      </c>
    </row>
    <row r="115" spans="1:20" s="163" customFormat="1" ht="18.75" customHeight="1" x14ac:dyDescent="0.25">
      <c r="A115" s="101">
        <v>78</v>
      </c>
      <c r="B115" s="1083"/>
      <c r="C115" s="596" t="s">
        <v>315</v>
      </c>
      <c r="D115" s="596"/>
      <c r="E115" s="1086"/>
      <c r="F115" s="1013">
        <v>100</v>
      </c>
      <c r="G115" s="901">
        <v>10</v>
      </c>
      <c r="H115" s="954">
        <v>100</v>
      </c>
      <c r="I115" s="107">
        <f t="shared" si="20"/>
        <v>0</v>
      </c>
      <c r="J115" s="798"/>
      <c r="K115" s="633"/>
      <c r="L115" s="665"/>
      <c r="M115" s="633"/>
      <c r="N115" s="865"/>
      <c r="O115" s="1084"/>
      <c r="P115" s="635"/>
      <c r="Q115" s="633">
        <v>8500</v>
      </c>
      <c r="R115" s="1089"/>
      <c r="S115" s="66">
        <f t="shared" si="14"/>
        <v>8500</v>
      </c>
      <c r="T115" s="66">
        <f t="shared" si="21"/>
        <v>85</v>
      </c>
    </row>
    <row r="116" spans="1:20" s="163" customFormat="1" ht="18.75" customHeight="1" x14ac:dyDescent="0.25">
      <c r="A116" s="847">
        <v>79</v>
      </c>
      <c r="B116" s="1083"/>
      <c r="C116" s="596" t="s">
        <v>316</v>
      </c>
      <c r="D116" s="596"/>
      <c r="E116" s="1086"/>
      <c r="F116" s="1013">
        <v>50</v>
      </c>
      <c r="G116" s="901">
        <v>5</v>
      </c>
      <c r="H116" s="954">
        <v>50</v>
      </c>
      <c r="I116" s="107">
        <f t="shared" si="20"/>
        <v>0</v>
      </c>
      <c r="J116" s="798"/>
      <c r="K116" s="633"/>
      <c r="L116" s="665"/>
      <c r="M116" s="633"/>
      <c r="N116" s="865"/>
      <c r="O116" s="1084"/>
      <c r="P116" s="635"/>
      <c r="Q116" s="633">
        <v>4100</v>
      </c>
      <c r="R116" s="1089"/>
      <c r="S116" s="66">
        <f t="shared" si="14"/>
        <v>4100</v>
      </c>
      <c r="T116" s="66">
        <f t="shared" si="21"/>
        <v>82</v>
      </c>
    </row>
    <row r="117" spans="1:20" s="163" customFormat="1" ht="18.75" customHeight="1" x14ac:dyDescent="0.25">
      <c r="A117" s="101">
        <v>80</v>
      </c>
      <c r="B117" s="1083"/>
      <c r="C117" s="596" t="s">
        <v>317</v>
      </c>
      <c r="D117" s="596"/>
      <c r="E117" s="1086"/>
      <c r="F117" s="1013">
        <v>40</v>
      </c>
      <c r="G117" s="901">
        <v>2</v>
      </c>
      <c r="H117" s="954">
        <v>40</v>
      </c>
      <c r="I117" s="107">
        <f t="shared" si="20"/>
        <v>0</v>
      </c>
      <c r="J117" s="798"/>
      <c r="K117" s="633"/>
      <c r="L117" s="665"/>
      <c r="M117" s="633"/>
      <c r="N117" s="865"/>
      <c r="O117" s="1084"/>
      <c r="P117" s="635"/>
      <c r="Q117" s="633">
        <v>7200</v>
      </c>
      <c r="R117" s="1089"/>
      <c r="S117" s="66">
        <f t="shared" si="14"/>
        <v>7200</v>
      </c>
      <c r="T117" s="66">
        <f t="shared" si="21"/>
        <v>180</v>
      </c>
    </row>
    <row r="118" spans="1:20" s="163" customFormat="1" ht="18.75" customHeight="1" x14ac:dyDescent="0.25">
      <c r="A118" s="847">
        <v>81</v>
      </c>
      <c r="B118" s="1083"/>
      <c r="C118" s="901" t="s">
        <v>46</v>
      </c>
      <c r="D118" s="901"/>
      <c r="E118" s="1086"/>
      <c r="F118" s="954">
        <v>50</v>
      </c>
      <c r="G118" s="901">
        <v>5</v>
      </c>
      <c r="H118" s="954">
        <v>50</v>
      </c>
      <c r="I118" s="107">
        <f t="shared" si="20"/>
        <v>0</v>
      </c>
      <c r="J118" s="798"/>
      <c r="K118" s="633"/>
      <c r="L118" s="665"/>
      <c r="M118" s="633"/>
      <c r="N118" s="865"/>
      <c r="O118" s="1084"/>
      <c r="P118" s="635"/>
      <c r="Q118" s="633">
        <v>2250</v>
      </c>
      <c r="R118" s="1089"/>
      <c r="S118" s="66">
        <f t="shared" si="14"/>
        <v>2250</v>
      </c>
      <c r="T118" s="66">
        <f t="shared" si="21"/>
        <v>45</v>
      </c>
    </row>
    <row r="119" spans="1:20" s="163" customFormat="1" ht="18.75" customHeight="1" x14ac:dyDescent="0.25">
      <c r="A119" s="101">
        <v>82</v>
      </c>
      <c r="B119" s="1068"/>
      <c r="C119" s="901" t="s">
        <v>298</v>
      </c>
      <c r="D119" s="901"/>
      <c r="E119" s="1087"/>
      <c r="F119" s="954">
        <v>20</v>
      </c>
      <c r="G119" s="901">
        <v>2</v>
      </c>
      <c r="H119" s="954">
        <v>20</v>
      </c>
      <c r="I119" s="107">
        <f t="shared" si="20"/>
        <v>0</v>
      </c>
      <c r="J119" s="798"/>
      <c r="K119" s="633"/>
      <c r="L119" s="665"/>
      <c r="M119" s="633"/>
      <c r="N119" s="865"/>
      <c r="O119" s="1070"/>
      <c r="P119" s="635"/>
      <c r="Q119" s="633">
        <v>1100</v>
      </c>
      <c r="R119" s="1090"/>
      <c r="S119" s="66">
        <f t="shared" si="14"/>
        <v>1100</v>
      </c>
      <c r="T119" s="66">
        <f t="shared" si="21"/>
        <v>55</v>
      </c>
    </row>
    <row r="120" spans="1:20" s="163" customFormat="1" ht="28.5" x14ac:dyDescent="0.25">
      <c r="A120" s="847">
        <v>83</v>
      </c>
      <c r="B120" s="1067" t="s">
        <v>114</v>
      </c>
      <c r="C120" s="901" t="s">
        <v>106</v>
      </c>
      <c r="D120" s="901"/>
      <c r="E120" s="952">
        <v>44495</v>
      </c>
      <c r="F120" s="954">
        <v>472.56</v>
      </c>
      <c r="G120" s="901">
        <v>37</v>
      </c>
      <c r="H120" s="954">
        <v>472.56</v>
      </c>
      <c r="I120" s="107">
        <f t="shared" si="20"/>
        <v>0</v>
      </c>
      <c r="J120" s="798"/>
      <c r="K120" s="633"/>
      <c r="L120" s="665"/>
      <c r="M120" s="633"/>
      <c r="N120" s="866"/>
      <c r="O120" s="1069" t="s">
        <v>329</v>
      </c>
      <c r="P120" s="635"/>
      <c r="Q120" s="633"/>
      <c r="R120" s="890"/>
      <c r="S120" s="66">
        <f t="shared" si="14"/>
        <v>0</v>
      </c>
      <c r="T120" s="66">
        <f t="shared" si="21"/>
        <v>0</v>
      </c>
    </row>
    <row r="121" spans="1:20" s="163" customFormat="1" ht="28.5" x14ac:dyDescent="0.25">
      <c r="A121" s="101">
        <v>84</v>
      </c>
      <c r="B121" s="1068"/>
      <c r="C121" s="901" t="s">
        <v>330</v>
      </c>
      <c r="D121" s="901"/>
      <c r="E121" s="952">
        <v>44495</v>
      </c>
      <c r="F121" s="954">
        <v>4.54</v>
      </c>
      <c r="G121" s="901">
        <v>0.8</v>
      </c>
      <c r="H121" s="954">
        <v>4.54</v>
      </c>
      <c r="I121" s="107">
        <f t="shared" si="20"/>
        <v>0</v>
      </c>
      <c r="J121" s="812"/>
      <c r="K121" s="633"/>
      <c r="L121" s="665"/>
      <c r="M121" s="633"/>
      <c r="N121" s="867"/>
      <c r="O121" s="1070"/>
      <c r="P121" s="635"/>
      <c r="Q121" s="633"/>
      <c r="R121" s="634"/>
      <c r="S121" s="66">
        <f t="shared" si="14"/>
        <v>0</v>
      </c>
      <c r="T121" s="66">
        <f t="shared" si="21"/>
        <v>0</v>
      </c>
    </row>
    <row r="122" spans="1:20" s="163" customFormat="1" ht="42.75" x14ac:dyDescent="0.25">
      <c r="A122" s="847">
        <v>85</v>
      </c>
      <c r="B122" s="1067" t="s">
        <v>248</v>
      </c>
      <c r="C122" s="901" t="s">
        <v>331</v>
      </c>
      <c r="D122" s="901"/>
      <c r="E122" s="952">
        <v>44495</v>
      </c>
      <c r="F122" s="954">
        <v>941.72</v>
      </c>
      <c r="G122" s="901">
        <v>115</v>
      </c>
      <c r="H122" s="954">
        <v>941.72</v>
      </c>
      <c r="I122" s="107">
        <f t="shared" si="20"/>
        <v>0</v>
      </c>
      <c r="J122" s="812"/>
      <c r="K122" s="633"/>
      <c r="L122" s="665"/>
      <c r="M122" s="633"/>
      <c r="N122" s="868"/>
      <c r="O122" s="1069"/>
      <c r="P122" s="882"/>
      <c r="Q122" s="633"/>
      <c r="R122" s="632"/>
      <c r="S122" s="66">
        <f t="shared" si="14"/>
        <v>0</v>
      </c>
      <c r="T122" s="66">
        <f>S122/H122</f>
        <v>0</v>
      </c>
    </row>
    <row r="123" spans="1:20" s="163" customFormat="1" ht="21.75" customHeight="1" x14ac:dyDescent="0.25">
      <c r="A123" s="101">
        <v>86</v>
      </c>
      <c r="B123" s="1068"/>
      <c r="C123" s="901" t="s">
        <v>251</v>
      </c>
      <c r="D123" s="901"/>
      <c r="E123" s="952">
        <v>44495</v>
      </c>
      <c r="F123" s="954">
        <v>148.72</v>
      </c>
      <c r="G123" s="901">
        <v>135</v>
      </c>
      <c r="H123" s="954">
        <v>148.72</v>
      </c>
      <c r="I123" s="107">
        <f t="shared" si="20"/>
        <v>0</v>
      </c>
      <c r="J123" s="576"/>
      <c r="K123" s="633"/>
      <c r="L123" s="665"/>
      <c r="M123" s="633"/>
      <c r="N123" s="869"/>
      <c r="O123" s="1070"/>
      <c r="P123" s="635"/>
      <c r="Q123" s="633"/>
      <c r="R123" s="632"/>
      <c r="S123" s="66">
        <f t="shared" si="14"/>
        <v>0</v>
      </c>
      <c r="T123" s="66">
        <f t="shared" ref="T123:T128" si="22">S123/H123</f>
        <v>0</v>
      </c>
    </row>
    <row r="124" spans="1:20" s="163" customFormat="1" ht="42.75" x14ac:dyDescent="0.25">
      <c r="A124" s="101"/>
      <c r="B124" s="1055" t="s">
        <v>378</v>
      </c>
      <c r="C124" s="901" t="s">
        <v>379</v>
      </c>
      <c r="D124" s="901"/>
      <c r="E124" s="952">
        <v>44495</v>
      </c>
      <c r="F124" s="954">
        <v>2022.78</v>
      </c>
      <c r="G124" s="901">
        <v>70</v>
      </c>
      <c r="H124" s="954">
        <v>2022.78</v>
      </c>
      <c r="I124" s="107">
        <f t="shared" si="20"/>
        <v>0</v>
      </c>
      <c r="J124" s="576"/>
      <c r="K124" s="633"/>
      <c r="L124" s="665"/>
      <c r="M124" s="633"/>
      <c r="N124" s="869"/>
      <c r="O124" s="1056"/>
      <c r="P124" s="635"/>
      <c r="Q124" s="633"/>
      <c r="R124" s="632"/>
      <c r="S124" s="66"/>
      <c r="T124" s="66"/>
    </row>
    <row r="125" spans="1:20" s="163" customFormat="1" ht="42.75" x14ac:dyDescent="0.25">
      <c r="A125" s="101"/>
      <c r="B125" s="1055" t="s">
        <v>378</v>
      </c>
      <c r="C125" s="901" t="s">
        <v>380</v>
      </c>
      <c r="D125" s="901"/>
      <c r="E125" s="952">
        <v>44495</v>
      </c>
      <c r="F125" s="954">
        <v>1006.3</v>
      </c>
      <c r="G125" s="901">
        <v>50</v>
      </c>
      <c r="H125" s="954">
        <v>1006.3</v>
      </c>
      <c r="I125" s="107">
        <f t="shared" si="20"/>
        <v>0</v>
      </c>
      <c r="J125" s="576"/>
      <c r="K125" s="633"/>
      <c r="L125" s="665"/>
      <c r="M125" s="633"/>
      <c r="N125" s="869"/>
      <c r="O125" s="1056"/>
      <c r="P125" s="635"/>
      <c r="Q125" s="633"/>
      <c r="R125" s="632"/>
      <c r="S125" s="66"/>
      <c r="T125" s="66"/>
    </row>
    <row r="126" spans="1:20" s="163" customFormat="1" ht="42.75" x14ac:dyDescent="0.25">
      <c r="A126" s="101"/>
      <c r="B126" s="1055" t="s">
        <v>378</v>
      </c>
      <c r="C126" s="901" t="s">
        <v>379</v>
      </c>
      <c r="D126" s="901"/>
      <c r="E126" s="952">
        <v>44496</v>
      </c>
      <c r="F126" s="954">
        <v>3497.97</v>
      </c>
      <c r="G126" s="901">
        <v>120</v>
      </c>
      <c r="H126" s="954">
        <v>3497.97</v>
      </c>
      <c r="I126" s="107">
        <f t="shared" si="20"/>
        <v>0</v>
      </c>
      <c r="J126" s="576"/>
      <c r="K126" s="633"/>
      <c r="L126" s="665"/>
      <c r="M126" s="633"/>
      <c r="N126" s="869"/>
      <c r="O126" s="1056"/>
      <c r="P126" s="635"/>
      <c r="Q126" s="633"/>
      <c r="R126" s="632"/>
      <c r="S126" s="66"/>
      <c r="T126" s="66"/>
    </row>
    <row r="127" spans="1:20" s="163" customFormat="1" ht="28.5" x14ac:dyDescent="0.25">
      <c r="A127" s="847">
        <v>87</v>
      </c>
      <c r="B127" s="1067" t="s">
        <v>305</v>
      </c>
      <c r="C127" s="901" t="s">
        <v>364</v>
      </c>
      <c r="D127" s="901"/>
      <c r="E127" s="952">
        <v>44499</v>
      </c>
      <c r="F127" s="954">
        <v>100</v>
      </c>
      <c r="G127" s="901">
        <v>10</v>
      </c>
      <c r="H127" s="954">
        <v>100</v>
      </c>
      <c r="I127" s="107">
        <f t="shared" si="20"/>
        <v>0</v>
      </c>
      <c r="J127" s="796"/>
      <c r="K127" s="633"/>
      <c r="L127" s="665"/>
      <c r="M127" s="633"/>
      <c r="N127" s="864"/>
      <c r="O127" s="1069" t="s">
        <v>366</v>
      </c>
      <c r="P127" s="633"/>
      <c r="Q127" s="633"/>
      <c r="R127" s="632"/>
      <c r="S127" s="66">
        <f t="shared" si="14"/>
        <v>0</v>
      </c>
      <c r="T127" s="66">
        <f t="shared" si="22"/>
        <v>0</v>
      </c>
    </row>
    <row r="128" spans="1:20" s="163" customFormat="1" ht="21.75" customHeight="1" x14ac:dyDescent="0.25">
      <c r="A128" s="101">
        <v>88</v>
      </c>
      <c r="B128" s="1068"/>
      <c r="C128" s="901" t="s">
        <v>365</v>
      </c>
      <c r="D128" s="901"/>
      <c r="E128" s="952">
        <v>44499</v>
      </c>
      <c r="F128" s="954">
        <v>100</v>
      </c>
      <c r="G128" s="901">
        <v>10</v>
      </c>
      <c r="H128" s="954">
        <v>100</v>
      </c>
      <c r="I128" s="107">
        <f t="shared" si="20"/>
        <v>0</v>
      </c>
      <c r="J128" s="796"/>
      <c r="K128" s="633"/>
      <c r="L128" s="665"/>
      <c r="M128" s="633"/>
      <c r="N128" s="864"/>
      <c r="O128" s="1070"/>
      <c r="P128" s="633"/>
      <c r="Q128" s="633"/>
      <c r="R128" s="826"/>
      <c r="S128" s="66">
        <f t="shared" si="14"/>
        <v>0</v>
      </c>
      <c r="T128" s="66">
        <f t="shared" si="22"/>
        <v>0</v>
      </c>
    </row>
    <row r="129" spans="1:20" s="163" customFormat="1" ht="28.5" customHeight="1" x14ac:dyDescent="0.25">
      <c r="A129" s="847">
        <v>89</v>
      </c>
      <c r="B129" s="901" t="s">
        <v>378</v>
      </c>
      <c r="C129" s="901" t="s">
        <v>379</v>
      </c>
      <c r="D129" s="901"/>
      <c r="E129" s="952"/>
      <c r="F129" s="954"/>
      <c r="G129" s="901"/>
      <c r="H129" s="954"/>
      <c r="I129" s="107">
        <f t="shared" si="20"/>
        <v>0</v>
      </c>
      <c r="J129" s="576"/>
      <c r="K129" s="633"/>
      <c r="L129" s="665"/>
      <c r="M129" s="633"/>
      <c r="N129" s="864"/>
      <c r="O129" s="884"/>
      <c r="P129" s="633"/>
      <c r="Q129" s="633"/>
      <c r="R129" s="632"/>
      <c r="S129" s="66">
        <f t="shared" si="14"/>
        <v>0</v>
      </c>
      <c r="T129" s="66" t="e">
        <f t="shared" ref="T129:T130" si="23">S129/H129</f>
        <v>#DIV/0!</v>
      </c>
    </row>
    <row r="130" spans="1:20" s="163" customFormat="1" ht="21.75" customHeight="1" x14ac:dyDescent="0.25">
      <c r="A130" s="101">
        <v>90</v>
      </c>
      <c r="B130" s="901"/>
      <c r="C130" s="901"/>
      <c r="D130" s="901"/>
      <c r="E130" s="952"/>
      <c r="F130" s="954"/>
      <c r="G130" s="901"/>
      <c r="H130" s="954"/>
      <c r="I130" s="107">
        <f t="shared" si="20"/>
        <v>0</v>
      </c>
      <c r="J130" s="596"/>
      <c r="K130" s="633"/>
      <c r="L130" s="665"/>
      <c r="M130" s="633"/>
      <c r="N130" s="864"/>
      <c r="O130" s="884"/>
      <c r="P130" s="633"/>
      <c r="Q130" s="633"/>
      <c r="R130" s="632"/>
      <c r="S130" s="66">
        <f t="shared" si="14"/>
        <v>0</v>
      </c>
      <c r="T130" s="66" t="e">
        <f t="shared" si="23"/>
        <v>#DIV/0!</v>
      </c>
    </row>
    <row r="131" spans="1:20" s="163" customFormat="1" ht="21.75" customHeight="1" x14ac:dyDescent="0.25">
      <c r="A131" s="847">
        <v>91</v>
      </c>
      <c r="B131" s="901"/>
      <c r="C131" s="901"/>
      <c r="D131" s="901"/>
      <c r="E131" s="952"/>
      <c r="F131" s="954"/>
      <c r="G131" s="901"/>
      <c r="H131" s="954"/>
      <c r="I131" s="107">
        <f t="shared" si="20"/>
        <v>0</v>
      </c>
      <c r="J131" s="596"/>
      <c r="K131" s="633"/>
      <c r="L131" s="665"/>
      <c r="M131" s="633"/>
      <c r="N131" s="864"/>
      <c r="O131" s="884"/>
      <c r="P131" s="633"/>
      <c r="Q131" s="633"/>
      <c r="R131" s="632"/>
      <c r="S131" s="66">
        <f t="shared" si="14"/>
        <v>0</v>
      </c>
      <c r="T131" s="66" t="e">
        <f t="shared" ref="T131" si="24">S131/H131</f>
        <v>#DIV/0!</v>
      </c>
    </row>
    <row r="132" spans="1:20" s="163" customFormat="1" x14ac:dyDescent="0.25">
      <c r="A132" s="847">
        <v>91</v>
      </c>
      <c r="B132" s="901"/>
      <c r="C132" s="901"/>
      <c r="D132" s="901"/>
      <c r="E132" s="952"/>
      <c r="F132" s="954"/>
      <c r="G132" s="901"/>
      <c r="H132" s="954"/>
      <c r="I132" s="297">
        <f t="shared" si="20"/>
        <v>0</v>
      </c>
      <c r="J132" s="799"/>
      <c r="K132" s="800"/>
      <c r="L132" s="637"/>
      <c r="M132" s="800"/>
      <c r="N132" s="895"/>
      <c r="O132" s="917"/>
      <c r="P132" s="849"/>
      <c r="Q132" s="800"/>
      <c r="R132" s="850"/>
      <c r="S132" s="66">
        <f t="shared" ref="S132:S137" si="25">Q132+M132+K132</f>
        <v>0</v>
      </c>
      <c r="T132" s="66" t="e">
        <f t="shared" ref="T132:T137" si="26">S132/H132</f>
        <v>#DIV/0!</v>
      </c>
    </row>
    <row r="133" spans="1:20" s="163" customFormat="1" x14ac:dyDescent="0.25">
      <c r="A133" s="101">
        <v>92</v>
      </c>
      <c r="B133" s="812"/>
      <c r="C133" s="620"/>
      <c r="D133" s="615"/>
      <c r="E133" s="822"/>
      <c r="F133" s="616"/>
      <c r="G133" s="617"/>
      <c r="H133" s="618"/>
      <c r="I133" s="297">
        <f t="shared" si="20"/>
        <v>0</v>
      </c>
      <c r="J133" s="799"/>
      <c r="K133" s="800"/>
      <c r="L133" s="637"/>
      <c r="M133" s="800"/>
      <c r="N133" s="895"/>
      <c r="O133" s="917"/>
      <c r="P133" s="913"/>
      <c r="Q133" s="800"/>
      <c r="R133" s="850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847">
        <v>93</v>
      </c>
      <c r="B134" s="812"/>
      <c r="C134" s="620"/>
      <c r="D134" s="615"/>
      <c r="E134" s="822"/>
      <c r="F134" s="616"/>
      <c r="G134" s="617"/>
      <c r="H134" s="618"/>
      <c r="I134" s="297">
        <f t="shared" si="20"/>
        <v>0</v>
      </c>
      <c r="J134" s="799"/>
      <c r="K134" s="800"/>
      <c r="L134" s="637"/>
      <c r="M134" s="800"/>
      <c r="N134" s="895"/>
      <c r="O134" s="917"/>
      <c r="P134" s="849"/>
      <c r="Q134" s="800"/>
      <c r="R134" s="850"/>
      <c r="S134" s="66">
        <f t="shared" si="25"/>
        <v>0</v>
      </c>
      <c r="T134" s="66" t="e">
        <f t="shared" si="26"/>
        <v>#DIV/0!</v>
      </c>
    </row>
    <row r="135" spans="1:20" s="163" customFormat="1" x14ac:dyDescent="0.25">
      <c r="A135" s="101">
        <v>94</v>
      </c>
      <c r="B135" s="901"/>
      <c r="C135" s="621"/>
      <c r="D135" s="615"/>
      <c r="E135" s="822"/>
      <c r="F135" s="616"/>
      <c r="G135" s="617"/>
      <c r="H135" s="618"/>
      <c r="I135" s="297">
        <f t="shared" si="20"/>
        <v>0</v>
      </c>
      <c r="J135" s="799"/>
      <c r="K135" s="800"/>
      <c r="L135" s="637"/>
      <c r="M135" s="800"/>
      <c r="N135" s="895"/>
      <c r="O135" s="918"/>
      <c r="P135" s="849"/>
      <c r="Q135" s="800"/>
      <c r="R135" s="850"/>
      <c r="S135" s="66">
        <f t="shared" si="25"/>
        <v>0</v>
      </c>
      <c r="T135" s="66" t="e">
        <f t="shared" si="26"/>
        <v>#DIV/0!</v>
      </c>
    </row>
    <row r="136" spans="1:20" s="163" customFormat="1" x14ac:dyDescent="0.25">
      <c r="A136" s="847">
        <v>95</v>
      </c>
      <c r="B136" s="901"/>
      <c r="C136" s="576"/>
      <c r="D136" s="615"/>
      <c r="E136" s="822"/>
      <c r="F136" s="616"/>
      <c r="G136" s="617"/>
      <c r="H136" s="618"/>
      <c r="I136" s="297">
        <f t="shared" si="20"/>
        <v>0</v>
      </c>
      <c r="J136" s="799"/>
      <c r="K136" s="800"/>
      <c r="L136" s="637"/>
      <c r="M136" s="800"/>
      <c r="N136" s="895"/>
      <c r="O136" s="918"/>
      <c r="P136" s="849"/>
      <c r="Q136" s="800"/>
      <c r="R136" s="850"/>
      <c r="S136" s="66">
        <f t="shared" si="25"/>
        <v>0</v>
      </c>
      <c r="T136" s="66" t="e">
        <f t="shared" si="26"/>
        <v>#DIV/0!</v>
      </c>
    </row>
    <row r="137" spans="1:20" s="163" customFormat="1" x14ac:dyDescent="0.25">
      <c r="A137" s="101">
        <v>96</v>
      </c>
      <c r="B137" s="619"/>
      <c r="C137" s="620"/>
      <c r="D137" s="615"/>
      <c r="E137" s="822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917"/>
      <c r="P137" s="849"/>
      <c r="Q137" s="800"/>
      <c r="R137" s="850"/>
      <c r="S137" s="66">
        <f t="shared" si="25"/>
        <v>0</v>
      </c>
      <c r="T137" s="66" t="e">
        <f t="shared" si="26"/>
        <v>#DIV/0!</v>
      </c>
    </row>
    <row r="138" spans="1:20" s="163" customFormat="1" x14ac:dyDescent="0.25">
      <c r="A138" s="101"/>
      <c r="B138" s="619"/>
      <c r="C138" s="620"/>
      <c r="D138" s="615"/>
      <c r="E138" s="822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914"/>
      <c r="Q138" s="915"/>
      <c r="R138" s="916"/>
      <c r="S138" s="66"/>
      <c r="T138" s="66"/>
    </row>
    <row r="139" spans="1:20" s="163" customFormat="1" x14ac:dyDescent="0.25">
      <c r="A139" s="101"/>
      <c r="B139" s="619"/>
      <c r="C139" s="621"/>
      <c r="D139" s="615"/>
      <c r="E139" s="822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49"/>
      <c r="Q139" s="800"/>
      <c r="R139" s="850"/>
      <c r="S139" s="66"/>
      <c r="T139" s="66"/>
    </row>
    <row r="140" spans="1:20" s="163" customFormat="1" x14ac:dyDescent="0.25">
      <c r="A140" s="101"/>
      <c r="B140" s="619"/>
      <c r="C140" s="622"/>
      <c r="D140" s="615"/>
      <c r="E140" s="822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49"/>
      <c r="Q140" s="800"/>
      <c r="R140" s="850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2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49"/>
      <c r="Q141" s="800"/>
      <c r="R141" s="850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2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49"/>
      <c r="Q142" s="800"/>
      <c r="R142" s="850"/>
      <c r="S142" s="66"/>
      <c r="T142" s="66"/>
    </row>
    <row r="143" spans="1:20" s="163" customFormat="1" x14ac:dyDescent="0.25">
      <c r="A143" s="101"/>
      <c r="B143" s="619"/>
      <c r="C143" s="622"/>
      <c r="D143" s="615"/>
      <c r="E143" s="822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49"/>
      <c r="Q143" s="800"/>
      <c r="R143" s="850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2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49"/>
      <c r="Q144" s="800"/>
      <c r="R144" s="850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2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49"/>
      <c r="Q145" s="800"/>
      <c r="R145" s="850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2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49"/>
      <c r="Q146" s="800"/>
      <c r="R146" s="850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2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49"/>
      <c r="Q147" s="800"/>
      <c r="R147" s="850"/>
      <c r="S147" s="66"/>
      <c r="T147" s="66"/>
    </row>
    <row r="148" spans="1:20" s="163" customFormat="1" x14ac:dyDescent="0.25">
      <c r="A148" s="101"/>
      <c r="B148" s="619"/>
      <c r="C148" s="576"/>
      <c r="D148" s="615"/>
      <c r="E148" s="822"/>
      <c r="F148" s="616"/>
      <c r="G148" s="617"/>
      <c r="H148" s="61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49"/>
      <c r="Q148" s="800"/>
      <c r="R148" s="850"/>
      <c r="S148" s="66"/>
      <c r="T148" s="66"/>
    </row>
    <row r="149" spans="1:20" s="163" customFormat="1" x14ac:dyDescent="0.25">
      <c r="A149" s="101"/>
      <c r="B149" s="619"/>
      <c r="C149" s="576"/>
      <c r="D149" s="615"/>
      <c r="E149" s="822"/>
      <c r="F149" s="616"/>
      <c r="G149" s="617"/>
      <c r="H149" s="618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49"/>
      <c r="Q149" s="800"/>
      <c r="R149" s="850"/>
      <c r="S149" s="66"/>
      <c r="T149" s="66"/>
    </row>
    <row r="150" spans="1:20" s="163" customFormat="1" x14ac:dyDescent="0.25">
      <c r="A150" s="101"/>
      <c r="B150" s="619"/>
      <c r="C150" s="576"/>
      <c r="D150" s="615"/>
      <c r="E150" s="822"/>
      <c r="F150" s="616"/>
      <c r="G150" s="617"/>
      <c r="H150" s="618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49"/>
      <c r="Q150" s="800"/>
      <c r="R150" s="850"/>
      <c r="S150" s="66"/>
      <c r="T150" s="66"/>
    </row>
    <row r="151" spans="1:20" s="163" customFormat="1" x14ac:dyDescent="0.25">
      <c r="A151" s="101"/>
      <c r="B151" s="619"/>
      <c r="C151" s="576"/>
      <c r="D151" s="615"/>
      <c r="E151" s="822"/>
      <c r="F151" s="616"/>
      <c r="G151" s="617"/>
      <c r="H151" s="61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849"/>
      <c r="Q151" s="800"/>
      <c r="R151" s="850"/>
      <c r="S151" s="66"/>
      <c r="T151" s="66"/>
    </row>
    <row r="152" spans="1:20" s="163" customFormat="1" x14ac:dyDescent="0.25">
      <c r="A152" s="101"/>
      <c r="B152" s="391"/>
      <c r="C152" s="395"/>
      <c r="D152" s="506"/>
      <c r="E152" s="819"/>
      <c r="F152" s="725"/>
      <c r="G152" s="726"/>
      <c r="H152" s="727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849"/>
      <c r="Q152" s="800"/>
      <c r="R152" s="850"/>
      <c r="S152" s="66"/>
      <c r="T152" s="66"/>
    </row>
    <row r="153" spans="1:20" s="163" customFormat="1" x14ac:dyDescent="0.25">
      <c r="A153" s="101"/>
      <c r="B153" s="391"/>
      <c r="C153" s="395"/>
      <c r="D153" s="506"/>
      <c r="E153" s="819"/>
      <c r="F153" s="725"/>
      <c r="G153" s="726"/>
      <c r="H153" s="727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849"/>
      <c r="Q153" s="800"/>
      <c r="R153" s="850"/>
      <c r="S153" s="66"/>
      <c r="T153" s="66"/>
    </row>
    <row r="154" spans="1:20" s="163" customFormat="1" x14ac:dyDescent="0.25">
      <c r="A154" s="101"/>
      <c r="B154" s="391"/>
      <c r="C154" s="395"/>
      <c r="D154" s="506"/>
      <c r="E154" s="819"/>
      <c r="F154" s="725"/>
      <c r="G154" s="726"/>
      <c r="H154" s="727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849"/>
      <c r="Q154" s="800"/>
      <c r="R154" s="850"/>
      <c r="S154" s="66"/>
      <c r="T154" s="66"/>
    </row>
    <row r="155" spans="1:20" s="163" customFormat="1" x14ac:dyDescent="0.25">
      <c r="A155" s="101"/>
      <c r="B155" s="724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597"/>
      <c r="O158" s="660"/>
      <c r="P158" s="611"/>
      <c r="Q158" s="612"/>
      <c r="R158" s="613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597"/>
      <c r="O159" s="660"/>
      <c r="P159" s="611"/>
      <c r="Q159" s="612"/>
      <c r="R159" s="613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597"/>
      <c r="O160" s="660"/>
      <c r="P160" s="611"/>
      <c r="Q160" s="612"/>
      <c r="R160" s="613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8"/>
      <c r="I161" s="297">
        <f t="shared" si="20"/>
        <v>0</v>
      </c>
      <c r="J161" s="277"/>
      <c r="K161" s="259"/>
      <c r="L161" s="317"/>
      <c r="M161" s="258"/>
      <c r="N161" s="597"/>
      <c r="O161" s="660"/>
      <c r="P161" s="611"/>
      <c r="Q161" s="612"/>
      <c r="R161" s="613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88"/>
      <c r="I162" s="297">
        <f t="shared" si="20"/>
        <v>0</v>
      </c>
      <c r="J162" s="277"/>
      <c r="K162" s="259"/>
      <c r="L162" s="317"/>
      <c r="M162" s="258"/>
      <c r="N162" s="496"/>
      <c r="O162" s="661"/>
      <c r="P162" s="257"/>
      <c r="Q162" s="258"/>
      <c r="R162" s="555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88"/>
      <c r="I163" s="297">
        <f t="shared" si="20"/>
        <v>0</v>
      </c>
      <c r="J163" s="277"/>
      <c r="K163" s="259"/>
      <c r="L163" s="317"/>
      <c r="M163" s="258"/>
      <c r="N163" s="496"/>
      <c r="O163" s="661"/>
      <c r="P163" s="257"/>
      <c r="Q163" s="258"/>
      <c r="R163" s="555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88"/>
      <c r="I164" s="297">
        <f t="shared" si="20"/>
        <v>0</v>
      </c>
      <c r="J164" s="277"/>
      <c r="K164" s="259"/>
      <c r="L164" s="317"/>
      <c r="M164" s="258"/>
      <c r="N164" s="496"/>
      <c r="O164" s="661"/>
      <c r="P164" s="257"/>
      <c r="Q164" s="258"/>
      <c r="R164" s="555"/>
      <c r="S164" s="66"/>
      <c r="T164" s="66"/>
    </row>
    <row r="165" spans="1:20" s="163" customFormat="1" ht="15.75" thickBot="1" x14ac:dyDescent="0.3">
      <c r="A165" s="101"/>
      <c r="B165" s="76"/>
      <c r="C165" s="153"/>
      <c r="D165" s="153"/>
      <c r="E165" s="140"/>
      <c r="F165" s="810"/>
      <c r="G165" s="101"/>
      <c r="H165" s="588"/>
      <c r="I165" s="297">
        <f t="shared" si="20"/>
        <v>0</v>
      </c>
      <c r="J165" s="277"/>
      <c r="K165" s="316"/>
      <c r="L165" s="317"/>
      <c r="M165" s="287"/>
      <c r="N165" s="496"/>
      <c r="O165" s="289"/>
      <c r="P165" s="314"/>
      <c r="Q165" s="326"/>
      <c r="R165" s="556"/>
      <c r="S165" s="66">
        <f t="shared" ref="S165:S170" si="27">Q165+M165+K165</f>
        <v>0</v>
      </c>
      <c r="T165" s="66" t="e">
        <f t="shared" ref="T165:T173" si="28">S165/H165+0.1</f>
        <v>#DIV/0!</v>
      </c>
    </row>
    <row r="166" spans="1:20" s="163" customFormat="1" ht="15.75" hidden="1" thickBot="1" x14ac:dyDescent="0.3">
      <c r="A166" s="101"/>
      <c r="B166" s="76"/>
      <c r="C166" s="76"/>
      <c r="D166" s="153"/>
      <c r="E166" s="140"/>
      <c r="F166" s="810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186"/>
      <c r="R166" s="184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76"/>
      <c r="D167" s="153"/>
      <c r="E167" s="140"/>
      <c r="F167" s="810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186"/>
      <c r="R167" s="184"/>
      <c r="S167" s="66">
        <f t="shared" si="27"/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76"/>
      <c r="D168" s="153"/>
      <c r="E168" s="140"/>
      <c r="F168" s="810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186"/>
      <c r="R168" s="185"/>
      <c r="S168" s="66">
        <f t="shared" si="27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810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186"/>
      <c r="R169" s="185"/>
      <c r="S169" s="66">
        <f t="shared" si="27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3"/>
      <c r="E170" s="140"/>
      <c r="F170" s="810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7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153"/>
      <c r="D171" s="103"/>
      <c r="E171" s="140"/>
      <c r="F171" s="810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72"/>
      <c r="R171" s="181"/>
      <c r="S171" s="66">
        <f t="shared" ref="S171:S176" si="29">Q171+M171+K171</f>
        <v>0</v>
      </c>
      <c r="T171" s="66" t="e">
        <f t="shared" si="28"/>
        <v>#DIV/0!</v>
      </c>
    </row>
    <row r="172" spans="1:20" s="163" customFormat="1" ht="15.75" hidden="1" thickBot="1" x14ac:dyDescent="0.3">
      <c r="A172" s="101"/>
      <c r="B172" s="76"/>
      <c r="C172" s="159"/>
      <c r="D172" s="103"/>
      <c r="E172" s="140"/>
      <c r="F172" s="810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72"/>
      <c r="R172" s="181"/>
      <c r="S172" s="66">
        <f t="shared" si="29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159"/>
      <c r="D173" s="103"/>
      <c r="E173" s="140"/>
      <c r="F173" s="810"/>
      <c r="G173" s="101"/>
      <c r="H173" s="588"/>
      <c r="I173" s="107">
        <f t="shared" si="20"/>
        <v>0</v>
      </c>
      <c r="J173" s="200"/>
      <c r="K173" s="110"/>
      <c r="L173" s="180"/>
      <c r="M173" s="72"/>
      <c r="N173" s="497"/>
      <c r="O173" s="131"/>
      <c r="P173" s="119"/>
      <c r="Q173" s="72"/>
      <c r="R173" s="181"/>
      <c r="S173" s="66">
        <f t="shared" si="29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159"/>
      <c r="D174" s="103"/>
      <c r="E174" s="140"/>
      <c r="F174" s="810"/>
      <c r="G174" s="101"/>
      <c r="H174" s="588"/>
      <c r="I174" s="107">
        <f t="shared" si="20"/>
        <v>0</v>
      </c>
      <c r="J174" s="200"/>
      <c r="K174" s="110"/>
      <c r="L174" s="180"/>
      <c r="M174" s="72"/>
      <c r="N174" s="497"/>
      <c r="O174" s="131"/>
      <c r="P174" s="119"/>
      <c r="Q174" s="72"/>
      <c r="R174" s="181"/>
      <c r="S174" s="66">
        <f t="shared" si="29"/>
        <v>0</v>
      </c>
      <c r="T174" s="66" t="e">
        <f>S174/H174</f>
        <v>#DIV/0!</v>
      </c>
    </row>
    <row r="175" spans="1:20" s="163" customFormat="1" ht="15.75" hidden="1" thickBot="1" x14ac:dyDescent="0.3">
      <c r="A175" s="101"/>
      <c r="B175" s="76"/>
      <c r="C175" s="159"/>
      <c r="D175" s="164"/>
      <c r="E175" s="140"/>
      <c r="F175" s="810"/>
      <c r="G175" s="101"/>
      <c r="H175" s="588"/>
      <c r="I175" s="107">
        <f t="shared" si="20"/>
        <v>0</v>
      </c>
      <c r="J175" s="200"/>
      <c r="K175" s="110"/>
      <c r="L175" s="180"/>
      <c r="M175" s="72"/>
      <c r="N175" s="497"/>
      <c r="O175" s="131"/>
      <c r="P175" s="119"/>
      <c r="Q175" s="61"/>
      <c r="R175" s="182"/>
      <c r="S175" s="66">
        <f t="shared" si="29"/>
        <v>0</v>
      </c>
      <c r="T175" s="66" t="e">
        <f>S175/H175</f>
        <v>#DIV/0!</v>
      </c>
    </row>
    <row r="176" spans="1:20" s="163" customFormat="1" ht="15.75" hidden="1" thickBot="1" x14ac:dyDescent="0.3">
      <c r="A176" s="101"/>
      <c r="B176" s="76"/>
      <c r="C176" s="159"/>
      <c r="D176" s="164"/>
      <c r="E176" s="140"/>
      <c r="F176" s="810"/>
      <c r="G176" s="101"/>
      <c r="H176" s="588"/>
      <c r="I176" s="107">
        <f t="shared" si="20"/>
        <v>0</v>
      </c>
      <c r="J176" s="200"/>
      <c r="K176" s="110"/>
      <c r="L176" s="180"/>
      <c r="M176" s="72"/>
      <c r="N176" s="497"/>
      <c r="O176" s="131"/>
      <c r="P176" s="119"/>
      <c r="Q176" s="61"/>
      <c r="R176" s="174"/>
      <c r="S176" s="66">
        <f t="shared" si="29"/>
        <v>0</v>
      </c>
      <c r="T176" s="66" t="e">
        <f>S176/H176</f>
        <v>#DIV/0!</v>
      </c>
    </row>
    <row r="177" spans="1:20" s="163" customFormat="1" ht="15.75" hidden="1" thickBot="1" x14ac:dyDescent="0.3">
      <c r="A177" s="101"/>
      <c r="B177" s="76"/>
      <c r="C177" s="96"/>
      <c r="D177" s="164"/>
      <c r="E177" s="823"/>
      <c r="F177" s="810"/>
      <c r="G177" s="101"/>
      <c r="H177" s="588"/>
      <c r="I177" s="107">
        <f t="shared" si="20"/>
        <v>0</v>
      </c>
      <c r="J177" s="133"/>
      <c r="K177" s="175"/>
      <c r="L177" s="737"/>
      <c r="M177" s="72"/>
      <c r="N177" s="498"/>
      <c r="O177" s="131"/>
      <c r="P177" s="96"/>
      <c r="Q177" s="76"/>
      <c r="R177" s="157"/>
      <c r="S177" s="66">
        <f>Q177+M177+K177</f>
        <v>0</v>
      </c>
      <c r="T177" s="66" t="e">
        <f>S177/H177+0.1</f>
        <v>#DIV/0!</v>
      </c>
    </row>
    <row r="178" spans="1:20" s="163" customFormat="1" ht="29.25" customHeight="1" thickTop="1" thickBot="1" x14ac:dyDescent="0.3">
      <c r="A178" s="101"/>
      <c r="B178" s="76"/>
      <c r="C178" s="96"/>
      <c r="D178" s="176"/>
      <c r="E178" s="140"/>
      <c r="F178" s="817" t="s">
        <v>31</v>
      </c>
      <c r="G178" s="73">
        <f>SUM(G5:G177)</f>
        <v>1985.8</v>
      </c>
      <c r="H178" s="590">
        <f>SUM(H3:H177)</f>
        <v>493150.87880000006</v>
      </c>
      <c r="I178" s="857">
        <f>PIERNA!I37</f>
        <v>0</v>
      </c>
      <c r="J178" s="46"/>
      <c r="K178" s="177">
        <f>SUM(K5:K177)</f>
        <v>236177</v>
      </c>
      <c r="L178" s="738"/>
      <c r="M178" s="177">
        <f>SUM(M5:M177)</f>
        <v>633360</v>
      </c>
      <c r="N178" s="499"/>
      <c r="O178" s="662"/>
      <c r="P178" s="120"/>
      <c r="Q178" s="178">
        <f>SUM(Q5:Q177)</f>
        <v>14478211.602560002</v>
      </c>
      <c r="R178" s="158"/>
      <c r="S178" s="189">
        <f>Q178+M178+K178</f>
        <v>15347748.602560002</v>
      </c>
      <c r="T178" s="66"/>
    </row>
    <row r="179" spans="1:20" s="163" customFormat="1" ht="15.75" thickTop="1" x14ac:dyDescent="0.25">
      <c r="B179" s="76"/>
      <c r="C179" s="76"/>
      <c r="D179" s="101"/>
      <c r="E179" s="140"/>
      <c r="F179" s="172"/>
      <c r="G179" s="101"/>
      <c r="H179" s="172"/>
      <c r="I179" s="76"/>
      <c r="J179" s="133"/>
      <c r="L179" s="739"/>
      <c r="N179" s="194"/>
      <c r="O179" s="173"/>
      <c r="P179" s="96"/>
      <c r="Q179" s="76"/>
      <c r="R179" s="159" t="s">
        <v>43</v>
      </c>
    </row>
  </sheetData>
  <sortState ref="B98:O105">
    <sortCondition ref="E98:E105"/>
  </sortState>
  <mergeCells count="18">
    <mergeCell ref="R98:R99"/>
    <mergeCell ref="O106:O107"/>
    <mergeCell ref="B106:B107"/>
    <mergeCell ref="B114:B119"/>
    <mergeCell ref="O114:O119"/>
    <mergeCell ref="E114:E119"/>
    <mergeCell ref="R114:R119"/>
    <mergeCell ref="B127:B128"/>
    <mergeCell ref="O127:O128"/>
    <mergeCell ref="Q1:Q2"/>
    <mergeCell ref="K1:K2"/>
    <mergeCell ref="M1:M2"/>
    <mergeCell ref="B98:B99"/>
    <mergeCell ref="O98:O99"/>
    <mergeCell ref="O120:O121"/>
    <mergeCell ref="B120:B121"/>
    <mergeCell ref="B122:B123"/>
    <mergeCell ref="O122:O12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5" ht="16.5" thickBot="1" x14ac:dyDescent="0.3">
      <c r="K2" s="792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17"/>
      <c r="B5" s="573" t="s">
        <v>97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17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27">
        <f>E5+E6-F8+E4</f>
        <v>0</v>
      </c>
      <c r="J8" s="851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27">
        <f>I8-F9</f>
        <v>0</v>
      </c>
      <c r="J9" s="851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27">
        <f t="shared" ref="I10:I27" si="3">I9-F10</f>
        <v>0</v>
      </c>
      <c r="J10" s="851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27">
        <f t="shared" si="3"/>
        <v>0</v>
      </c>
      <c r="J11" s="851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27">
        <f t="shared" si="3"/>
        <v>0</v>
      </c>
      <c r="J12" s="851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29">
        <f t="shared" si="3"/>
        <v>0</v>
      </c>
      <c r="J13" s="851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29">
        <f t="shared" si="3"/>
        <v>0</v>
      </c>
      <c r="J14" s="851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29">
        <f t="shared" si="3"/>
        <v>0</v>
      </c>
      <c r="J15" s="851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0">
        <f t="shared" si="3"/>
        <v>0</v>
      </c>
      <c r="J16" s="82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0">
        <f t="shared" si="3"/>
        <v>0</v>
      </c>
      <c r="J17" s="82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0">
        <f t="shared" si="3"/>
        <v>0</v>
      </c>
      <c r="J18" s="82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0">
        <f t="shared" si="3"/>
        <v>0</v>
      </c>
      <c r="J19" s="82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0">
        <f t="shared" si="3"/>
        <v>0</v>
      </c>
      <c r="J20" s="82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0">
        <f t="shared" si="3"/>
        <v>0</v>
      </c>
      <c r="J21" s="82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0">
        <f t="shared" si="3"/>
        <v>0</v>
      </c>
      <c r="J22" s="82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0">
        <f t="shared" si="3"/>
        <v>0</v>
      </c>
      <c r="J23" s="82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0">
        <f t="shared" si="3"/>
        <v>0</v>
      </c>
      <c r="J24" s="82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0">
        <f t="shared" si="3"/>
        <v>0</v>
      </c>
      <c r="J25" s="82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0">
        <f t="shared" si="3"/>
        <v>0</v>
      </c>
      <c r="J26" s="82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1">
        <f t="shared" si="3"/>
        <v>0</v>
      </c>
      <c r="J27" s="828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2"/>
      <c r="J28" s="833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91" t="s">
        <v>21</v>
      </c>
      <c r="E31" s="1092"/>
      <c r="F31" s="147">
        <f>E4+E5-F29+E6</f>
        <v>0</v>
      </c>
    </row>
    <row r="32" spans="1:10" ht="15.75" thickBot="1" x14ac:dyDescent="0.3">
      <c r="A32" s="129"/>
      <c r="D32" s="688" t="s">
        <v>4</v>
      </c>
      <c r="E32" s="689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96"/>
    <col min="10" max="10" width="17.5703125" customWidth="1"/>
  </cols>
  <sheetData>
    <row r="1" spans="1:11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1" ht="16.5" thickBot="1" x14ac:dyDescent="0.3">
      <c r="K2" s="792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97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97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898">
        <f>E5+E6-F8+E4</f>
        <v>0</v>
      </c>
      <c r="J8" s="851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898">
        <f>I8-F9</f>
        <v>0</v>
      </c>
      <c r="J9" s="851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898">
        <f t="shared" ref="I10:I27" si="4">I9-F10</f>
        <v>0</v>
      </c>
      <c r="J10" s="851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898">
        <f t="shared" si="4"/>
        <v>0</v>
      </c>
      <c r="J11" s="851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898">
        <f t="shared" si="4"/>
        <v>0</v>
      </c>
      <c r="J12" s="851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898">
        <f t="shared" si="4"/>
        <v>0</v>
      </c>
      <c r="J13" s="851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898">
        <f t="shared" si="4"/>
        <v>0</v>
      </c>
      <c r="J14" s="851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898">
        <f t="shared" si="4"/>
        <v>0</v>
      </c>
      <c r="J15" s="851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99">
        <f t="shared" si="4"/>
        <v>0</v>
      </c>
      <c r="J16" s="82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99">
        <f t="shared" si="4"/>
        <v>0</v>
      </c>
      <c r="J17" s="82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99">
        <f t="shared" si="4"/>
        <v>0</v>
      </c>
      <c r="J18" s="82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99">
        <f t="shared" si="4"/>
        <v>0</v>
      </c>
      <c r="J19" s="82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99">
        <f t="shared" si="4"/>
        <v>0</v>
      </c>
      <c r="J20" s="82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99">
        <f t="shared" si="4"/>
        <v>0</v>
      </c>
      <c r="J21" s="82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99">
        <f t="shared" si="4"/>
        <v>0</v>
      </c>
      <c r="J22" s="82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99">
        <f t="shared" si="4"/>
        <v>0</v>
      </c>
      <c r="J23" s="82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99">
        <f t="shared" si="4"/>
        <v>0</v>
      </c>
      <c r="J24" s="82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99">
        <f t="shared" si="4"/>
        <v>0</v>
      </c>
      <c r="J25" s="82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99">
        <f t="shared" si="4"/>
        <v>0</v>
      </c>
      <c r="J26" s="82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99">
        <f t="shared" si="4"/>
        <v>0</v>
      </c>
      <c r="J27" s="828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00"/>
      <c r="J28" s="833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91" t="s">
        <v>21</v>
      </c>
      <c r="E31" s="1092"/>
      <c r="F31" s="147">
        <f>E4+E5-F29+E6</f>
        <v>0</v>
      </c>
    </row>
    <row r="32" spans="1:10" ht="16.5" thickBot="1" x14ac:dyDescent="0.3">
      <c r="A32" s="129"/>
      <c r="D32" s="893" t="s">
        <v>4</v>
      </c>
      <c r="E32" s="894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95" t="s">
        <v>293</v>
      </c>
      <c r="B1" s="1095"/>
      <c r="C1" s="1095"/>
      <c r="D1" s="1095"/>
      <c r="E1" s="1095"/>
      <c r="F1" s="1095"/>
      <c r="G1" s="1095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46"/>
      <c r="H4" s="159"/>
      <c r="I4" s="685"/>
    </row>
    <row r="5" spans="1:10" ht="18.75" customHeight="1" thickBot="1" x14ac:dyDescent="0.3">
      <c r="A5" s="843" t="s">
        <v>109</v>
      </c>
      <c r="B5" s="776" t="s">
        <v>297</v>
      </c>
      <c r="C5" s="349">
        <v>45</v>
      </c>
      <c r="D5" s="268">
        <v>44494</v>
      </c>
      <c r="E5" s="262">
        <v>50</v>
      </c>
      <c r="F5" s="263">
        <v>5</v>
      </c>
      <c r="G5" s="261">
        <f>F30</f>
        <v>0</v>
      </c>
      <c r="H5" s="144">
        <f>E5-G5</f>
        <v>50</v>
      </c>
      <c r="I5" s="682"/>
    </row>
    <row r="6" spans="1:10" ht="15.75" hidden="1" thickBot="1" x14ac:dyDescent="0.3">
      <c r="A6" s="270"/>
      <c r="B6" s="776"/>
      <c r="C6" s="671"/>
      <c r="D6" s="268"/>
      <c r="E6" s="76"/>
      <c r="F6" s="74"/>
      <c r="G6" s="263"/>
      <c r="H6" s="262"/>
      <c r="I6" s="349"/>
    </row>
    <row r="7" spans="1:10" ht="15.75" hidden="1" thickBot="1" x14ac:dyDescent="0.3">
      <c r="A7" s="270"/>
      <c r="B7" s="878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5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50</v>
      </c>
      <c r="J9" s="61">
        <f>H9*F9</f>
        <v>0</v>
      </c>
    </row>
    <row r="10" spans="1:10" x14ac:dyDescent="0.25">
      <c r="A10" s="76"/>
      <c r="B10" s="206">
        <f>B9-C10</f>
        <v>5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50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5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50</v>
      </c>
      <c r="J11" s="61">
        <f t="shared" si="1"/>
        <v>0</v>
      </c>
    </row>
    <row r="12" spans="1:10" x14ac:dyDescent="0.25">
      <c r="A12" s="62"/>
      <c r="B12" s="206">
        <f t="shared" si="2"/>
        <v>5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50</v>
      </c>
      <c r="J12" s="61">
        <f t="shared" si="1"/>
        <v>0</v>
      </c>
    </row>
    <row r="13" spans="1:10" x14ac:dyDescent="0.25">
      <c r="A13" s="76"/>
      <c r="B13" s="206">
        <f t="shared" si="2"/>
        <v>5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50</v>
      </c>
      <c r="J13" s="61">
        <f t="shared" si="1"/>
        <v>0</v>
      </c>
    </row>
    <row r="14" spans="1:10" x14ac:dyDescent="0.25">
      <c r="A14" s="76"/>
      <c r="B14" s="206">
        <f t="shared" si="2"/>
        <v>5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50</v>
      </c>
      <c r="J14" s="61">
        <f t="shared" si="1"/>
        <v>0</v>
      </c>
    </row>
    <row r="15" spans="1:10" x14ac:dyDescent="0.25">
      <c r="A15" s="76"/>
      <c r="B15" s="206">
        <f t="shared" si="2"/>
        <v>5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50</v>
      </c>
      <c r="J15" s="61">
        <f t="shared" si="1"/>
        <v>0</v>
      </c>
    </row>
    <row r="16" spans="1:10" x14ac:dyDescent="0.25">
      <c r="A16" s="76"/>
      <c r="B16" s="206">
        <f t="shared" si="2"/>
        <v>5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50</v>
      </c>
      <c r="J16" s="61">
        <f t="shared" si="1"/>
        <v>0</v>
      </c>
    </row>
    <row r="17" spans="1:10" x14ac:dyDescent="0.25">
      <c r="A17" s="76"/>
      <c r="B17" s="206">
        <f t="shared" si="2"/>
        <v>5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50</v>
      </c>
      <c r="J17" s="61">
        <f t="shared" si="1"/>
        <v>0</v>
      </c>
    </row>
    <row r="18" spans="1:10" x14ac:dyDescent="0.25">
      <c r="A18" s="76"/>
      <c r="B18" s="206">
        <f t="shared" si="2"/>
        <v>5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50</v>
      </c>
      <c r="J18" s="61">
        <f t="shared" si="1"/>
        <v>0</v>
      </c>
    </row>
    <row r="19" spans="1:10" x14ac:dyDescent="0.25">
      <c r="A19" s="76"/>
      <c r="B19" s="206">
        <f t="shared" si="2"/>
        <v>5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50</v>
      </c>
      <c r="J19" s="61">
        <f t="shared" si="1"/>
        <v>0</v>
      </c>
    </row>
    <row r="20" spans="1:10" x14ac:dyDescent="0.25">
      <c r="A20" s="76"/>
      <c r="B20" s="206">
        <f t="shared" si="2"/>
        <v>5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50</v>
      </c>
      <c r="J20" s="61">
        <f t="shared" si="1"/>
        <v>0</v>
      </c>
    </row>
    <row r="21" spans="1:10" x14ac:dyDescent="0.25">
      <c r="A21" s="76"/>
      <c r="B21" s="206">
        <f t="shared" si="2"/>
        <v>5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50</v>
      </c>
      <c r="J21" s="61">
        <f t="shared" si="1"/>
        <v>0</v>
      </c>
    </row>
    <row r="22" spans="1:10" x14ac:dyDescent="0.25">
      <c r="A22" s="76"/>
      <c r="B22" s="206">
        <f t="shared" si="2"/>
        <v>5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50</v>
      </c>
      <c r="J22" s="61">
        <f t="shared" si="1"/>
        <v>0</v>
      </c>
    </row>
    <row r="23" spans="1:10" x14ac:dyDescent="0.25">
      <c r="A23" s="19"/>
      <c r="B23" s="206">
        <f t="shared" si="2"/>
        <v>5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50</v>
      </c>
      <c r="J23" s="61">
        <f t="shared" si="1"/>
        <v>0</v>
      </c>
    </row>
    <row r="24" spans="1:10" x14ac:dyDescent="0.25">
      <c r="A24" s="19"/>
      <c r="B24" s="206">
        <f t="shared" si="2"/>
        <v>5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50</v>
      </c>
      <c r="J24" s="61">
        <f t="shared" si="1"/>
        <v>0</v>
      </c>
    </row>
    <row r="25" spans="1:10" x14ac:dyDescent="0.25">
      <c r="A25" s="19"/>
      <c r="B25" s="206">
        <f t="shared" si="2"/>
        <v>5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50</v>
      </c>
      <c r="J25" s="61">
        <f t="shared" si="1"/>
        <v>0</v>
      </c>
    </row>
    <row r="26" spans="1:10" x14ac:dyDescent="0.25">
      <c r="A26" s="19"/>
      <c r="B26" s="206">
        <f t="shared" si="2"/>
        <v>5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50</v>
      </c>
      <c r="J26" s="61">
        <f t="shared" si="1"/>
        <v>0</v>
      </c>
    </row>
    <row r="27" spans="1:10" x14ac:dyDescent="0.25">
      <c r="A27" s="19"/>
      <c r="B27" s="206">
        <f t="shared" si="2"/>
        <v>5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50</v>
      </c>
      <c r="J27" s="61">
        <f t="shared" si="1"/>
        <v>0</v>
      </c>
    </row>
    <row r="28" spans="1:10" x14ac:dyDescent="0.25">
      <c r="B28" s="206">
        <f t="shared" si="2"/>
        <v>5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950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5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91" t="s">
        <v>21</v>
      </c>
      <c r="E32" s="1092"/>
      <c r="F32" s="147">
        <f>G5-F30</f>
        <v>0</v>
      </c>
    </row>
    <row r="33" spans="1:6" ht="15.75" thickBot="1" x14ac:dyDescent="0.3">
      <c r="A33" s="129"/>
      <c r="D33" s="844" t="s">
        <v>4</v>
      </c>
      <c r="E33" s="845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G1" zoomScaleNormal="100" workbookViewId="0">
      <pane ySplit="7" topLeftCell="A8" activePane="bottomLeft" state="frozen"/>
      <selection pane="bottomLeft" activeCell="Q5" sqref="Q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07" t="s">
        <v>200</v>
      </c>
      <c r="B1" s="1107"/>
      <c r="C1" s="1107"/>
      <c r="D1" s="1107"/>
      <c r="E1" s="1107"/>
      <c r="F1" s="1107"/>
      <c r="G1" s="1107"/>
      <c r="H1" s="11">
        <v>1</v>
      </c>
      <c r="K1" s="1102" t="s">
        <v>218</v>
      </c>
      <c r="L1" s="1102"/>
      <c r="M1" s="1102"/>
      <c r="N1" s="1102"/>
      <c r="O1" s="1102"/>
      <c r="P1" s="1102"/>
      <c r="Q1" s="110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9"/>
      <c r="M4" s="67"/>
      <c r="N4" s="122"/>
      <c r="O4" s="51"/>
      <c r="P4" s="12"/>
      <c r="Q4" s="1025"/>
    </row>
    <row r="5" spans="1:19" ht="15.75" x14ac:dyDescent="0.25">
      <c r="A5" s="76" t="s">
        <v>109</v>
      </c>
      <c r="B5" s="664" t="s">
        <v>108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  <c r="K5" s="76" t="s">
        <v>109</v>
      </c>
      <c r="L5" s="664" t="s">
        <v>108</v>
      </c>
      <c r="M5" s="335">
        <v>250</v>
      </c>
      <c r="N5" s="336">
        <v>44494</v>
      </c>
      <c r="O5" s="337">
        <v>18.5</v>
      </c>
      <c r="P5" s="319">
        <v>4</v>
      </c>
      <c r="Q5" s="298">
        <f>P26</f>
        <v>0</v>
      </c>
      <c r="R5" s="7">
        <f>O5-Q5+O4+O6</f>
        <v>18.5</v>
      </c>
    </row>
    <row r="6" spans="1:19" ht="15.75" thickBot="1" x14ac:dyDescent="0.3">
      <c r="B6" s="201"/>
      <c r="C6" s="67"/>
      <c r="D6" s="122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45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  <c r="K8" s="56" t="s">
        <v>32</v>
      </c>
      <c r="L8" s="745">
        <f>P4+P5+P6-M8</f>
        <v>4</v>
      </c>
      <c r="M8" s="263"/>
      <c r="N8" s="285"/>
      <c r="O8" s="357"/>
      <c r="P8" s="107">
        <f t="shared" ref="P8:P25" si="1">N8</f>
        <v>0</v>
      </c>
      <c r="Q8" s="286"/>
      <c r="R8" s="287"/>
      <c r="S8" s="47">
        <f>O4+O5+O6-P8</f>
        <v>18.5</v>
      </c>
    </row>
    <row r="9" spans="1:19" x14ac:dyDescent="0.25">
      <c r="B9" s="745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  <c r="L9" s="745">
        <f>L8-M9</f>
        <v>4</v>
      </c>
      <c r="M9" s="263"/>
      <c r="N9" s="285"/>
      <c r="O9" s="357"/>
      <c r="P9" s="107">
        <f t="shared" si="1"/>
        <v>0</v>
      </c>
      <c r="Q9" s="286"/>
      <c r="R9" s="287"/>
      <c r="S9" s="47">
        <f>S8-P9</f>
        <v>18.5</v>
      </c>
    </row>
    <row r="10" spans="1:19" x14ac:dyDescent="0.25">
      <c r="B10" s="745">
        <f>B9-C10</f>
        <v>5</v>
      </c>
      <c r="C10" s="263"/>
      <c r="D10" s="285"/>
      <c r="E10" s="357"/>
      <c r="F10" s="107">
        <f t="shared" si="0"/>
        <v>0</v>
      </c>
      <c r="G10" s="286"/>
      <c r="H10" s="287"/>
      <c r="I10" s="47">
        <f t="shared" ref="I10:I25" si="2">I9-F10</f>
        <v>25</v>
      </c>
      <c r="L10" s="745">
        <f>L9-M10</f>
        <v>4</v>
      </c>
      <c r="M10" s="263"/>
      <c r="N10" s="285"/>
      <c r="O10" s="357"/>
      <c r="P10" s="107">
        <f t="shared" si="1"/>
        <v>0</v>
      </c>
      <c r="Q10" s="286"/>
      <c r="R10" s="287"/>
      <c r="S10" s="47">
        <f t="shared" ref="S10:S25" si="3">S9-P10</f>
        <v>18.5</v>
      </c>
    </row>
    <row r="11" spans="1:19" x14ac:dyDescent="0.25">
      <c r="A11" s="56" t="s">
        <v>33</v>
      </c>
      <c r="B11" s="745">
        <f t="shared" ref="B11:B25" si="4">B10-C11</f>
        <v>5</v>
      </c>
      <c r="C11" s="263"/>
      <c r="D11" s="285"/>
      <c r="E11" s="357"/>
      <c r="F11" s="297">
        <f t="shared" si="0"/>
        <v>0</v>
      </c>
      <c r="G11" s="286"/>
      <c r="H11" s="287"/>
      <c r="I11" s="47">
        <f t="shared" si="2"/>
        <v>25</v>
      </c>
      <c r="K11" s="56" t="s">
        <v>33</v>
      </c>
      <c r="L11" s="745">
        <f t="shared" ref="L11:L13" si="5">L10-M11</f>
        <v>4</v>
      </c>
      <c r="M11" s="263"/>
      <c r="N11" s="285"/>
      <c r="O11" s="357"/>
      <c r="P11" s="297">
        <f t="shared" si="1"/>
        <v>0</v>
      </c>
      <c r="Q11" s="286"/>
      <c r="R11" s="287"/>
      <c r="S11" s="47">
        <f t="shared" si="3"/>
        <v>18.5</v>
      </c>
    </row>
    <row r="12" spans="1:19" x14ac:dyDescent="0.25">
      <c r="B12" s="745">
        <f t="shared" si="4"/>
        <v>5</v>
      </c>
      <c r="C12" s="263"/>
      <c r="D12" s="285"/>
      <c r="E12" s="357"/>
      <c r="F12" s="297">
        <f t="shared" si="0"/>
        <v>0</v>
      </c>
      <c r="G12" s="286"/>
      <c r="H12" s="287"/>
      <c r="I12" s="283">
        <f t="shared" si="2"/>
        <v>25</v>
      </c>
      <c r="L12" s="745">
        <f t="shared" si="5"/>
        <v>4</v>
      </c>
      <c r="M12" s="263"/>
      <c r="N12" s="285"/>
      <c r="O12" s="357"/>
      <c r="P12" s="297">
        <f t="shared" si="1"/>
        <v>0</v>
      </c>
      <c r="Q12" s="286"/>
      <c r="R12" s="287"/>
      <c r="S12" s="283">
        <f t="shared" si="3"/>
        <v>18.5</v>
      </c>
    </row>
    <row r="13" spans="1:19" x14ac:dyDescent="0.25">
      <c r="A13" s="19"/>
      <c r="B13" s="745">
        <f t="shared" si="4"/>
        <v>5</v>
      </c>
      <c r="C13" s="263"/>
      <c r="D13" s="285"/>
      <c r="E13" s="357"/>
      <c r="F13" s="297">
        <f t="shared" si="0"/>
        <v>0</v>
      </c>
      <c r="G13" s="286"/>
      <c r="H13" s="287"/>
      <c r="I13" s="283">
        <f t="shared" si="2"/>
        <v>25</v>
      </c>
      <c r="K13" s="19"/>
      <c r="L13" s="745">
        <f t="shared" si="5"/>
        <v>4</v>
      </c>
      <c r="M13" s="263"/>
      <c r="N13" s="285"/>
      <c r="O13" s="357"/>
      <c r="P13" s="297">
        <f t="shared" si="1"/>
        <v>0</v>
      </c>
      <c r="Q13" s="286"/>
      <c r="R13" s="287"/>
      <c r="S13" s="283">
        <f t="shared" si="3"/>
        <v>18.5</v>
      </c>
    </row>
    <row r="14" spans="1:19" x14ac:dyDescent="0.25">
      <c r="B14" s="745">
        <f>B13-C14</f>
        <v>5</v>
      </c>
      <c r="C14" s="263"/>
      <c r="D14" s="285"/>
      <c r="E14" s="357"/>
      <c r="F14" s="297">
        <f t="shared" si="0"/>
        <v>0</v>
      </c>
      <c r="G14" s="286"/>
      <c r="H14" s="287"/>
      <c r="I14" s="283">
        <f t="shared" si="2"/>
        <v>25</v>
      </c>
      <c r="L14" s="745">
        <f>L13-M14</f>
        <v>4</v>
      </c>
      <c r="M14" s="263"/>
      <c r="N14" s="285"/>
      <c r="O14" s="357"/>
      <c r="P14" s="297">
        <f t="shared" si="1"/>
        <v>0</v>
      </c>
      <c r="Q14" s="286"/>
      <c r="R14" s="287"/>
      <c r="S14" s="283">
        <f t="shared" si="3"/>
        <v>18.5</v>
      </c>
    </row>
    <row r="15" spans="1:19" x14ac:dyDescent="0.25">
      <c r="B15" s="745">
        <f t="shared" ref="B15:B22" si="6">B14-C15</f>
        <v>5</v>
      </c>
      <c r="C15" s="263"/>
      <c r="D15" s="285"/>
      <c r="E15" s="357"/>
      <c r="F15" s="297">
        <f t="shared" si="0"/>
        <v>0</v>
      </c>
      <c r="G15" s="286"/>
      <c r="H15" s="287"/>
      <c r="I15" s="283">
        <f t="shared" si="2"/>
        <v>25</v>
      </c>
      <c r="L15" s="745">
        <f t="shared" ref="L15:L25" si="7">L14-M15</f>
        <v>4</v>
      </c>
      <c r="M15" s="263"/>
      <c r="N15" s="285"/>
      <c r="O15" s="357"/>
      <c r="P15" s="297">
        <f t="shared" si="1"/>
        <v>0</v>
      </c>
      <c r="Q15" s="286"/>
      <c r="R15" s="287"/>
      <c r="S15" s="283">
        <f t="shared" si="3"/>
        <v>18.5</v>
      </c>
    </row>
    <row r="16" spans="1:19" x14ac:dyDescent="0.25">
      <c r="B16" s="745">
        <f t="shared" si="6"/>
        <v>5</v>
      </c>
      <c r="C16" s="263"/>
      <c r="D16" s="285"/>
      <c r="E16" s="357"/>
      <c r="F16" s="297">
        <f t="shared" si="0"/>
        <v>0</v>
      </c>
      <c r="G16" s="286"/>
      <c r="H16" s="287"/>
      <c r="I16" s="283">
        <f t="shared" si="2"/>
        <v>25</v>
      </c>
      <c r="L16" s="745">
        <f t="shared" si="7"/>
        <v>4</v>
      </c>
      <c r="M16" s="263"/>
      <c r="N16" s="285"/>
      <c r="O16" s="357"/>
      <c r="P16" s="297">
        <f t="shared" si="1"/>
        <v>0</v>
      </c>
      <c r="Q16" s="286"/>
      <c r="R16" s="287"/>
      <c r="S16" s="283">
        <f t="shared" si="3"/>
        <v>18.5</v>
      </c>
    </row>
    <row r="17" spans="1:19" x14ac:dyDescent="0.25">
      <c r="B17" s="745">
        <f t="shared" si="6"/>
        <v>5</v>
      </c>
      <c r="C17" s="263"/>
      <c r="D17" s="285"/>
      <c r="E17" s="357"/>
      <c r="F17" s="297">
        <f t="shared" si="0"/>
        <v>0</v>
      </c>
      <c r="G17" s="286"/>
      <c r="H17" s="287"/>
      <c r="I17" s="283">
        <f t="shared" si="2"/>
        <v>25</v>
      </c>
      <c r="L17" s="745">
        <f t="shared" si="7"/>
        <v>4</v>
      </c>
      <c r="M17" s="263"/>
      <c r="N17" s="285"/>
      <c r="O17" s="357"/>
      <c r="P17" s="297">
        <f t="shared" si="1"/>
        <v>0</v>
      </c>
      <c r="Q17" s="286"/>
      <c r="R17" s="287"/>
      <c r="S17" s="283">
        <f t="shared" si="3"/>
        <v>18.5</v>
      </c>
    </row>
    <row r="18" spans="1:19" x14ac:dyDescent="0.25">
      <c r="B18" s="745">
        <f t="shared" si="6"/>
        <v>5</v>
      </c>
      <c r="C18" s="263"/>
      <c r="D18" s="285"/>
      <c r="E18" s="357"/>
      <c r="F18" s="297">
        <f t="shared" si="0"/>
        <v>0</v>
      </c>
      <c r="G18" s="286"/>
      <c r="H18" s="287"/>
      <c r="I18" s="283">
        <f t="shared" si="2"/>
        <v>25</v>
      </c>
      <c r="L18" s="745">
        <f t="shared" si="7"/>
        <v>4</v>
      </c>
      <c r="M18" s="263"/>
      <c r="N18" s="285"/>
      <c r="O18" s="357"/>
      <c r="P18" s="297">
        <f t="shared" si="1"/>
        <v>0</v>
      </c>
      <c r="Q18" s="286"/>
      <c r="R18" s="287"/>
      <c r="S18" s="283">
        <f t="shared" si="3"/>
        <v>18.5</v>
      </c>
    </row>
    <row r="19" spans="1:19" x14ac:dyDescent="0.25">
      <c r="B19" s="745">
        <f t="shared" si="6"/>
        <v>5</v>
      </c>
      <c r="C19" s="263"/>
      <c r="D19" s="285"/>
      <c r="E19" s="357"/>
      <c r="F19" s="297">
        <f t="shared" si="0"/>
        <v>0</v>
      </c>
      <c r="G19" s="286"/>
      <c r="H19" s="287"/>
      <c r="I19" s="47">
        <f t="shared" si="2"/>
        <v>25</v>
      </c>
      <c r="L19" s="745">
        <f t="shared" si="7"/>
        <v>4</v>
      </c>
      <c r="M19" s="263"/>
      <c r="N19" s="285"/>
      <c r="O19" s="357"/>
      <c r="P19" s="297">
        <f t="shared" si="1"/>
        <v>0</v>
      </c>
      <c r="Q19" s="286"/>
      <c r="R19" s="287"/>
      <c r="S19" s="47">
        <f t="shared" si="3"/>
        <v>18.5</v>
      </c>
    </row>
    <row r="20" spans="1:19" x14ac:dyDescent="0.25">
      <c r="B20" s="745">
        <f t="shared" si="6"/>
        <v>5</v>
      </c>
      <c r="C20" s="263"/>
      <c r="D20" s="285"/>
      <c r="E20" s="357"/>
      <c r="F20" s="297">
        <f t="shared" si="0"/>
        <v>0</v>
      </c>
      <c r="G20" s="286"/>
      <c r="H20" s="287"/>
      <c r="I20" s="47">
        <f t="shared" si="2"/>
        <v>25</v>
      </c>
      <c r="L20" s="745">
        <f t="shared" si="7"/>
        <v>4</v>
      </c>
      <c r="M20" s="263"/>
      <c r="N20" s="285"/>
      <c r="O20" s="357"/>
      <c r="P20" s="297">
        <f t="shared" si="1"/>
        <v>0</v>
      </c>
      <c r="Q20" s="286"/>
      <c r="R20" s="287"/>
      <c r="S20" s="47">
        <f t="shared" si="3"/>
        <v>18.5</v>
      </c>
    </row>
    <row r="21" spans="1:19" x14ac:dyDescent="0.25">
      <c r="B21" s="745">
        <f t="shared" si="6"/>
        <v>5</v>
      </c>
      <c r="C21" s="263"/>
      <c r="D21" s="285"/>
      <c r="E21" s="357"/>
      <c r="F21" s="297">
        <f t="shared" si="0"/>
        <v>0</v>
      </c>
      <c r="G21" s="286"/>
      <c r="H21" s="287"/>
      <c r="I21" s="47">
        <f t="shared" si="2"/>
        <v>25</v>
      </c>
      <c r="L21" s="745">
        <f t="shared" si="7"/>
        <v>4</v>
      </c>
      <c r="M21" s="263"/>
      <c r="N21" s="285"/>
      <c r="O21" s="357"/>
      <c r="P21" s="297">
        <f t="shared" si="1"/>
        <v>0</v>
      </c>
      <c r="Q21" s="286"/>
      <c r="R21" s="287"/>
      <c r="S21" s="47">
        <f t="shared" si="3"/>
        <v>18.5</v>
      </c>
    </row>
    <row r="22" spans="1:19" x14ac:dyDescent="0.25">
      <c r="B22" s="745">
        <f t="shared" si="6"/>
        <v>5</v>
      </c>
      <c r="C22" s="284"/>
      <c r="D22" s="285"/>
      <c r="E22" s="357"/>
      <c r="F22" s="297">
        <f t="shared" si="0"/>
        <v>0</v>
      </c>
      <c r="G22" s="286"/>
      <c r="H22" s="287"/>
      <c r="I22" s="47">
        <f t="shared" si="2"/>
        <v>25</v>
      </c>
      <c r="L22" s="745">
        <f t="shared" si="7"/>
        <v>4</v>
      </c>
      <c r="M22" s="284"/>
      <c r="N22" s="285"/>
      <c r="O22" s="357"/>
      <c r="P22" s="297">
        <f t="shared" si="1"/>
        <v>0</v>
      </c>
      <c r="Q22" s="286"/>
      <c r="R22" s="287"/>
      <c r="S22" s="47">
        <f t="shared" si="3"/>
        <v>18.5</v>
      </c>
    </row>
    <row r="23" spans="1:19" x14ac:dyDescent="0.25">
      <c r="B23" s="745">
        <f t="shared" si="4"/>
        <v>5</v>
      </c>
      <c r="C23" s="15"/>
      <c r="D23" s="70">
        <v>0</v>
      </c>
      <c r="E23" s="357"/>
      <c r="F23" s="297">
        <f t="shared" si="0"/>
        <v>0</v>
      </c>
      <c r="G23" s="286"/>
      <c r="H23" s="287"/>
      <c r="I23" s="283">
        <f t="shared" si="2"/>
        <v>25</v>
      </c>
      <c r="L23" s="745">
        <f t="shared" si="7"/>
        <v>4</v>
      </c>
      <c r="M23" s="15"/>
      <c r="N23" s="70">
        <v>0</v>
      </c>
      <c r="O23" s="357"/>
      <c r="P23" s="297">
        <f t="shared" si="1"/>
        <v>0</v>
      </c>
      <c r="Q23" s="286"/>
      <c r="R23" s="287"/>
      <c r="S23" s="283">
        <f t="shared" si="3"/>
        <v>18.5</v>
      </c>
    </row>
    <row r="24" spans="1:19" x14ac:dyDescent="0.25">
      <c r="B24" s="745">
        <f t="shared" si="4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2"/>
        <v>25</v>
      </c>
      <c r="L24" s="745">
        <f t="shared" si="7"/>
        <v>4</v>
      </c>
      <c r="M24" s="15"/>
      <c r="N24" s="70">
        <v>0</v>
      </c>
      <c r="O24" s="352"/>
      <c r="P24" s="297">
        <f t="shared" si="1"/>
        <v>0</v>
      </c>
      <c r="Q24" s="286"/>
      <c r="R24" s="287"/>
      <c r="S24" s="283">
        <f t="shared" si="3"/>
        <v>18.5</v>
      </c>
    </row>
    <row r="25" spans="1:19" ht="15.75" thickBot="1" x14ac:dyDescent="0.3">
      <c r="A25" s="125"/>
      <c r="B25" s="745">
        <f t="shared" si="4"/>
        <v>5</v>
      </c>
      <c r="C25" s="37"/>
      <c r="D25" s="70">
        <v>0</v>
      </c>
      <c r="E25" s="233"/>
      <c r="F25" s="801">
        <f t="shared" si="0"/>
        <v>0</v>
      </c>
      <c r="G25" s="802"/>
      <c r="H25" s="803"/>
      <c r="I25" s="283">
        <f t="shared" si="2"/>
        <v>25</v>
      </c>
      <c r="K25" s="125"/>
      <c r="L25" s="745">
        <f t="shared" si="7"/>
        <v>4</v>
      </c>
      <c r="M25" s="37"/>
      <c r="N25" s="70">
        <v>0</v>
      </c>
      <c r="O25" s="233"/>
      <c r="P25" s="801">
        <f t="shared" si="1"/>
        <v>0</v>
      </c>
      <c r="Q25" s="802"/>
      <c r="R25" s="803"/>
      <c r="S25" s="283">
        <f t="shared" si="3"/>
        <v>18.5</v>
      </c>
    </row>
    <row r="26" spans="1:1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  <c r="K26" s="47">
        <f>SUM(K25:K25)</f>
        <v>0</v>
      </c>
      <c r="M26" s="74">
        <f>SUM(M8:M25)</f>
        <v>0</v>
      </c>
      <c r="N26" s="107">
        <f>SUM(N8:N25)</f>
        <v>0</v>
      </c>
      <c r="O26" s="76"/>
      <c r="P26" s="107">
        <f>SUM(P8:P25)</f>
        <v>0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091" t="s">
        <v>21</v>
      </c>
      <c r="E28" s="1092"/>
      <c r="F28" s="147">
        <f>E4+E5-F26+E6</f>
        <v>25</v>
      </c>
      <c r="L28" s="5"/>
      <c r="N28" s="1091" t="s">
        <v>21</v>
      </c>
      <c r="O28" s="1092"/>
      <c r="P28" s="147">
        <f>O4+O5-P26+O6</f>
        <v>18.5</v>
      </c>
    </row>
    <row r="29" spans="1:19" ht="15.75" thickBot="1" x14ac:dyDescent="0.3">
      <c r="A29" s="129"/>
      <c r="D29" s="507" t="s">
        <v>4</v>
      </c>
      <c r="E29" s="508"/>
      <c r="F29" s="49">
        <f>F4+F5-C26+F6</f>
        <v>5</v>
      </c>
      <c r="K29" s="129"/>
      <c r="N29" s="1023" t="s">
        <v>4</v>
      </c>
      <c r="O29" s="1024"/>
      <c r="P29" s="49">
        <f>P4+P5-M26+P6</f>
        <v>4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4" t="s">
        <v>98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49" t="s">
        <v>7</v>
      </c>
      <c r="C8" s="750" t="s">
        <v>8</v>
      </c>
      <c r="D8" s="751" t="s">
        <v>17</v>
      </c>
      <c r="E8" s="752" t="s">
        <v>2</v>
      </c>
      <c r="F8" s="753" t="s">
        <v>18</v>
      </c>
      <c r="G8" s="748" t="s">
        <v>96</v>
      </c>
      <c r="H8" s="544"/>
      <c r="I8" s="262"/>
    </row>
    <row r="9" spans="1:10" ht="15.75" thickTop="1" x14ac:dyDescent="0.25">
      <c r="A9" s="56" t="s">
        <v>32</v>
      </c>
      <c r="B9" s="90"/>
      <c r="C9" s="754"/>
      <c r="D9" s="755"/>
      <c r="E9" s="756"/>
      <c r="F9" s="757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27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27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27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27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27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27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27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27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27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27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58"/>
      <c r="D29" s="759">
        <f>B29*C29</f>
        <v>0</v>
      </c>
      <c r="E29" s="760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91" t="s">
        <v>21</v>
      </c>
      <c r="E32" s="1092"/>
      <c r="F32" s="147">
        <f>E5-F30+E6+E7</f>
        <v>0</v>
      </c>
    </row>
    <row r="33" spans="1:6" ht="15.75" thickBot="1" x14ac:dyDescent="0.3">
      <c r="A33" s="129"/>
      <c r="D33" s="925" t="s">
        <v>4</v>
      </c>
      <c r="E33" s="926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7" sqref="G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02" t="s">
        <v>218</v>
      </c>
      <c r="B1" s="1102"/>
      <c r="C1" s="1102"/>
      <c r="D1" s="1102"/>
      <c r="E1" s="1102"/>
      <c r="F1" s="1102"/>
      <c r="G1" s="110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ht="15" hidden="1" customHeight="1" x14ac:dyDescent="0.25">
      <c r="A5" s="74"/>
      <c r="C5" s="585"/>
      <c r="D5" s="336"/>
      <c r="E5" s="559"/>
      <c r="F5" s="319"/>
      <c r="G5" s="920"/>
    </row>
    <row r="6" spans="1:8" ht="15.75" customHeight="1" thickTop="1" x14ac:dyDescent="0.25">
      <c r="A6" s="1099" t="s">
        <v>109</v>
      </c>
      <c r="B6" s="1027" t="s">
        <v>296</v>
      </c>
      <c r="C6" s="585"/>
      <c r="D6" s="336"/>
      <c r="E6" s="559"/>
      <c r="F6" s="319"/>
      <c r="G6" s="89"/>
      <c r="H6" s="7">
        <f>E6-G6+E5+E7+E4+E8-G5</f>
        <v>40</v>
      </c>
    </row>
    <row r="7" spans="1:8" ht="16.5" customHeight="1" thickBot="1" x14ac:dyDescent="0.3">
      <c r="A7" s="1099"/>
      <c r="B7" s="1028"/>
      <c r="C7" s="586">
        <v>180</v>
      </c>
      <c r="D7" s="336">
        <v>44494</v>
      </c>
      <c r="E7" s="560">
        <v>40</v>
      </c>
      <c r="F7" s="263">
        <v>2</v>
      </c>
    </row>
    <row r="8" spans="1:8" ht="16.5" customHeight="1" thickBot="1" x14ac:dyDescent="0.3">
      <c r="A8" s="720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2</v>
      </c>
      <c r="C10" s="15"/>
      <c r="D10" s="333">
        <v>0</v>
      </c>
      <c r="E10" s="852"/>
      <c r="F10" s="853">
        <f>D10</f>
        <v>0</v>
      </c>
      <c r="G10" s="854"/>
      <c r="H10" s="855"/>
    </row>
    <row r="11" spans="1:8" x14ac:dyDescent="0.25">
      <c r="B11" s="563">
        <f>B10-C11</f>
        <v>2</v>
      </c>
      <c r="C11" s="15"/>
      <c r="D11" s="333">
        <v>0</v>
      </c>
      <c r="E11" s="852"/>
      <c r="F11" s="853">
        <f>D11</f>
        <v>0</v>
      </c>
      <c r="G11" s="854"/>
      <c r="H11" s="855"/>
    </row>
    <row r="12" spans="1:8" x14ac:dyDescent="0.25">
      <c r="B12" s="563">
        <f t="shared" ref="B12:B27" si="0">B11-C12</f>
        <v>2</v>
      </c>
      <c r="C12" s="15"/>
      <c r="D12" s="333">
        <v>0</v>
      </c>
      <c r="E12" s="852"/>
      <c r="F12" s="853">
        <f>D12</f>
        <v>0</v>
      </c>
      <c r="G12" s="854"/>
      <c r="H12" s="855"/>
    </row>
    <row r="13" spans="1:8" x14ac:dyDescent="0.25">
      <c r="A13" s="56" t="s">
        <v>33</v>
      </c>
      <c r="B13" s="563">
        <f t="shared" si="0"/>
        <v>2</v>
      </c>
      <c r="C13" s="15"/>
      <c r="D13" s="333">
        <v>0</v>
      </c>
      <c r="E13" s="852"/>
      <c r="F13" s="853">
        <f>D13</f>
        <v>0</v>
      </c>
      <c r="G13" s="854"/>
      <c r="H13" s="855"/>
    </row>
    <row r="14" spans="1:8" x14ac:dyDescent="0.25">
      <c r="B14" s="563">
        <f t="shared" si="0"/>
        <v>2</v>
      </c>
      <c r="C14" s="15"/>
      <c r="D14" s="333">
        <v>0</v>
      </c>
      <c r="E14" s="852"/>
      <c r="F14" s="853">
        <f t="shared" ref="F14:F27" si="1">D14</f>
        <v>0</v>
      </c>
      <c r="G14" s="854"/>
      <c r="H14" s="855"/>
    </row>
    <row r="15" spans="1:8" x14ac:dyDescent="0.25">
      <c r="A15" s="19"/>
      <c r="B15" s="563">
        <f t="shared" si="0"/>
        <v>2</v>
      </c>
      <c r="C15" s="15"/>
      <c r="D15" s="333">
        <v>0</v>
      </c>
      <c r="E15" s="852"/>
      <c r="F15" s="853">
        <f t="shared" si="1"/>
        <v>0</v>
      </c>
      <c r="G15" s="854"/>
      <c r="H15" s="855"/>
    </row>
    <row r="16" spans="1:8" x14ac:dyDescent="0.25">
      <c r="B16" s="563">
        <f t="shared" si="0"/>
        <v>2</v>
      </c>
      <c r="C16" s="15"/>
      <c r="D16" s="333">
        <v>0</v>
      </c>
      <c r="E16" s="852"/>
      <c r="F16" s="853">
        <f t="shared" si="1"/>
        <v>0</v>
      </c>
      <c r="G16" s="854"/>
      <c r="H16" s="855"/>
    </row>
    <row r="17" spans="1:8" x14ac:dyDescent="0.25">
      <c r="B17" s="563">
        <f t="shared" si="0"/>
        <v>2</v>
      </c>
      <c r="C17" s="15"/>
      <c r="D17" s="333">
        <v>0</v>
      </c>
      <c r="E17" s="852"/>
      <c r="F17" s="853">
        <f t="shared" si="1"/>
        <v>0</v>
      </c>
      <c r="G17" s="854"/>
      <c r="H17" s="855"/>
    </row>
    <row r="18" spans="1:8" x14ac:dyDescent="0.25">
      <c r="B18" s="563">
        <f t="shared" si="0"/>
        <v>2</v>
      </c>
      <c r="C18" s="15"/>
      <c r="D18" s="333">
        <v>0</v>
      </c>
      <c r="E18" s="852"/>
      <c r="F18" s="853">
        <f t="shared" si="1"/>
        <v>0</v>
      </c>
      <c r="G18" s="854"/>
      <c r="H18" s="855"/>
    </row>
    <row r="19" spans="1:8" x14ac:dyDescent="0.25">
      <c r="B19" s="563">
        <f t="shared" si="0"/>
        <v>2</v>
      </c>
      <c r="C19" s="15"/>
      <c r="D19" s="333">
        <v>0</v>
      </c>
      <c r="E19" s="852"/>
      <c r="F19" s="853">
        <f t="shared" si="1"/>
        <v>0</v>
      </c>
      <c r="G19" s="854"/>
      <c r="H19" s="855"/>
    </row>
    <row r="20" spans="1:8" x14ac:dyDescent="0.25">
      <c r="B20" s="563">
        <f t="shared" si="0"/>
        <v>2</v>
      </c>
      <c r="C20" s="15"/>
      <c r="D20" s="333">
        <v>0</v>
      </c>
      <c r="E20" s="852"/>
      <c r="F20" s="853">
        <f t="shared" si="1"/>
        <v>0</v>
      </c>
      <c r="G20" s="854"/>
      <c r="H20" s="855"/>
    </row>
    <row r="21" spans="1:8" x14ac:dyDescent="0.25">
      <c r="B21" s="563">
        <f t="shared" si="0"/>
        <v>2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2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2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2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2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2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2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91" t="s">
        <v>21</v>
      </c>
      <c r="E30" s="1092"/>
      <c r="F30" s="147">
        <f>E5+E6-F28+E7+E4+E8</f>
        <v>40</v>
      </c>
    </row>
    <row r="31" spans="1:8" ht="15.75" thickBot="1" x14ac:dyDescent="0.3">
      <c r="A31" s="129"/>
      <c r="D31" s="718" t="s">
        <v>4</v>
      </c>
      <c r="E31" s="719"/>
      <c r="F31" s="49">
        <f>F5+F6-C28+F7+F4+F8</f>
        <v>2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zoomScale="98" zoomScaleNormal="98" workbookViewId="0">
      <selection activeCell="X1" sqref="X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18" t="s">
        <v>199</v>
      </c>
      <c r="B1" s="1118"/>
      <c r="C1" s="1118"/>
      <c r="D1" s="1118"/>
      <c r="E1" s="1118"/>
      <c r="F1" s="1118"/>
      <c r="G1" s="1118"/>
      <c r="H1" s="1118"/>
      <c r="I1" s="1118"/>
      <c r="J1" s="1118"/>
      <c r="K1" s="948">
        <v>1</v>
      </c>
      <c r="M1" s="1118" t="str">
        <f>A1</f>
        <v>INVENTARIO DEL MES DE SEPTIEMBRE 2021</v>
      </c>
      <c r="N1" s="1118"/>
      <c r="O1" s="1118"/>
      <c r="P1" s="1118"/>
      <c r="Q1" s="1118"/>
      <c r="R1" s="1118"/>
      <c r="S1" s="1118"/>
      <c r="T1" s="1118"/>
      <c r="U1" s="1118"/>
      <c r="V1" s="1118"/>
      <c r="W1" s="948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19" t="s">
        <v>68</v>
      </c>
      <c r="B4" s="347">
        <v>18506.88</v>
      </c>
      <c r="C4" s="741">
        <v>18509.599999999999</v>
      </c>
      <c r="D4" s="265"/>
      <c r="E4" s="291">
        <v>217.76</v>
      </c>
      <c r="F4" s="263">
        <v>8</v>
      </c>
      <c r="G4" s="623"/>
      <c r="H4" s="260"/>
      <c r="I4" s="260"/>
      <c r="M4" s="1119" t="s">
        <v>116</v>
      </c>
      <c r="N4" s="347">
        <v>18506.759999999998</v>
      </c>
      <c r="O4" s="741"/>
      <c r="P4" s="265"/>
      <c r="Q4" s="291"/>
      <c r="R4" s="263"/>
      <c r="S4" s="623"/>
      <c r="T4" s="260"/>
      <c r="U4" s="260"/>
    </row>
    <row r="5" spans="1:23" ht="15.75" customHeight="1" x14ac:dyDescent="0.25">
      <c r="A5" s="1120"/>
      <c r="B5" s="12" t="s">
        <v>51</v>
      </c>
      <c r="C5" s="742">
        <v>56.8</v>
      </c>
      <c r="D5" s="141">
        <v>44424</v>
      </c>
      <c r="E5" s="136">
        <v>18506.88</v>
      </c>
      <c r="F5" s="74">
        <v>680</v>
      </c>
      <c r="G5" s="47">
        <f>F94</f>
        <v>8057.1200000000008</v>
      </c>
      <c r="H5" s="165">
        <f>E5+E6-G5+E4</f>
        <v>10667.52</v>
      </c>
      <c r="M5" s="1120"/>
      <c r="N5" s="12" t="s">
        <v>51</v>
      </c>
      <c r="O5" s="742"/>
      <c r="P5" s="141">
        <v>44467</v>
      </c>
      <c r="Q5" s="136">
        <v>18509.599999999999</v>
      </c>
      <c r="R5" s="74">
        <v>680</v>
      </c>
      <c r="S5" s="47">
        <f>R94</f>
        <v>0</v>
      </c>
      <c r="T5" s="165">
        <f>Q5+Q6-S5+Q4</f>
        <v>37019.199999999997</v>
      </c>
    </row>
    <row r="6" spans="1:23" ht="15.75" customHeight="1" x14ac:dyDescent="0.25">
      <c r="A6" s="1120"/>
      <c r="B6" s="169" t="s">
        <v>42</v>
      </c>
      <c r="C6" s="167"/>
      <c r="D6" s="141"/>
      <c r="E6" s="79"/>
      <c r="F6" s="63"/>
      <c r="M6" s="1120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43"/>
      <c r="B7" s="169"/>
      <c r="C7" s="811"/>
      <c r="D7" s="265"/>
      <c r="E7" s="79"/>
      <c r="F7" s="63"/>
      <c r="M7" s="978"/>
      <c r="N7" s="169"/>
      <c r="O7" s="811"/>
      <c r="P7" s="265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78" t="s">
        <v>99</v>
      </c>
      <c r="I8" s="779" t="s">
        <v>100</v>
      </c>
      <c r="J8" s="779" t="s">
        <v>101</v>
      </c>
      <c r="K8" s="780" t="s">
        <v>102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78" t="s">
        <v>99</v>
      </c>
      <c r="U8" s="779" t="s">
        <v>100</v>
      </c>
      <c r="V8" s="779" t="s">
        <v>101</v>
      </c>
      <c r="W8" s="780" t="s">
        <v>102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3">
        <v>44454</v>
      </c>
      <c r="F9" s="70">
        <f t="shared" ref="F9:F13" si="1">D9</f>
        <v>871.04</v>
      </c>
      <c r="G9" s="71" t="s">
        <v>141</v>
      </c>
      <c r="H9" s="72">
        <v>62</v>
      </c>
      <c r="I9" s="781">
        <f>E5-F9+E4+E6</f>
        <v>17853.599999999999</v>
      </c>
      <c r="J9" s="782">
        <f>F5-C9+F4+F6</f>
        <v>656</v>
      </c>
      <c r="K9" s="783">
        <f>F9*H9</f>
        <v>54004.479999999996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81">
        <f>Q5-R9+Q4+Q6</f>
        <v>37019.199999999997</v>
      </c>
      <c r="V9" s="782">
        <f>R5-O9+R4+R6</f>
        <v>1360</v>
      </c>
      <c r="W9" s="783">
        <f>R9*T9</f>
        <v>0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3">
        <v>44455</v>
      </c>
      <c r="F10" s="70">
        <f t="shared" si="1"/>
        <v>272.2</v>
      </c>
      <c r="G10" s="71" t="s">
        <v>142</v>
      </c>
      <c r="H10" s="72">
        <v>62</v>
      </c>
      <c r="I10" s="784">
        <f>I9-F10</f>
        <v>17581.399999999998</v>
      </c>
      <c r="J10" s="785">
        <f>J9-C10</f>
        <v>646</v>
      </c>
      <c r="K10" s="786">
        <f t="shared" ref="K10:K73" si="4">F10*H10</f>
        <v>16876.399999999998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84">
        <f>U9-R10</f>
        <v>37019.199999999997</v>
      </c>
      <c r="V10" s="785">
        <f>V9-O10</f>
        <v>1360</v>
      </c>
      <c r="W10" s="786">
        <f t="shared" ref="W10:W73" si="5">R10*T10</f>
        <v>0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3">
        <v>44456</v>
      </c>
      <c r="F11" s="70">
        <f t="shared" si="1"/>
        <v>163.32</v>
      </c>
      <c r="G11" s="71" t="s">
        <v>144</v>
      </c>
      <c r="H11" s="72">
        <v>62</v>
      </c>
      <c r="I11" s="824">
        <f>I10-F11+E7</f>
        <v>17418.079999999998</v>
      </c>
      <c r="J11" s="785">
        <f t="shared" ref="J11" si="6">J10-C11</f>
        <v>640</v>
      </c>
      <c r="K11" s="786">
        <f t="shared" si="4"/>
        <v>10125.84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24">
        <f>U10-R11+Q7</f>
        <v>37019.199999999997</v>
      </c>
      <c r="V11" s="785">
        <f t="shared" ref="V11" si="7">V10-O11</f>
        <v>1360</v>
      </c>
      <c r="W11" s="786">
        <f t="shared" si="5"/>
        <v>0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3">
        <v>44456</v>
      </c>
      <c r="F12" s="70">
        <f t="shared" si="1"/>
        <v>653.28</v>
      </c>
      <c r="G12" s="71" t="s">
        <v>145</v>
      </c>
      <c r="H12" s="72">
        <v>62</v>
      </c>
      <c r="I12" s="784">
        <f>I11-F12</f>
        <v>16764.8</v>
      </c>
      <c r="J12" s="785">
        <f>J11-C12</f>
        <v>616</v>
      </c>
      <c r="K12" s="786">
        <f t="shared" si="4"/>
        <v>40503.360000000001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84">
        <f>U11-R12</f>
        <v>37019.199999999997</v>
      </c>
      <c r="V12" s="785">
        <f>V11-O12</f>
        <v>1360</v>
      </c>
      <c r="W12" s="786">
        <f t="shared" si="5"/>
        <v>0</v>
      </c>
    </row>
    <row r="13" spans="1:23" ht="15" customHeight="1" x14ac:dyDescent="0.25">
      <c r="A13" s="740"/>
      <c r="B13" s="343">
        <v>27.22</v>
      </c>
      <c r="C13" s="15">
        <v>36</v>
      </c>
      <c r="D13" s="70">
        <f t="shared" si="0"/>
        <v>979.92</v>
      </c>
      <c r="E13" s="353">
        <v>44459</v>
      </c>
      <c r="F13" s="70">
        <f t="shared" si="1"/>
        <v>979.92</v>
      </c>
      <c r="G13" s="71" t="s">
        <v>153</v>
      </c>
      <c r="H13" s="72">
        <v>62</v>
      </c>
      <c r="I13" s="784">
        <f t="shared" ref="I13:I76" si="8">I12-F13</f>
        <v>15784.88</v>
      </c>
      <c r="J13" s="785">
        <f t="shared" ref="J13:J76" si="9">J12-C13</f>
        <v>580</v>
      </c>
      <c r="K13" s="786">
        <f t="shared" si="4"/>
        <v>60755.040000000001</v>
      </c>
      <c r="M13" s="740"/>
      <c r="N13" s="343">
        <v>27.22</v>
      </c>
      <c r="O13" s="15"/>
      <c r="P13" s="423">
        <f t="shared" si="2"/>
        <v>0</v>
      </c>
      <c r="Q13" s="354"/>
      <c r="R13" s="70">
        <f t="shared" si="3"/>
        <v>0</v>
      </c>
      <c r="S13" s="71"/>
      <c r="T13" s="72"/>
      <c r="U13" s="784">
        <f t="shared" ref="U13:U76" si="10">U12-R13</f>
        <v>37019.199999999997</v>
      </c>
      <c r="V13" s="785">
        <f t="shared" ref="V13:V76" si="11">V12-O13</f>
        <v>1360</v>
      </c>
      <c r="W13" s="786">
        <f t="shared" si="5"/>
        <v>0</v>
      </c>
    </row>
    <row r="14" spans="1:23" x14ac:dyDescent="0.25">
      <c r="A14" s="740"/>
      <c r="B14" s="343">
        <v>27.22</v>
      </c>
      <c r="C14" s="15">
        <v>10</v>
      </c>
      <c r="D14" s="423">
        <f t="shared" ref="D14:D72" si="12">C14*B14</f>
        <v>272.2</v>
      </c>
      <c r="E14" s="354">
        <v>44460</v>
      </c>
      <c r="F14" s="70">
        <f t="shared" ref="F14:F72" si="13">D14</f>
        <v>272.2</v>
      </c>
      <c r="G14" s="71" t="s">
        <v>157</v>
      </c>
      <c r="H14" s="72">
        <v>62</v>
      </c>
      <c r="I14" s="784">
        <f t="shared" si="8"/>
        <v>15512.679999999998</v>
      </c>
      <c r="J14" s="785">
        <f t="shared" si="9"/>
        <v>570</v>
      </c>
      <c r="K14" s="786">
        <f t="shared" si="4"/>
        <v>16876.399999999998</v>
      </c>
      <c r="M14" s="740"/>
      <c r="N14" s="343">
        <v>27.22</v>
      </c>
      <c r="O14" s="15"/>
      <c r="P14" s="423">
        <f t="shared" si="2"/>
        <v>0</v>
      </c>
      <c r="Q14" s="354"/>
      <c r="R14" s="70">
        <f t="shared" si="3"/>
        <v>0</v>
      </c>
      <c r="S14" s="71"/>
      <c r="T14" s="72"/>
      <c r="U14" s="784">
        <f t="shared" si="10"/>
        <v>37019.199999999997</v>
      </c>
      <c r="V14" s="785">
        <f t="shared" si="11"/>
        <v>1360</v>
      </c>
      <c r="W14" s="786">
        <f t="shared" si="5"/>
        <v>0</v>
      </c>
    </row>
    <row r="15" spans="1:23" x14ac:dyDescent="0.25">
      <c r="A15" s="740"/>
      <c r="B15" s="343">
        <v>27.22</v>
      </c>
      <c r="C15" s="15">
        <v>36</v>
      </c>
      <c r="D15" s="423">
        <f t="shared" si="12"/>
        <v>979.92</v>
      </c>
      <c r="E15" s="354">
        <v>44461</v>
      </c>
      <c r="F15" s="70">
        <f t="shared" si="13"/>
        <v>979.92</v>
      </c>
      <c r="G15" s="71" t="s">
        <v>160</v>
      </c>
      <c r="H15" s="72">
        <v>62</v>
      </c>
      <c r="I15" s="784">
        <f t="shared" si="8"/>
        <v>14532.759999999998</v>
      </c>
      <c r="J15" s="785">
        <f t="shared" si="9"/>
        <v>534</v>
      </c>
      <c r="K15" s="786">
        <f t="shared" si="4"/>
        <v>60755.040000000001</v>
      </c>
      <c r="M15" s="740"/>
      <c r="N15" s="343">
        <v>27.22</v>
      </c>
      <c r="O15" s="15"/>
      <c r="P15" s="423">
        <f t="shared" si="2"/>
        <v>0</v>
      </c>
      <c r="Q15" s="354"/>
      <c r="R15" s="70">
        <f t="shared" si="3"/>
        <v>0</v>
      </c>
      <c r="S15" s="71"/>
      <c r="T15" s="72"/>
      <c r="U15" s="784">
        <f t="shared" si="10"/>
        <v>37019.199999999997</v>
      </c>
      <c r="V15" s="785">
        <f t="shared" si="11"/>
        <v>1360</v>
      </c>
      <c r="W15" s="786">
        <f t="shared" si="5"/>
        <v>0</v>
      </c>
    </row>
    <row r="16" spans="1:23" x14ac:dyDescent="0.25">
      <c r="A16" s="740"/>
      <c r="B16" s="343">
        <v>27.22</v>
      </c>
      <c r="C16" s="15">
        <v>1</v>
      </c>
      <c r="D16" s="423">
        <f t="shared" si="12"/>
        <v>27.22</v>
      </c>
      <c r="E16" s="354">
        <v>44461</v>
      </c>
      <c r="F16" s="70">
        <f t="shared" si="13"/>
        <v>27.22</v>
      </c>
      <c r="G16" s="71" t="s">
        <v>162</v>
      </c>
      <c r="H16" s="72">
        <v>62</v>
      </c>
      <c r="I16" s="784">
        <f t="shared" si="8"/>
        <v>14505.539999999999</v>
      </c>
      <c r="J16" s="785">
        <f t="shared" si="9"/>
        <v>533</v>
      </c>
      <c r="K16" s="786">
        <f t="shared" si="4"/>
        <v>1687.6399999999999</v>
      </c>
      <c r="M16" s="740"/>
      <c r="N16" s="343">
        <v>27.22</v>
      </c>
      <c r="O16" s="15"/>
      <c r="P16" s="423">
        <f t="shared" si="2"/>
        <v>0</v>
      </c>
      <c r="Q16" s="354"/>
      <c r="R16" s="70">
        <f t="shared" si="3"/>
        <v>0</v>
      </c>
      <c r="S16" s="71"/>
      <c r="T16" s="72"/>
      <c r="U16" s="784">
        <f t="shared" si="10"/>
        <v>37019.199999999997</v>
      </c>
      <c r="V16" s="785">
        <f t="shared" si="11"/>
        <v>1360</v>
      </c>
      <c r="W16" s="786">
        <f t="shared" si="5"/>
        <v>0</v>
      </c>
    </row>
    <row r="17" spans="1:23" x14ac:dyDescent="0.25">
      <c r="A17" s="740"/>
      <c r="B17" s="343">
        <v>27.22</v>
      </c>
      <c r="C17" s="15">
        <v>36</v>
      </c>
      <c r="D17" s="423">
        <f t="shared" si="12"/>
        <v>979.92</v>
      </c>
      <c r="E17" s="352">
        <v>44463</v>
      </c>
      <c r="F17" s="70">
        <f t="shared" si="13"/>
        <v>979.92</v>
      </c>
      <c r="G17" s="71" t="s">
        <v>168</v>
      </c>
      <c r="H17" s="72">
        <v>62</v>
      </c>
      <c r="I17" s="784">
        <f t="shared" si="8"/>
        <v>13525.619999999999</v>
      </c>
      <c r="J17" s="785">
        <f t="shared" si="9"/>
        <v>497</v>
      </c>
      <c r="K17" s="786">
        <f t="shared" si="4"/>
        <v>60755.040000000001</v>
      </c>
      <c r="M17" s="740"/>
      <c r="N17" s="343">
        <v>27.22</v>
      </c>
      <c r="O17" s="15"/>
      <c r="P17" s="423">
        <f t="shared" si="2"/>
        <v>0</v>
      </c>
      <c r="Q17" s="352"/>
      <c r="R17" s="70">
        <f t="shared" si="3"/>
        <v>0</v>
      </c>
      <c r="S17" s="71"/>
      <c r="T17" s="72"/>
      <c r="U17" s="784">
        <f t="shared" si="10"/>
        <v>37019.199999999997</v>
      </c>
      <c r="V17" s="785">
        <f t="shared" si="11"/>
        <v>1360</v>
      </c>
      <c r="W17" s="786">
        <f t="shared" si="5"/>
        <v>0</v>
      </c>
    </row>
    <row r="18" spans="1:23" x14ac:dyDescent="0.25">
      <c r="B18" s="2">
        <v>27.22</v>
      </c>
      <c r="C18" s="15">
        <v>1</v>
      </c>
      <c r="D18" s="423">
        <f t="shared" si="12"/>
        <v>27.22</v>
      </c>
      <c r="E18" s="354">
        <v>44464</v>
      </c>
      <c r="F18" s="70">
        <f t="shared" si="13"/>
        <v>27.22</v>
      </c>
      <c r="G18" s="71" t="s">
        <v>148</v>
      </c>
      <c r="H18" s="72">
        <v>62</v>
      </c>
      <c r="I18" s="784">
        <f t="shared" si="8"/>
        <v>13498.4</v>
      </c>
      <c r="J18" s="785">
        <f t="shared" si="9"/>
        <v>496</v>
      </c>
      <c r="K18" s="786">
        <f t="shared" si="4"/>
        <v>1687.6399999999999</v>
      </c>
      <c r="N18" s="2">
        <v>27.22</v>
      </c>
      <c r="O18" s="15"/>
      <c r="P18" s="423">
        <f t="shared" si="2"/>
        <v>0</v>
      </c>
      <c r="Q18" s="354"/>
      <c r="R18" s="70">
        <f t="shared" si="3"/>
        <v>0</v>
      </c>
      <c r="S18" s="71"/>
      <c r="T18" s="72"/>
      <c r="U18" s="784">
        <f t="shared" si="10"/>
        <v>37019.199999999997</v>
      </c>
      <c r="V18" s="785">
        <f t="shared" si="11"/>
        <v>1360</v>
      </c>
      <c r="W18" s="786">
        <f t="shared" si="5"/>
        <v>0</v>
      </c>
    </row>
    <row r="19" spans="1:23" x14ac:dyDescent="0.25">
      <c r="B19" s="2">
        <v>27.22</v>
      </c>
      <c r="C19" s="15">
        <v>1</v>
      </c>
      <c r="D19" s="423">
        <f t="shared" si="12"/>
        <v>27.22</v>
      </c>
      <c r="E19" s="354">
        <v>44464</v>
      </c>
      <c r="F19" s="70">
        <f t="shared" si="13"/>
        <v>27.22</v>
      </c>
      <c r="G19" s="71" t="s">
        <v>170</v>
      </c>
      <c r="H19" s="72">
        <v>62</v>
      </c>
      <c r="I19" s="784">
        <f t="shared" si="8"/>
        <v>13471.18</v>
      </c>
      <c r="J19" s="785">
        <f t="shared" si="9"/>
        <v>495</v>
      </c>
      <c r="K19" s="786">
        <f t="shared" si="4"/>
        <v>1687.6399999999999</v>
      </c>
      <c r="N19" s="2">
        <v>27.22</v>
      </c>
      <c r="O19" s="15"/>
      <c r="P19" s="423">
        <f t="shared" si="2"/>
        <v>0</v>
      </c>
      <c r="Q19" s="354"/>
      <c r="R19" s="70">
        <f t="shared" si="3"/>
        <v>0</v>
      </c>
      <c r="S19" s="71"/>
      <c r="T19" s="72"/>
      <c r="U19" s="784">
        <f t="shared" si="10"/>
        <v>37019.199999999997</v>
      </c>
      <c r="V19" s="785">
        <f t="shared" si="11"/>
        <v>1360</v>
      </c>
      <c r="W19" s="786">
        <f t="shared" si="5"/>
        <v>0</v>
      </c>
    </row>
    <row r="20" spans="1:23" x14ac:dyDescent="0.25">
      <c r="B20" s="2">
        <v>27.22</v>
      </c>
      <c r="C20" s="15">
        <v>1</v>
      </c>
      <c r="D20" s="423">
        <f t="shared" si="12"/>
        <v>27.22</v>
      </c>
      <c r="E20" s="352">
        <v>44464</v>
      </c>
      <c r="F20" s="70">
        <f t="shared" si="13"/>
        <v>27.22</v>
      </c>
      <c r="G20" s="71" t="s">
        <v>171</v>
      </c>
      <c r="H20" s="72">
        <v>62</v>
      </c>
      <c r="I20" s="784">
        <f t="shared" si="8"/>
        <v>13443.960000000001</v>
      </c>
      <c r="J20" s="785">
        <f t="shared" si="9"/>
        <v>494</v>
      </c>
      <c r="K20" s="786">
        <f t="shared" si="4"/>
        <v>1687.6399999999999</v>
      </c>
      <c r="N20" s="2">
        <v>27.22</v>
      </c>
      <c r="O20" s="15"/>
      <c r="P20" s="423">
        <f t="shared" si="2"/>
        <v>0</v>
      </c>
      <c r="Q20" s="352"/>
      <c r="R20" s="70">
        <f t="shared" si="3"/>
        <v>0</v>
      </c>
      <c r="S20" s="71"/>
      <c r="T20" s="72"/>
      <c r="U20" s="784">
        <f t="shared" si="10"/>
        <v>37019.199999999997</v>
      </c>
      <c r="V20" s="785">
        <f t="shared" si="11"/>
        <v>1360</v>
      </c>
      <c r="W20" s="786">
        <f t="shared" si="5"/>
        <v>0</v>
      </c>
    </row>
    <row r="21" spans="1:23" x14ac:dyDescent="0.25">
      <c r="B21" s="2">
        <v>27.22</v>
      </c>
      <c r="C21" s="15">
        <v>10</v>
      </c>
      <c r="D21" s="423">
        <f t="shared" si="12"/>
        <v>272.2</v>
      </c>
      <c r="E21" s="352">
        <v>44464</v>
      </c>
      <c r="F21" s="70">
        <f t="shared" si="13"/>
        <v>272.2</v>
      </c>
      <c r="G21" s="71" t="s">
        <v>173</v>
      </c>
      <c r="H21" s="72">
        <v>62</v>
      </c>
      <c r="I21" s="784">
        <f t="shared" si="8"/>
        <v>13171.76</v>
      </c>
      <c r="J21" s="785">
        <f t="shared" si="9"/>
        <v>484</v>
      </c>
      <c r="K21" s="786">
        <f t="shared" si="4"/>
        <v>16876.399999999998</v>
      </c>
      <c r="N21" s="2">
        <v>27.22</v>
      </c>
      <c r="O21" s="15"/>
      <c r="P21" s="423">
        <f t="shared" si="2"/>
        <v>0</v>
      </c>
      <c r="Q21" s="352"/>
      <c r="R21" s="70">
        <f t="shared" si="3"/>
        <v>0</v>
      </c>
      <c r="S21" s="71"/>
      <c r="T21" s="72"/>
      <c r="U21" s="784">
        <f t="shared" si="10"/>
        <v>37019.199999999997</v>
      </c>
      <c r="V21" s="785">
        <f t="shared" si="11"/>
        <v>1360</v>
      </c>
      <c r="W21" s="786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423">
        <f t="shared" si="12"/>
        <v>653.28</v>
      </c>
      <c r="E22" s="352">
        <v>44464</v>
      </c>
      <c r="F22" s="70">
        <f t="shared" si="13"/>
        <v>653.28</v>
      </c>
      <c r="G22" s="71" t="s">
        <v>174</v>
      </c>
      <c r="H22" s="72">
        <v>62</v>
      </c>
      <c r="I22" s="784">
        <f t="shared" si="8"/>
        <v>12518.48</v>
      </c>
      <c r="J22" s="785">
        <f t="shared" si="9"/>
        <v>460</v>
      </c>
      <c r="K22" s="786">
        <f t="shared" si="4"/>
        <v>40503.360000000001</v>
      </c>
      <c r="M22" t="s">
        <v>22</v>
      </c>
      <c r="N22" s="2">
        <v>27.22</v>
      </c>
      <c r="O22" s="15"/>
      <c r="P22" s="423">
        <f t="shared" si="2"/>
        <v>0</v>
      </c>
      <c r="Q22" s="352"/>
      <c r="R22" s="70">
        <f t="shared" si="3"/>
        <v>0</v>
      </c>
      <c r="S22" s="71"/>
      <c r="T22" s="72"/>
      <c r="U22" s="784">
        <f t="shared" si="10"/>
        <v>37019.199999999997</v>
      </c>
      <c r="V22" s="785">
        <f t="shared" si="11"/>
        <v>1360</v>
      </c>
      <c r="W22" s="786">
        <f t="shared" si="5"/>
        <v>0</v>
      </c>
    </row>
    <row r="23" spans="1:23" x14ac:dyDescent="0.25">
      <c r="B23" s="2">
        <v>27.22</v>
      </c>
      <c r="C23" s="15">
        <v>5</v>
      </c>
      <c r="D23" s="423">
        <f t="shared" si="12"/>
        <v>136.1</v>
      </c>
      <c r="E23" s="354">
        <v>44466</v>
      </c>
      <c r="F23" s="70">
        <f t="shared" si="13"/>
        <v>136.1</v>
      </c>
      <c r="G23" s="71" t="s">
        <v>177</v>
      </c>
      <c r="H23" s="72">
        <v>62</v>
      </c>
      <c r="I23" s="784">
        <f t="shared" si="8"/>
        <v>12382.38</v>
      </c>
      <c r="J23" s="785">
        <f t="shared" si="9"/>
        <v>455</v>
      </c>
      <c r="K23" s="786">
        <f t="shared" si="4"/>
        <v>8438.1999999999989</v>
      </c>
      <c r="N23" s="2">
        <v>27.22</v>
      </c>
      <c r="O23" s="15"/>
      <c r="P23" s="423">
        <f t="shared" si="2"/>
        <v>0</v>
      </c>
      <c r="Q23" s="354"/>
      <c r="R23" s="70">
        <f t="shared" si="3"/>
        <v>0</v>
      </c>
      <c r="S23" s="71"/>
      <c r="T23" s="72"/>
      <c r="U23" s="784">
        <f t="shared" si="10"/>
        <v>37019.199999999997</v>
      </c>
      <c r="V23" s="785">
        <f t="shared" si="11"/>
        <v>1360</v>
      </c>
      <c r="W23" s="786">
        <f t="shared" si="5"/>
        <v>0</v>
      </c>
    </row>
    <row r="24" spans="1:23" x14ac:dyDescent="0.25">
      <c r="B24" s="2">
        <v>27.22</v>
      </c>
      <c r="C24" s="15">
        <v>32</v>
      </c>
      <c r="D24" s="423">
        <f t="shared" si="12"/>
        <v>871.04</v>
      </c>
      <c r="E24" s="352">
        <v>44468</v>
      </c>
      <c r="F24" s="70">
        <f t="shared" si="13"/>
        <v>871.04</v>
      </c>
      <c r="G24" s="71" t="s">
        <v>183</v>
      </c>
      <c r="H24" s="72">
        <v>62</v>
      </c>
      <c r="I24" s="784">
        <f t="shared" si="8"/>
        <v>11511.34</v>
      </c>
      <c r="J24" s="785">
        <f t="shared" si="9"/>
        <v>423</v>
      </c>
      <c r="K24" s="786">
        <f t="shared" si="4"/>
        <v>54004.479999999996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84">
        <f t="shared" si="10"/>
        <v>37019.199999999997</v>
      </c>
      <c r="V24" s="785">
        <f t="shared" si="11"/>
        <v>1360</v>
      </c>
      <c r="W24" s="786">
        <f t="shared" si="5"/>
        <v>0</v>
      </c>
    </row>
    <row r="25" spans="1:23" x14ac:dyDescent="0.25">
      <c r="B25" s="2">
        <v>27.22</v>
      </c>
      <c r="C25" s="15">
        <v>1</v>
      </c>
      <c r="D25" s="423">
        <f t="shared" si="12"/>
        <v>27.22</v>
      </c>
      <c r="E25" s="354">
        <v>44468</v>
      </c>
      <c r="F25" s="70">
        <f t="shared" si="13"/>
        <v>27.22</v>
      </c>
      <c r="G25" s="71" t="s">
        <v>185</v>
      </c>
      <c r="H25" s="72">
        <v>62</v>
      </c>
      <c r="I25" s="784">
        <f t="shared" si="8"/>
        <v>11484.12</v>
      </c>
      <c r="J25" s="785">
        <f t="shared" si="9"/>
        <v>422</v>
      </c>
      <c r="K25" s="786">
        <f t="shared" si="4"/>
        <v>1687.6399999999999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84">
        <f t="shared" si="10"/>
        <v>37019.199999999997</v>
      </c>
      <c r="V25" s="785">
        <f t="shared" si="11"/>
        <v>1360</v>
      </c>
      <c r="W25" s="786">
        <f t="shared" si="5"/>
        <v>0</v>
      </c>
    </row>
    <row r="26" spans="1:23" x14ac:dyDescent="0.25">
      <c r="B26" s="2">
        <v>27.22</v>
      </c>
      <c r="C26" s="15">
        <v>5</v>
      </c>
      <c r="D26" s="423">
        <f t="shared" si="12"/>
        <v>136.1</v>
      </c>
      <c r="E26" s="354">
        <v>44471</v>
      </c>
      <c r="F26" s="70">
        <f t="shared" si="13"/>
        <v>136.1</v>
      </c>
      <c r="G26" s="71" t="s">
        <v>194</v>
      </c>
      <c r="H26" s="72">
        <v>62</v>
      </c>
      <c r="I26" s="784">
        <f t="shared" si="8"/>
        <v>11348.02</v>
      </c>
      <c r="J26" s="785">
        <f t="shared" si="9"/>
        <v>417</v>
      </c>
      <c r="K26" s="786">
        <f t="shared" si="4"/>
        <v>8438.1999999999989</v>
      </c>
      <c r="N26" s="2">
        <v>27.22</v>
      </c>
      <c r="O26" s="15"/>
      <c r="P26" s="423">
        <f t="shared" si="2"/>
        <v>0</v>
      </c>
      <c r="Q26" s="354"/>
      <c r="R26" s="70">
        <f t="shared" si="3"/>
        <v>0</v>
      </c>
      <c r="S26" s="71"/>
      <c r="T26" s="72"/>
      <c r="U26" s="784">
        <f t="shared" si="10"/>
        <v>37019.199999999997</v>
      </c>
      <c r="V26" s="785">
        <f t="shared" si="11"/>
        <v>1360</v>
      </c>
      <c r="W26" s="786">
        <f t="shared" si="5"/>
        <v>0</v>
      </c>
    </row>
    <row r="27" spans="1:23" x14ac:dyDescent="0.25">
      <c r="B27" s="2">
        <v>27.22</v>
      </c>
      <c r="C27" s="15">
        <v>1</v>
      </c>
      <c r="D27" s="423">
        <f t="shared" si="12"/>
        <v>27.22</v>
      </c>
      <c r="E27" s="354">
        <v>44471</v>
      </c>
      <c r="F27" s="70">
        <f t="shared" si="13"/>
        <v>27.22</v>
      </c>
      <c r="G27" s="71" t="s">
        <v>186</v>
      </c>
      <c r="H27" s="72">
        <v>62</v>
      </c>
      <c r="I27" s="784">
        <f t="shared" si="8"/>
        <v>11320.800000000001</v>
      </c>
      <c r="J27" s="785">
        <f t="shared" si="9"/>
        <v>416</v>
      </c>
      <c r="K27" s="786">
        <f t="shared" si="4"/>
        <v>1687.6399999999999</v>
      </c>
      <c r="N27" s="2">
        <v>27.22</v>
      </c>
      <c r="O27" s="15"/>
      <c r="P27" s="423">
        <f t="shared" si="2"/>
        <v>0</v>
      </c>
      <c r="Q27" s="354"/>
      <c r="R27" s="70">
        <f t="shared" si="3"/>
        <v>0</v>
      </c>
      <c r="S27" s="71"/>
      <c r="T27" s="72"/>
      <c r="U27" s="784">
        <f t="shared" si="10"/>
        <v>37019.199999999997</v>
      </c>
      <c r="V27" s="785">
        <f t="shared" si="11"/>
        <v>1360</v>
      </c>
      <c r="W27" s="786">
        <f t="shared" si="5"/>
        <v>0</v>
      </c>
    </row>
    <row r="28" spans="1:23" x14ac:dyDescent="0.25">
      <c r="B28" s="2">
        <v>27.22</v>
      </c>
      <c r="C28" s="15">
        <v>24</v>
      </c>
      <c r="D28" s="423">
        <f t="shared" si="12"/>
        <v>653.28</v>
      </c>
      <c r="E28" s="354">
        <v>44472</v>
      </c>
      <c r="F28" s="70">
        <f t="shared" si="13"/>
        <v>653.28</v>
      </c>
      <c r="G28" s="71" t="s">
        <v>197</v>
      </c>
      <c r="H28" s="72">
        <v>62</v>
      </c>
      <c r="I28" s="784">
        <f t="shared" si="8"/>
        <v>10667.52</v>
      </c>
      <c r="J28" s="785">
        <f t="shared" si="9"/>
        <v>392</v>
      </c>
      <c r="K28" s="786">
        <f t="shared" si="4"/>
        <v>40503.360000000001</v>
      </c>
      <c r="N28" s="2">
        <v>27.22</v>
      </c>
      <c r="O28" s="15"/>
      <c r="P28" s="423">
        <f t="shared" si="2"/>
        <v>0</v>
      </c>
      <c r="Q28" s="354"/>
      <c r="R28" s="70">
        <f t="shared" si="3"/>
        <v>0</v>
      </c>
      <c r="S28" s="71"/>
      <c r="T28" s="72"/>
      <c r="U28" s="784">
        <f t="shared" si="10"/>
        <v>37019.199999999997</v>
      </c>
      <c r="V28" s="785">
        <f t="shared" si="11"/>
        <v>1360</v>
      </c>
      <c r="W28" s="786">
        <f t="shared" si="5"/>
        <v>0</v>
      </c>
    </row>
    <row r="29" spans="1:23" x14ac:dyDescent="0.25">
      <c r="B29" s="2">
        <v>27.22</v>
      </c>
      <c r="C29" s="15"/>
      <c r="D29" s="985">
        <f t="shared" si="12"/>
        <v>0</v>
      </c>
      <c r="E29" s="986"/>
      <c r="F29" s="244">
        <f t="shared" si="13"/>
        <v>0</v>
      </c>
      <c r="G29" s="458"/>
      <c r="H29" s="459"/>
      <c r="I29" s="787">
        <f t="shared" si="8"/>
        <v>10667.52</v>
      </c>
      <c r="J29" s="788">
        <f t="shared" si="9"/>
        <v>392</v>
      </c>
      <c r="K29" s="786">
        <f t="shared" si="4"/>
        <v>0</v>
      </c>
      <c r="N29" s="2">
        <v>27.22</v>
      </c>
      <c r="O29" s="15"/>
      <c r="P29" s="423">
        <f t="shared" si="2"/>
        <v>0</v>
      </c>
      <c r="Q29" s="354"/>
      <c r="R29" s="70">
        <f t="shared" si="3"/>
        <v>0</v>
      </c>
      <c r="S29" s="286"/>
      <c r="T29" s="287"/>
      <c r="U29" s="787">
        <f t="shared" si="10"/>
        <v>37019.199999999997</v>
      </c>
      <c r="V29" s="788">
        <f t="shared" si="11"/>
        <v>1360</v>
      </c>
      <c r="W29" s="786">
        <f t="shared" si="5"/>
        <v>0</v>
      </c>
    </row>
    <row r="30" spans="1:23" x14ac:dyDescent="0.25">
      <c r="B30" s="2">
        <v>27.22</v>
      </c>
      <c r="C30" s="15"/>
      <c r="D30" s="985">
        <f t="shared" si="12"/>
        <v>0</v>
      </c>
      <c r="E30" s="986"/>
      <c r="F30" s="244">
        <f t="shared" si="13"/>
        <v>0</v>
      </c>
      <c r="G30" s="458"/>
      <c r="H30" s="459"/>
      <c r="I30" s="787">
        <f t="shared" si="8"/>
        <v>10667.52</v>
      </c>
      <c r="J30" s="788">
        <f t="shared" si="9"/>
        <v>392</v>
      </c>
      <c r="K30" s="786">
        <f t="shared" si="4"/>
        <v>0</v>
      </c>
      <c r="N30" s="2">
        <v>27.22</v>
      </c>
      <c r="O30" s="15"/>
      <c r="P30" s="423">
        <f t="shared" si="2"/>
        <v>0</v>
      </c>
      <c r="Q30" s="354"/>
      <c r="R30" s="70">
        <f t="shared" si="3"/>
        <v>0</v>
      </c>
      <c r="S30" s="286"/>
      <c r="T30" s="287"/>
      <c r="U30" s="787">
        <f t="shared" si="10"/>
        <v>37019.199999999997</v>
      </c>
      <c r="V30" s="788">
        <f t="shared" si="11"/>
        <v>1360</v>
      </c>
      <c r="W30" s="786">
        <f t="shared" si="5"/>
        <v>0</v>
      </c>
    </row>
    <row r="31" spans="1:23" x14ac:dyDescent="0.25">
      <c r="B31" s="2">
        <v>27.22</v>
      </c>
      <c r="C31" s="15"/>
      <c r="D31" s="985">
        <f t="shared" si="12"/>
        <v>0</v>
      </c>
      <c r="E31" s="986"/>
      <c r="F31" s="244">
        <f t="shared" si="13"/>
        <v>0</v>
      </c>
      <c r="G31" s="458"/>
      <c r="H31" s="459"/>
      <c r="I31" s="787">
        <f t="shared" si="8"/>
        <v>10667.52</v>
      </c>
      <c r="J31" s="788">
        <f t="shared" si="9"/>
        <v>392</v>
      </c>
      <c r="K31" s="786">
        <f t="shared" si="4"/>
        <v>0</v>
      </c>
      <c r="N31" s="2">
        <v>27.22</v>
      </c>
      <c r="O31" s="15"/>
      <c r="P31" s="423">
        <f t="shared" si="2"/>
        <v>0</v>
      </c>
      <c r="Q31" s="354"/>
      <c r="R31" s="70">
        <f t="shared" si="3"/>
        <v>0</v>
      </c>
      <c r="S31" s="286"/>
      <c r="T31" s="287"/>
      <c r="U31" s="787">
        <f t="shared" si="10"/>
        <v>37019.199999999997</v>
      </c>
      <c r="V31" s="788">
        <f t="shared" si="11"/>
        <v>1360</v>
      </c>
      <c r="W31" s="786">
        <f t="shared" si="5"/>
        <v>0</v>
      </c>
    </row>
    <row r="32" spans="1:23" x14ac:dyDescent="0.25">
      <c r="B32" s="2">
        <v>27.22</v>
      </c>
      <c r="C32" s="15"/>
      <c r="D32" s="985">
        <f t="shared" si="12"/>
        <v>0</v>
      </c>
      <c r="E32" s="986"/>
      <c r="F32" s="244">
        <f t="shared" si="13"/>
        <v>0</v>
      </c>
      <c r="G32" s="458"/>
      <c r="H32" s="459"/>
      <c r="I32" s="787">
        <f t="shared" si="8"/>
        <v>10667.52</v>
      </c>
      <c r="J32" s="788">
        <f t="shared" si="9"/>
        <v>392</v>
      </c>
      <c r="K32" s="786">
        <f t="shared" si="4"/>
        <v>0</v>
      </c>
      <c r="N32" s="2">
        <v>27.22</v>
      </c>
      <c r="O32" s="15"/>
      <c r="P32" s="423">
        <f t="shared" si="2"/>
        <v>0</v>
      </c>
      <c r="Q32" s="354"/>
      <c r="R32" s="70">
        <f t="shared" si="3"/>
        <v>0</v>
      </c>
      <c r="S32" s="286"/>
      <c r="T32" s="287"/>
      <c r="U32" s="787">
        <f t="shared" si="10"/>
        <v>37019.199999999997</v>
      </c>
      <c r="V32" s="788">
        <f t="shared" si="11"/>
        <v>1360</v>
      </c>
      <c r="W32" s="786">
        <f t="shared" si="5"/>
        <v>0</v>
      </c>
    </row>
    <row r="33" spans="2:23" x14ac:dyDescent="0.25">
      <c r="B33" s="2">
        <v>27.22</v>
      </c>
      <c r="C33" s="15"/>
      <c r="D33" s="985">
        <f t="shared" si="12"/>
        <v>0</v>
      </c>
      <c r="E33" s="986"/>
      <c r="F33" s="244">
        <f t="shared" si="13"/>
        <v>0</v>
      </c>
      <c r="G33" s="458"/>
      <c r="H33" s="459"/>
      <c r="I33" s="787">
        <f t="shared" si="8"/>
        <v>10667.52</v>
      </c>
      <c r="J33" s="788">
        <f t="shared" si="9"/>
        <v>392</v>
      </c>
      <c r="K33" s="786">
        <f t="shared" si="4"/>
        <v>0</v>
      </c>
      <c r="N33" s="2">
        <v>27.22</v>
      </c>
      <c r="O33" s="15"/>
      <c r="P33" s="423">
        <f t="shared" si="2"/>
        <v>0</v>
      </c>
      <c r="Q33" s="354"/>
      <c r="R33" s="70">
        <f t="shared" si="3"/>
        <v>0</v>
      </c>
      <c r="S33" s="286"/>
      <c r="T33" s="287"/>
      <c r="U33" s="787">
        <f t="shared" si="10"/>
        <v>37019.199999999997</v>
      </c>
      <c r="V33" s="788">
        <f t="shared" si="11"/>
        <v>1360</v>
      </c>
      <c r="W33" s="786">
        <f t="shared" si="5"/>
        <v>0</v>
      </c>
    </row>
    <row r="34" spans="2:23" x14ac:dyDescent="0.25">
      <c r="B34" s="2">
        <v>27.22</v>
      </c>
      <c r="C34" s="15"/>
      <c r="D34" s="985">
        <f t="shared" si="12"/>
        <v>0</v>
      </c>
      <c r="E34" s="986"/>
      <c r="F34" s="244">
        <f t="shared" si="13"/>
        <v>0</v>
      </c>
      <c r="G34" s="183"/>
      <c r="H34" s="121"/>
      <c r="I34" s="784">
        <f t="shared" si="8"/>
        <v>10667.52</v>
      </c>
      <c r="J34" s="785">
        <f t="shared" si="9"/>
        <v>392</v>
      </c>
      <c r="K34" s="786">
        <f t="shared" si="4"/>
        <v>0</v>
      </c>
      <c r="N34" s="2">
        <v>27.22</v>
      </c>
      <c r="O34" s="15"/>
      <c r="P34" s="423">
        <f t="shared" si="2"/>
        <v>0</v>
      </c>
      <c r="Q34" s="354"/>
      <c r="R34" s="70">
        <f t="shared" si="3"/>
        <v>0</v>
      </c>
      <c r="S34" s="71"/>
      <c r="T34" s="72"/>
      <c r="U34" s="784">
        <f t="shared" si="10"/>
        <v>37019.199999999997</v>
      </c>
      <c r="V34" s="785">
        <f t="shared" si="11"/>
        <v>1360</v>
      </c>
      <c r="W34" s="786">
        <f t="shared" si="5"/>
        <v>0</v>
      </c>
    </row>
    <row r="35" spans="2:23" x14ac:dyDescent="0.25">
      <c r="B35" s="2">
        <v>27.22</v>
      </c>
      <c r="C35" s="15"/>
      <c r="D35" s="985">
        <f t="shared" si="12"/>
        <v>0</v>
      </c>
      <c r="E35" s="986"/>
      <c r="F35" s="244">
        <f t="shared" si="13"/>
        <v>0</v>
      </c>
      <c r="G35" s="183"/>
      <c r="H35" s="121"/>
      <c r="I35" s="784">
        <f t="shared" si="8"/>
        <v>10667.52</v>
      </c>
      <c r="J35" s="785">
        <f t="shared" si="9"/>
        <v>392</v>
      </c>
      <c r="K35" s="786">
        <f t="shared" si="4"/>
        <v>0</v>
      </c>
      <c r="N35" s="2">
        <v>27.22</v>
      </c>
      <c r="O35" s="15"/>
      <c r="P35" s="423">
        <f t="shared" si="2"/>
        <v>0</v>
      </c>
      <c r="Q35" s="354"/>
      <c r="R35" s="70">
        <f t="shared" si="3"/>
        <v>0</v>
      </c>
      <c r="S35" s="71"/>
      <c r="T35" s="72"/>
      <c r="U35" s="784">
        <f t="shared" si="10"/>
        <v>37019.199999999997</v>
      </c>
      <c r="V35" s="785">
        <f t="shared" si="11"/>
        <v>1360</v>
      </c>
      <c r="W35" s="786">
        <f t="shared" si="5"/>
        <v>0</v>
      </c>
    </row>
    <row r="36" spans="2:23" x14ac:dyDescent="0.25">
      <c r="B36" s="2">
        <v>27.22</v>
      </c>
      <c r="C36" s="15"/>
      <c r="D36" s="985">
        <f t="shared" si="12"/>
        <v>0</v>
      </c>
      <c r="E36" s="986"/>
      <c r="F36" s="244">
        <f t="shared" si="13"/>
        <v>0</v>
      </c>
      <c r="G36" s="183"/>
      <c r="H36" s="121"/>
      <c r="I36" s="784">
        <f t="shared" si="8"/>
        <v>10667.52</v>
      </c>
      <c r="J36" s="785">
        <f t="shared" si="9"/>
        <v>392</v>
      </c>
      <c r="K36" s="786">
        <f t="shared" si="4"/>
        <v>0</v>
      </c>
      <c r="N36" s="2">
        <v>27.22</v>
      </c>
      <c r="O36" s="15"/>
      <c r="P36" s="423">
        <f t="shared" si="2"/>
        <v>0</v>
      </c>
      <c r="Q36" s="354"/>
      <c r="R36" s="70">
        <f t="shared" si="3"/>
        <v>0</v>
      </c>
      <c r="S36" s="71"/>
      <c r="T36" s="72"/>
      <c r="U36" s="784">
        <f t="shared" si="10"/>
        <v>37019.199999999997</v>
      </c>
      <c r="V36" s="785">
        <f t="shared" si="11"/>
        <v>1360</v>
      </c>
      <c r="W36" s="786">
        <f t="shared" si="5"/>
        <v>0</v>
      </c>
    </row>
    <row r="37" spans="2:23" x14ac:dyDescent="0.25">
      <c r="B37" s="2">
        <v>27.22</v>
      </c>
      <c r="C37" s="15"/>
      <c r="D37" s="244">
        <f t="shared" si="12"/>
        <v>0</v>
      </c>
      <c r="E37" s="355"/>
      <c r="F37" s="244">
        <f t="shared" si="13"/>
        <v>0</v>
      </c>
      <c r="G37" s="183"/>
      <c r="H37" s="121"/>
      <c r="I37" s="784">
        <f t="shared" si="8"/>
        <v>10667.52</v>
      </c>
      <c r="J37" s="785">
        <f t="shared" si="9"/>
        <v>392</v>
      </c>
      <c r="K37" s="786">
        <f t="shared" si="4"/>
        <v>0</v>
      </c>
      <c r="N37" s="2">
        <v>27.22</v>
      </c>
      <c r="O37" s="15"/>
      <c r="P37" s="70">
        <f t="shared" si="2"/>
        <v>0</v>
      </c>
      <c r="Q37" s="353"/>
      <c r="R37" s="70">
        <f t="shared" si="3"/>
        <v>0</v>
      </c>
      <c r="S37" s="71"/>
      <c r="T37" s="72"/>
      <c r="U37" s="784">
        <f t="shared" si="10"/>
        <v>37019.199999999997</v>
      </c>
      <c r="V37" s="785">
        <f t="shared" si="11"/>
        <v>1360</v>
      </c>
      <c r="W37" s="786">
        <f t="shared" si="5"/>
        <v>0</v>
      </c>
    </row>
    <row r="38" spans="2:23" x14ac:dyDescent="0.25">
      <c r="B38" s="2">
        <v>27.22</v>
      </c>
      <c r="C38" s="15"/>
      <c r="D38" s="244">
        <f t="shared" si="12"/>
        <v>0</v>
      </c>
      <c r="E38" s="355"/>
      <c r="F38" s="244">
        <f t="shared" si="13"/>
        <v>0</v>
      </c>
      <c r="G38" s="183"/>
      <c r="H38" s="121"/>
      <c r="I38" s="784">
        <f t="shared" si="8"/>
        <v>10667.52</v>
      </c>
      <c r="J38" s="785">
        <f t="shared" si="9"/>
        <v>392</v>
      </c>
      <c r="K38" s="786">
        <f t="shared" si="4"/>
        <v>0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84">
        <f t="shared" si="10"/>
        <v>37019.199999999997</v>
      </c>
      <c r="V38" s="785">
        <f t="shared" si="11"/>
        <v>1360</v>
      </c>
      <c r="W38" s="786">
        <f t="shared" si="5"/>
        <v>0</v>
      </c>
    </row>
    <row r="39" spans="2:23" x14ac:dyDescent="0.25">
      <c r="B39" s="2">
        <v>27.22</v>
      </c>
      <c r="C39" s="15"/>
      <c r="D39" s="244">
        <f t="shared" si="12"/>
        <v>0</v>
      </c>
      <c r="E39" s="355"/>
      <c r="F39" s="244">
        <f t="shared" si="13"/>
        <v>0</v>
      </c>
      <c r="G39" s="183"/>
      <c r="H39" s="121"/>
      <c r="I39" s="784">
        <f t="shared" si="8"/>
        <v>10667.52</v>
      </c>
      <c r="J39" s="785">
        <f t="shared" si="9"/>
        <v>392</v>
      </c>
      <c r="K39" s="786">
        <f t="shared" si="4"/>
        <v>0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84">
        <f t="shared" si="10"/>
        <v>37019.199999999997</v>
      </c>
      <c r="V39" s="785">
        <f t="shared" si="11"/>
        <v>1360</v>
      </c>
      <c r="W39" s="786">
        <f t="shared" si="5"/>
        <v>0</v>
      </c>
    </row>
    <row r="40" spans="2:23" x14ac:dyDescent="0.25">
      <c r="B40" s="2">
        <v>27.22</v>
      </c>
      <c r="C40" s="15"/>
      <c r="D40" s="244">
        <f t="shared" si="12"/>
        <v>0</v>
      </c>
      <c r="E40" s="355"/>
      <c r="F40" s="244">
        <f t="shared" si="13"/>
        <v>0</v>
      </c>
      <c r="G40" s="183"/>
      <c r="H40" s="121"/>
      <c r="I40" s="784">
        <f t="shared" si="8"/>
        <v>10667.52</v>
      </c>
      <c r="J40" s="785">
        <f t="shared" si="9"/>
        <v>392</v>
      </c>
      <c r="K40" s="786">
        <f t="shared" si="4"/>
        <v>0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4">
        <f t="shared" si="10"/>
        <v>37019.199999999997</v>
      </c>
      <c r="V40" s="785">
        <f t="shared" si="11"/>
        <v>1360</v>
      </c>
      <c r="W40" s="786">
        <f t="shared" si="5"/>
        <v>0</v>
      </c>
    </row>
    <row r="41" spans="2:23" x14ac:dyDescent="0.25">
      <c r="B41" s="2">
        <v>27.22</v>
      </c>
      <c r="C41" s="15"/>
      <c r="D41" s="244">
        <f t="shared" si="12"/>
        <v>0</v>
      </c>
      <c r="E41" s="355"/>
      <c r="F41" s="244">
        <f t="shared" si="13"/>
        <v>0</v>
      </c>
      <c r="G41" s="183"/>
      <c r="H41" s="121"/>
      <c r="I41" s="784">
        <f t="shared" si="8"/>
        <v>10667.52</v>
      </c>
      <c r="J41" s="785">
        <f t="shared" si="9"/>
        <v>392</v>
      </c>
      <c r="K41" s="786">
        <f t="shared" si="4"/>
        <v>0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4">
        <f t="shared" si="10"/>
        <v>37019.199999999997</v>
      </c>
      <c r="V41" s="785">
        <f t="shared" si="11"/>
        <v>1360</v>
      </c>
      <c r="W41" s="786">
        <f t="shared" si="5"/>
        <v>0</v>
      </c>
    </row>
    <row r="42" spans="2:23" x14ac:dyDescent="0.25">
      <c r="B42" s="2">
        <v>27.22</v>
      </c>
      <c r="C42" s="15"/>
      <c r="D42" s="244">
        <f t="shared" si="12"/>
        <v>0</v>
      </c>
      <c r="E42" s="355"/>
      <c r="F42" s="244">
        <f t="shared" si="13"/>
        <v>0</v>
      </c>
      <c r="G42" s="183"/>
      <c r="H42" s="121"/>
      <c r="I42" s="784">
        <f t="shared" si="8"/>
        <v>10667.52</v>
      </c>
      <c r="J42" s="785">
        <f t="shared" si="9"/>
        <v>392</v>
      </c>
      <c r="K42" s="786">
        <f t="shared" si="4"/>
        <v>0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4">
        <f t="shared" si="10"/>
        <v>37019.199999999997</v>
      </c>
      <c r="V42" s="785">
        <f t="shared" si="11"/>
        <v>1360</v>
      </c>
      <c r="W42" s="786">
        <f t="shared" si="5"/>
        <v>0</v>
      </c>
    </row>
    <row r="43" spans="2:23" x14ac:dyDescent="0.25">
      <c r="B43" s="2">
        <v>27.22</v>
      </c>
      <c r="C43" s="15"/>
      <c r="D43" s="244">
        <f t="shared" si="12"/>
        <v>0</v>
      </c>
      <c r="E43" s="355"/>
      <c r="F43" s="244">
        <f t="shared" si="13"/>
        <v>0</v>
      </c>
      <c r="G43" s="183"/>
      <c r="H43" s="121"/>
      <c r="I43" s="784">
        <f t="shared" si="8"/>
        <v>10667.52</v>
      </c>
      <c r="J43" s="785">
        <f t="shared" si="9"/>
        <v>392</v>
      </c>
      <c r="K43" s="786">
        <f t="shared" si="4"/>
        <v>0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4">
        <f t="shared" si="10"/>
        <v>37019.199999999997</v>
      </c>
      <c r="V43" s="785">
        <f t="shared" si="11"/>
        <v>1360</v>
      </c>
      <c r="W43" s="786">
        <f t="shared" si="5"/>
        <v>0</v>
      </c>
    </row>
    <row r="44" spans="2:23" x14ac:dyDescent="0.25">
      <c r="B44" s="2">
        <v>27.22</v>
      </c>
      <c r="C44" s="15"/>
      <c r="D44" s="244">
        <f t="shared" si="12"/>
        <v>0</v>
      </c>
      <c r="E44" s="355"/>
      <c r="F44" s="244">
        <f t="shared" si="13"/>
        <v>0</v>
      </c>
      <c r="G44" s="183"/>
      <c r="H44" s="121"/>
      <c r="I44" s="784">
        <f t="shared" si="8"/>
        <v>10667.52</v>
      </c>
      <c r="J44" s="785">
        <f t="shared" si="9"/>
        <v>392</v>
      </c>
      <c r="K44" s="786">
        <f t="shared" si="4"/>
        <v>0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4">
        <f t="shared" si="10"/>
        <v>37019.199999999997</v>
      </c>
      <c r="V44" s="785">
        <f t="shared" si="11"/>
        <v>1360</v>
      </c>
      <c r="W44" s="786">
        <f t="shared" si="5"/>
        <v>0</v>
      </c>
    </row>
    <row r="45" spans="2:23" x14ac:dyDescent="0.25">
      <c r="B45" s="2">
        <v>27.22</v>
      </c>
      <c r="C45" s="15"/>
      <c r="D45" s="244">
        <f t="shared" si="12"/>
        <v>0</v>
      </c>
      <c r="E45" s="355"/>
      <c r="F45" s="244">
        <f t="shared" si="13"/>
        <v>0</v>
      </c>
      <c r="G45" s="183"/>
      <c r="H45" s="121"/>
      <c r="I45" s="784">
        <f t="shared" si="8"/>
        <v>10667.52</v>
      </c>
      <c r="J45" s="785">
        <f t="shared" si="9"/>
        <v>392</v>
      </c>
      <c r="K45" s="786">
        <f t="shared" si="4"/>
        <v>0</v>
      </c>
      <c r="N45" s="2">
        <v>27.22</v>
      </c>
      <c r="O45" s="15"/>
      <c r="P45" s="70">
        <f t="shared" si="2"/>
        <v>0</v>
      </c>
      <c r="Q45" s="353"/>
      <c r="R45" s="70">
        <f t="shared" si="3"/>
        <v>0</v>
      </c>
      <c r="S45" s="71"/>
      <c r="T45" s="72"/>
      <c r="U45" s="784">
        <f t="shared" si="10"/>
        <v>37019.199999999997</v>
      </c>
      <c r="V45" s="785">
        <f t="shared" si="11"/>
        <v>1360</v>
      </c>
      <c r="W45" s="786">
        <f t="shared" si="5"/>
        <v>0</v>
      </c>
    </row>
    <row r="46" spans="2:23" x14ac:dyDescent="0.25">
      <c r="B46" s="2">
        <v>27.22</v>
      </c>
      <c r="C46" s="15"/>
      <c r="D46" s="244">
        <f t="shared" si="12"/>
        <v>0</v>
      </c>
      <c r="E46" s="355"/>
      <c r="F46" s="244">
        <f t="shared" si="13"/>
        <v>0</v>
      </c>
      <c r="G46" s="183"/>
      <c r="H46" s="121"/>
      <c r="I46" s="784">
        <f t="shared" si="8"/>
        <v>10667.52</v>
      </c>
      <c r="J46" s="785">
        <f t="shared" si="9"/>
        <v>392</v>
      </c>
      <c r="K46" s="786">
        <f t="shared" si="4"/>
        <v>0</v>
      </c>
      <c r="N46" s="2">
        <v>27.22</v>
      </c>
      <c r="O46" s="15"/>
      <c r="P46" s="70">
        <f t="shared" si="2"/>
        <v>0</v>
      </c>
      <c r="Q46" s="353"/>
      <c r="R46" s="70">
        <f t="shared" si="3"/>
        <v>0</v>
      </c>
      <c r="S46" s="71"/>
      <c r="T46" s="72"/>
      <c r="U46" s="784">
        <f t="shared" si="10"/>
        <v>37019.199999999997</v>
      </c>
      <c r="V46" s="785">
        <f t="shared" si="11"/>
        <v>1360</v>
      </c>
      <c r="W46" s="786">
        <f t="shared" si="5"/>
        <v>0</v>
      </c>
    </row>
    <row r="47" spans="2:23" x14ac:dyDescent="0.25">
      <c r="B47" s="2">
        <v>27.22</v>
      </c>
      <c r="C47" s="15"/>
      <c r="D47" s="244">
        <f t="shared" si="12"/>
        <v>0</v>
      </c>
      <c r="E47" s="355"/>
      <c r="F47" s="244">
        <f t="shared" si="13"/>
        <v>0</v>
      </c>
      <c r="G47" s="183"/>
      <c r="H47" s="121"/>
      <c r="I47" s="784">
        <f t="shared" si="8"/>
        <v>10667.52</v>
      </c>
      <c r="J47" s="785">
        <f t="shared" si="9"/>
        <v>392</v>
      </c>
      <c r="K47" s="786">
        <f t="shared" si="4"/>
        <v>0</v>
      </c>
      <c r="N47" s="2">
        <v>27.22</v>
      </c>
      <c r="O47" s="15"/>
      <c r="P47" s="70">
        <f t="shared" si="2"/>
        <v>0</v>
      </c>
      <c r="Q47" s="353"/>
      <c r="R47" s="70">
        <f t="shared" si="3"/>
        <v>0</v>
      </c>
      <c r="S47" s="71"/>
      <c r="T47" s="72"/>
      <c r="U47" s="784">
        <f t="shared" si="10"/>
        <v>37019.199999999997</v>
      </c>
      <c r="V47" s="785">
        <f t="shared" si="11"/>
        <v>1360</v>
      </c>
      <c r="W47" s="786">
        <f t="shared" si="5"/>
        <v>0</v>
      </c>
    </row>
    <row r="48" spans="2:23" x14ac:dyDescent="0.25">
      <c r="B48" s="2">
        <v>27.22</v>
      </c>
      <c r="C48" s="15"/>
      <c r="D48" s="244">
        <f t="shared" si="12"/>
        <v>0</v>
      </c>
      <c r="E48" s="355"/>
      <c r="F48" s="244">
        <f t="shared" si="13"/>
        <v>0</v>
      </c>
      <c r="G48" s="183"/>
      <c r="H48" s="121"/>
      <c r="I48" s="784">
        <f t="shared" si="8"/>
        <v>10667.52</v>
      </c>
      <c r="J48" s="785">
        <f t="shared" si="9"/>
        <v>392</v>
      </c>
      <c r="K48" s="786">
        <f t="shared" si="4"/>
        <v>0</v>
      </c>
      <c r="N48" s="2">
        <v>27.22</v>
      </c>
      <c r="O48" s="15"/>
      <c r="P48" s="70">
        <f t="shared" si="2"/>
        <v>0</v>
      </c>
      <c r="Q48" s="353"/>
      <c r="R48" s="70">
        <f t="shared" si="3"/>
        <v>0</v>
      </c>
      <c r="S48" s="71"/>
      <c r="T48" s="72"/>
      <c r="U48" s="784">
        <f t="shared" si="10"/>
        <v>37019.199999999997</v>
      </c>
      <c r="V48" s="785">
        <f t="shared" si="11"/>
        <v>1360</v>
      </c>
      <c r="W48" s="786">
        <f t="shared" si="5"/>
        <v>0</v>
      </c>
    </row>
    <row r="49" spans="1:23" x14ac:dyDescent="0.25">
      <c r="B49" s="2">
        <v>27.22</v>
      </c>
      <c r="C49" s="15"/>
      <c r="D49" s="244">
        <f t="shared" si="12"/>
        <v>0</v>
      </c>
      <c r="E49" s="355"/>
      <c r="F49" s="244">
        <f t="shared" si="13"/>
        <v>0</v>
      </c>
      <c r="G49" s="183"/>
      <c r="H49" s="121"/>
      <c r="I49" s="784">
        <f t="shared" si="8"/>
        <v>10667.52</v>
      </c>
      <c r="J49" s="785">
        <f t="shared" si="9"/>
        <v>392</v>
      </c>
      <c r="K49" s="786">
        <f t="shared" si="4"/>
        <v>0</v>
      </c>
      <c r="N49" s="2">
        <v>27.22</v>
      </c>
      <c r="O49" s="15"/>
      <c r="P49" s="70">
        <f t="shared" si="2"/>
        <v>0</v>
      </c>
      <c r="Q49" s="353"/>
      <c r="R49" s="70">
        <f t="shared" si="3"/>
        <v>0</v>
      </c>
      <c r="S49" s="71"/>
      <c r="T49" s="72"/>
      <c r="U49" s="784">
        <f t="shared" si="10"/>
        <v>37019.199999999997</v>
      </c>
      <c r="V49" s="785">
        <f t="shared" si="11"/>
        <v>1360</v>
      </c>
      <c r="W49" s="786">
        <f t="shared" si="5"/>
        <v>0</v>
      </c>
    </row>
    <row r="50" spans="1:23" x14ac:dyDescent="0.25">
      <c r="B50" s="2">
        <v>27.22</v>
      </c>
      <c r="C50" s="15"/>
      <c r="D50" s="244">
        <f t="shared" si="12"/>
        <v>0</v>
      </c>
      <c r="E50" s="355"/>
      <c r="F50" s="244">
        <f t="shared" si="13"/>
        <v>0</v>
      </c>
      <c r="G50" s="183"/>
      <c r="H50" s="121"/>
      <c r="I50" s="784">
        <f t="shared" si="8"/>
        <v>10667.52</v>
      </c>
      <c r="J50" s="785">
        <f t="shared" si="9"/>
        <v>392</v>
      </c>
      <c r="K50" s="786">
        <f t="shared" si="4"/>
        <v>0</v>
      </c>
      <c r="N50" s="2">
        <v>27.22</v>
      </c>
      <c r="O50" s="15"/>
      <c r="P50" s="70">
        <f t="shared" si="2"/>
        <v>0</v>
      </c>
      <c r="Q50" s="353"/>
      <c r="R50" s="70">
        <f t="shared" si="3"/>
        <v>0</v>
      </c>
      <c r="S50" s="71"/>
      <c r="T50" s="72"/>
      <c r="U50" s="784">
        <f t="shared" si="10"/>
        <v>37019.199999999997</v>
      </c>
      <c r="V50" s="785">
        <f t="shared" si="11"/>
        <v>1360</v>
      </c>
      <c r="W50" s="786">
        <f t="shared" si="5"/>
        <v>0</v>
      </c>
    </row>
    <row r="51" spans="1:23" x14ac:dyDescent="0.25">
      <c r="B51" s="2">
        <v>27.22</v>
      </c>
      <c r="C51" s="15"/>
      <c r="D51" s="244">
        <f t="shared" si="12"/>
        <v>0</v>
      </c>
      <c r="E51" s="355"/>
      <c r="F51" s="244">
        <f t="shared" si="13"/>
        <v>0</v>
      </c>
      <c r="G51" s="183"/>
      <c r="H51" s="121"/>
      <c r="I51" s="784">
        <f t="shared" si="8"/>
        <v>10667.52</v>
      </c>
      <c r="J51" s="785">
        <f t="shared" si="9"/>
        <v>392</v>
      </c>
      <c r="K51" s="786">
        <f t="shared" si="4"/>
        <v>0</v>
      </c>
      <c r="N51" s="2">
        <v>27.22</v>
      </c>
      <c r="O51" s="15"/>
      <c r="P51" s="70">
        <f t="shared" si="2"/>
        <v>0</v>
      </c>
      <c r="Q51" s="353"/>
      <c r="R51" s="70">
        <f t="shared" si="3"/>
        <v>0</v>
      </c>
      <c r="S51" s="71"/>
      <c r="T51" s="72"/>
      <c r="U51" s="784">
        <f t="shared" si="10"/>
        <v>37019.199999999997</v>
      </c>
      <c r="V51" s="785">
        <f t="shared" si="11"/>
        <v>1360</v>
      </c>
      <c r="W51" s="786">
        <f t="shared" si="5"/>
        <v>0</v>
      </c>
    </row>
    <row r="52" spans="1:23" x14ac:dyDescent="0.25">
      <c r="B52" s="2">
        <v>27.22</v>
      </c>
      <c r="C52" s="15"/>
      <c r="D52" s="244">
        <f t="shared" si="12"/>
        <v>0</v>
      </c>
      <c r="E52" s="355"/>
      <c r="F52" s="244">
        <f t="shared" si="13"/>
        <v>0</v>
      </c>
      <c r="G52" s="183"/>
      <c r="H52" s="121"/>
      <c r="I52" s="784">
        <f t="shared" si="8"/>
        <v>10667.52</v>
      </c>
      <c r="J52" s="785">
        <f t="shared" si="9"/>
        <v>392</v>
      </c>
      <c r="K52" s="786">
        <f t="shared" si="4"/>
        <v>0</v>
      </c>
      <c r="N52" s="2">
        <v>27.22</v>
      </c>
      <c r="O52" s="15"/>
      <c r="P52" s="70">
        <f t="shared" si="2"/>
        <v>0</v>
      </c>
      <c r="Q52" s="353"/>
      <c r="R52" s="70">
        <f t="shared" si="3"/>
        <v>0</v>
      </c>
      <c r="S52" s="71"/>
      <c r="T52" s="72"/>
      <c r="U52" s="784">
        <f t="shared" si="10"/>
        <v>37019.199999999997</v>
      </c>
      <c r="V52" s="785">
        <f t="shared" si="11"/>
        <v>1360</v>
      </c>
      <c r="W52" s="786">
        <f t="shared" si="5"/>
        <v>0</v>
      </c>
    </row>
    <row r="53" spans="1:23" x14ac:dyDescent="0.25">
      <c r="B53" s="2">
        <v>27.22</v>
      </c>
      <c r="C53" s="15"/>
      <c r="D53" s="244">
        <f t="shared" si="12"/>
        <v>0</v>
      </c>
      <c r="E53" s="355"/>
      <c r="F53" s="244">
        <f t="shared" si="13"/>
        <v>0</v>
      </c>
      <c r="G53" s="183"/>
      <c r="H53" s="121"/>
      <c r="I53" s="784">
        <f t="shared" si="8"/>
        <v>10667.52</v>
      </c>
      <c r="J53" s="785">
        <f t="shared" si="9"/>
        <v>392</v>
      </c>
      <c r="K53" s="786">
        <f t="shared" si="4"/>
        <v>0</v>
      </c>
      <c r="N53" s="2">
        <v>27.22</v>
      </c>
      <c r="O53" s="15"/>
      <c r="P53" s="70">
        <f t="shared" si="2"/>
        <v>0</v>
      </c>
      <c r="Q53" s="353"/>
      <c r="R53" s="70">
        <f t="shared" si="3"/>
        <v>0</v>
      </c>
      <c r="S53" s="71"/>
      <c r="T53" s="72"/>
      <c r="U53" s="784">
        <f t="shared" si="10"/>
        <v>37019.199999999997</v>
      </c>
      <c r="V53" s="785">
        <f t="shared" si="11"/>
        <v>1360</v>
      </c>
      <c r="W53" s="786">
        <f t="shared" si="5"/>
        <v>0</v>
      </c>
    </row>
    <row r="54" spans="1:23" x14ac:dyDescent="0.25">
      <c r="B54" s="2">
        <v>27.22</v>
      </c>
      <c r="C54" s="15"/>
      <c r="D54" s="244">
        <f t="shared" si="12"/>
        <v>0</v>
      </c>
      <c r="E54" s="355"/>
      <c r="F54" s="244">
        <f t="shared" si="13"/>
        <v>0</v>
      </c>
      <c r="G54" s="183"/>
      <c r="H54" s="121"/>
      <c r="I54" s="784">
        <f t="shared" si="8"/>
        <v>10667.52</v>
      </c>
      <c r="J54" s="785">
        <f t="shared" si="9"/>
        <v>392</v>
      </c>
      <c r="K54" s="786">
        <f t="shared" si="4"/>
        <v>0</v>
      </c>
      <c r="N54" s="2">
        <v>27.22</v>
      </c>
      <c r="O54" s="15"/>
      <c r="P54" s="70">
        <f t="shared" si="2"/>
        <v>0</v>
      </c>
      <c r="Q54" s="353"/>
      <c r="R54" s="70">
        <f t="shared" si="3"/>
        <v>0</v>
      </c>
      <c r="S54" s="71"/>
      <c r="T54" s="72"/>
      <c r="U54" s="784">
        <f t="shared" si="10"/>
        <v>37019.199999999997</v>
      </c>
      <c r="V54" s="785">
        <f t="shared" si="11"/>
        <v>1360</v>
      </c>
      <c r="W54" s="786">
        <f t="shared" si="5"/>
        <v>0</v>
      </c>
    </row>
    <row r="55" spans="1:23" x14ac:dyDescent="0.25">
      <c r="B55" s="2">
        <v>27.22</v>
      </c>
      <c r="C55" s="15"/>
      <c r="D55" s="244">
        <f t="shared" si="12"/>
        <v>0</v>
      </c>
      <c r="E55" s="355"/>
      <c r="F55" s="244">
        <f t="shared" si="13"/>
        <v>0</v>
      </c>
      <c r="G55" s="183"/>
      <c r="H55" s="121"/>
      <c r="I55" s="784">
        <f t="shared" si="8"/>
        <v>10667.52</v>
      </c>
      <c r="J55" s="785">
        <f t="shared" si="9"/>
        <v>392</v>
      </c>
      <c r="K55" s="786">
        <f t="shared" si="4"/>
        <v>0</v>
      </c>
      <c r="N55" s="2">
        <v>27.22</v>
      </c>
      <c r="O55" s="15"/>
      <c r="P55" s="70">
        <f t="shared" si="2"/>
        <v>0</v>
      </c>
      <c r="Q55" s="353"/>
      <c r="R55" s="70">
        <f t="shared" si="3"/>
        <v>0</v>
      </c>
      <c r="S55" s="71"/>
      <c r="T55" s="72"/>
      <c r="U55" s="784">
        <f t="shared" si="10"/>
        <v>37019.199999999997</v>
      </c>
      <c r="V55" s="785">
        <f t="shared" si="11"/>
        <v>1360</v>
      </c>
      <c r="W55" s="786">
        <f t="shared" si="5"/>
        <v>0</v>
      </c>
    </row>
    <row r="56" spans="1:23" x14ac:dyDescent="0.25">
      <c r="B56" s="2">
        <v>27.22</v>
      </c>
      <c r="C56" s="15"/>
      <c r="D56" s="70">
        <f t="shared" si="12"/>
        <v>0</v>
      </c>
      <c r="E56" s="353"/>
      <c r="F56" s="70">
        <f t="shared" si="13"/>
        <v>0</v>
      </c>
      <c r="G56" s="71"/>
      <c r="H56" s="72"/>
      <c r="I56" s="784">
        <f t="shared" si="8"/>
        <v>10667.52</v>
      </c>
      <c r="J56" s="785">
        <f t="shared" si="9"/>
        <v>392</v>
      </c>
      <c r="K56" s="786">
        <f t="shared" si="4"/>
        <v>0</v>
      </c>
      <c r="N56" s="2">
        <v>27.22</v>
      </c>
      <c r="O56" s="15"/>
      <c r="P56" s="70">
        <f t="shared" si="2"/>
        <v>0</v>
      </c>
      <c r="Q56" s="353"/>
      <c r="R56" s="70">
        <f t="shared" si="3"/>
        <v>0</v>
      </c>
      <c r="S56" s="71"/>
      <c r="T56" s="72"/>
      <c r="U56" s="784">
        <f t="shared" si="10"/>
        <v>37019.199999999997</v>
      </c>
      <c r="V56" s="785">
        <f t="shared" si="11"/>
        <v>1360</v>
      </c>
      <c r="W56" s="786">
        <f t="shared" si="5"/>
        <v>0</v>
      </c>
    </row>
    <row r="57" spans="1:23" x14ac:dyDescent="0.25">
      <c r="B57" s="2">
        <v>27.22</v>
      </c>
      <c r="C57" s="15"/>
      <c r="D57" s="70">
        <f t="shared" si="12"/>
        <v>0</v>
      </c>
      <c r="E57" s="353"/>
      <c r="F57" s="70">
        <f t="shared" si="13"/>
        <v>0</v>
      </c>
      <c r="G57" s="71"/>
      <c r="H57" s="72"/>
      <c r="I57" s="784">
        <f t="shared" si="8"/>
        <v>10667.52</v>
      </c>
      <c r="J57" s="785">
        <f t="shared" si="9"/>
        <v>392</v>
      </c>
      <c r="K57" s="786">
        <f t="shared" si="4"/>
        <v>0</v>
      </c>
      <c r="N57" s="2">
        <v>27.22</v>
      </c>
      <c r="O57" s="15"/>
      <c r="P57" s="70">
        <f t="shared" si="2"/>
        <v>0</v>
      </c>
      <c r="Q57" s="353"/>
      <c r="R57" s="70">
        <f t="shared" si="3"/>
        <v>0</v>
      </c>
      <c r="S57" s="71"/>
      <c r="T57" s="72"/>
      <c r="U57" s="784">
        <f t="shared" si="10"/>
        <v>37019.199999999997</v>
      </c>
      <c r="V57" s="785">
        <f t="shared" si="11"/>
        <v>1360</v>
      </c>
      <c r="W57" s="786">
        <f t="shared" si="5"/>
        <v>0</v>
      </c>
    </row>
    <row r="58" spans="1:23" x14ac:dyDescent="0.25">
      <c r="B58" s="2">
        <v>27.22</v>
      </c>
      <c r="C58" s="15"/>
      <c r="D58" s="70">
        <f t="shared" si="12"/>
        <v>0</v>
      </c>
      <c r="E58" s="353"/>
      <c r="F58" s="70">
        <f t="shared" si="13"/>
        <v>0</v>
      </c>
      <c r="G58" s="71"/>
      <c r="H58" s="72"/>
      <c r="I58" s="784">
        <f t="shared" si="8"/>
        <v>10667.52</v>
      </c>
      <c r="J58" s="785">
        <f t="shared" si="9"/>
        <v>392</v>
      </c>
      <c r="K58" s="786">
        <f t="shared" si="4"/>
        <v>0</v>
      </c>
      <c r="N58" s="2">
        <v>27.22</v>
      </c>
      <c r="O58" s="15"/>
      <c r="P58" s="70">
        <f t="shared" si="2"/>
        <v>0</v>
      </c>
      <c r="Q58" s="353"/>
      <c r="R58" s="70">
        <f t="shared" si="3"/>
        <v>0</v>
      </c>
      <c r="S58" s="71"/>
      <c r="T58" s="72"/>
      <c r="U58" s="784">
        <f t="shared" si="10"/>
        <v>37019.199999999997</v>
      </c>
      <c r="V58" s="785">
        <f t="shared" si="11"/>
        <v>1360</v>
      </c>
      <c r="W58" s="786">
        <f t="shared" si="5"/>
        <v>0</v>
      </c>
    </row>
    <row r="59" spans="1:23" x14ac:dyDescent="0.25">
      <c r="B59" s="2">
        <v>27.22</v>
      </c>
      <c r="C59" s="15"/>
      <c r="D59" s="70">
        <f t="shared" si="12"/>
        <v>0</v>
      </c>
      <c r="E59" s="353"/>
      <c r="F59" s="70">
        <f t="shared" si="13"/>
        <v>0</v>
      </c>
      <c r="G59" s="71"/>
      <c r="H59" s="72"/>
      <c r="I59" s="784">
        <f t="shared" si="8"/>
        <v>10667.52</v>
      </c>
      <c r="J59" s="785">
        <f t="shared" si="9"/>
        <v>392</v>
      </c>
      <c r="K59" s="786">
        <f t="shared" si="4"/>
        <v>0</v>
      </c>
      <c r="N59" s="2">
        <v>27.22</v>
      </c>
      <c r="O59" s="15"/>
      <c r="P59" s="70">
        <f t="shared" si="2"/>
        <v>0</v>
      </c>
      <c r="Q59" s="353"/>
      <c r="R59" s="70">
        <f t="shared" si="3"/>
        <v>0</v>
      </c>
      <c r="S59" s="71"/>
      <c r="T59" s="72"/>
      <c r="U59" s="784">
        <f t="shared" si="10"/>
        <v>37019.199999999997</v>
      </c>
      <c r="V59" s="785">
        <f t="shared" si="11"/>
        <v>1360</v>
      </c>
      <c r="W59" s="786">
        <f t="shared" si="5"/>
        <v>0</v>
      </c>
    </row>
    <row r="60" spans="1:23" ht="15.75" thickBot="1" x14ac:dyDescent="0.3">
      <c r="A60" s="124"/>
      <c r="B60" s="2">
        <v>27.22</v>
      </c>
      <c r="C60" s="15"/>
      <c r="D60" s="70">
        <f t="shared" si="12"/>
        <v>0</v>
      </c>
      <c r="E60" s="353"/>
      <c r="F60" s="70">
        <f t="shared" si="13"/>
        <v>0</v>
      </c>
      <c r="G60" s="71"/>
      <c r="H60" s="72"/>
      <c r="I60" s="784">
        <f t="shared" si="8"/>
        <v>10667.52</v>
      </c>
      <c r="J60" s="785">
        <f t="shared" si="9"/>
        <v>392</v>
      </c>
      <c r="K60" s="786">
        <f t="shared" si="4"/>
        <v>0</v>
      </c>
      <c r="M60" s="124"/>
      <c r="N60" s="2">
        <v>27.22</v>
      </c>
      <c r="O60" s="15"/>
      <c r="P60" s="70">
        <f t="shared" si="2"/>
        <v>0</v>
      </c>
      <c r="Q60" s="353"/>
      <c r="R60" s="70">
        <f t="shared" si="3"/>
        <v>0</v>
      </c>
      <c r="S60" s="71"/>
      <c r="T60" s="72"/>
      <c r="U60" s="784">
        <f t="shared" si="10"/>
        <v>37019.199999999997</v>
      </c>
      <c r="V60" s="785">
        <f t="shared" si="11"/>
        <v>1360</v>
      </c>
      <c r="W60" s="786">
        <f t="shared" si="5"/>
        <v>0</v>
      </c>
    </row>
    <row r="61" spans="1:23" ht="15.75" thickTop="1" x14ac:dyDescent="0.25">
      <c r="A61" s="343"/>
      <c r="B61" s="2">
        <v>27.22</v>
      </c>
      <c r="C61" s="15"/>
      <c r="D61" s="70">
        <f t="shared" si="12"/>
        <v>0</v>
      </c>
      <c r="E61" s="353"/>
      <c r="F61" s="70">
        <f t="shared" si="13"/>
        <v>0</v>
      </c>
      <c r="G61" s="71"/>
      <c r="H61" s="72"/>
      <c r="I61" s="784">
        <f t="shared" si="8"/>
        <v>10667.52</v>
      </c>
      <c r="J61" s="785">
        <f t="shared" si="9"/>
        <v>392</v>
      </c>
      <c r="K61" s="786">
        <f t="shared" si="4"/>
        <v>0</v>
      </c>
      <c r="M61" s="343"/>
      <c r="N61" s="2">
        <v>27.22</v>
      </c>
      <c r="O61" s="15"/>
      <c r="P61" s="70">
        <f t="shared" si="2"/>
        <v>0</v>
      </c>
      <c r="Q61" s="353"/>
      <c r="R61" s="70">
        <f t="shared" si="3"/>
        <v>0</v>
      </c>
      <c r="S61" s="71"/>
      <c r="T61" s="72"/>
      <c r="U61" s="784">
        <f t="shared" si="10"/>
        <v>37019.199999999997</v>
      </c>
      <c r="V61" s="785">
        <f t="shared" si="11"/>
        <v>1360</v>
      </c>
      <c r="W61" s="786">
        <f t="shared" si="5"/>
        <v>0</v>
      </c>
    </row>
    <row r="62" spans="1:23" x14ac:dyDescent="0.25">
      <c r="A62" s="343"/>
      <c r="B62" s="2">
        <v>27.22</v>
      </c>
      <c r="C62" s="15"/>
      <c r="D62" s="70">
        <f t="shared" si="12"/>
        <v>0</v>
      </c>
      <c r="E62" s="353"/>
      <c r="F62" s="70">
        <f t="shared" si="13"/>
        <v>0</v>
      </c>
      <c r="G62" s="71"/>
      <c r="H62" s="72"/>
      <c r="I62" s="784">
        <f t="shared" si="8"/>
        <v>10667.52</v>
      </c>
      <c r="J62" s="785">
        <f t="shared" si="9"/>
        <v>392</v>
      </c>
      <c r="K62" s="786">
        <f t="shared" si="4"/>
        <v>0</v>
      </c>
      <c r="M62" s="343"/>
      <c r="N62" s="2">
        <v>27.22</v>
      </c>
      <c r="O62" s="15"/>
      <c r="P62" s="70">
        <f t="shared" si="2"/>
        <v>0</v>
      </c>
      <c r="Q62" s="353"/>
      <c r="R62" s="70">
        <f t="shared" si="3"/>
        <v>0</v>
      </c>
      <c r="S62" s="71"/>
      <c r="T62" s="72"/>
      <c r="U62" s="784">
        <f t="shared" si="10"/>
        <v>37019.199999999997</v>
      </c>
      <c r="V62" s="785">
        <f t="shared" si="11"/>
        <v>1360</v>
      </c>
      <c r="W62" s="786">
        <f t="shared" si="5"/>
        <v>0</v>
      </c>
    </row>
    <row r="63" spans="1:23" x14ac:dyDescent="0.25">
      <c r="A63" s="343"/>
      <c r="B63" s="2">
        <v>27.22</v>
      </c>
      <c r="C63" s="15"/>
      <c r="D63" s="70">
        <f t="shared" si="12"/>
        <v>0</v>
      </c>
      <c r="E63" s="353"/>
      <c r="F63" s="70">
        <f t="shared" si="13"/>
        <v>0</v>
      </c>
      <c r="G63" s="71"/>
      <c r="H63" s="72"/>
      <c r="I63" s="784">
        <f t="shared" si="8"/>
        <v>10667.52</v>
      </c>
      <c r="J63" s="785">
        <f t="shared" si="9"/>
        <v>392</v>
      </c>
      <c r="K63" s="786">
        <f t="shared" si="4"/>
        <v>0</v>
      </c>
      <c r="M63" s="343"/>
      <c r="N63" s="2">
        <v>27.22</v>
      </c>
      <c r="O63" s="15"/>
      <c r="P63" s="70">
        <f t="shared" si="2"/>
        <v>0</v>
      </c>
      <c r="Q63" s="353"/>
      <c r="R63" s="70">
        <f t="shared" si="3"/>
        <v>0</v>
      </c>
      <c r="S63" s="71"/>
      <c r="T63" s="72"/>
      <c r="U63" s="784">
        <f t="shared" si="10"/>
        <v>37019.199999999997</v>
      </c>
      <c r="V63" s="785">
        <f t="shared" si="11"/>
        <v>1360</v>
      </c>
      <c r="W63" s="786">
        <f t="shared" si="5"/>
        <v>0</v>
      </c>
    </row>
    <row r="64" spans="1:23" x14ac:dyDescent="0.25">
      <c r="A64" s="343"/>
      <c r="B64" s="2">
        <v>27.22</v>
      </c>
      <c r="C64" s="15"/>
      <c r="D64" s="70">
        <f t="shared" si="12"/>
        <v>0</v>
      </c>
      <c r="E64" s="353"/>
      <c r="F64" s="70">
        <f t="shared" si="13"/>
        <v>0</v>
      </c>
      <c r="G64" s="71"/>
      <c r="H64" s="72"/>
      <c r="I64" s="784">
        <f t="shared" si="8"/>
        <v>10667.52</v>
      </c>
      <c r="J64" s="785">
        <f t="shared" si="9"/>
        <v>392</v>
      </c>
      <c r="K64" s="786">
        <f t="shared" si="4"/>
        <v>0</v>
      </c>
      <c r="M64" s="343"/>
      <c r="N64" s="2">
        <v>27.22</v>
      </c>
      <c r="O64" s="15"/>
      <c r="P64" s="70">
        <f t="shared" si="2"/>
        <v>0</v>
      </c>
      <c r="Q64" s="353"/>
      <c r="R64" s="70">
        <f t="shared" si="3"/>
        <v>0</v>
      </c>
      <c r="S64" s="71"/>
      <c r="T64" s="72"/>
      <c r="U64" s="784">
        <f t="shared" si="10"/>
        <v>37019.199999999997</v>
      </c>
      <c r="V64" s="785">
        <f t="shared" si="11"/>
        <v>1360</v>
      </c>
      <c r="W64" s="786">
        <f t="shared" si="5"/>
        <v>0</v>
      </c>
    </row>
    <row r="65" spans="1:23" x14ac:dyDescent="0.25">
      <c r="A65" s="343"/>
      <c r="B65" s="2">
        <v>27.22</v>
      </c>
      <c r="C65" s="15"/>
      <c r="D65" s="70">
        <f t="shared" si="12"/>
        <v>0</v>
      </c>
      <c r="E65" s="353"/>
      <c r="F65" s="70">
        <f t="shared" si="13"/>
        <v>0</v>
      </c>
      <c r="G65" s="71"/>
      <c r="H65" s="72"/>
      <c r="I65" s="784">
        <f t="shared" si="8"/>
        <v>10667.52</v>
      </c>
      <c r="J65" s="785">
        <f t="shared" si="9"/>
        <v>392</v>
      </c>
      <c r="K65" s="786">
        <f t="shared" si="4"/>
        <v>0</v>
      </c>
      <c r="M65" s="343"/>
      <c r="N65" s="2">
        <v>27.22</v>
      </c>
      <c r="O65" s="15"/>
      <c r="P65" s="70">
        <f t="shared" si="2"/>
        <v>0</v>
      </c>
      <c r="Q65" s="353"/>
      <c r="R65" s="70">
        <f t="shared" si="3"/>
        <v>0</v>
      </c>
      <c r="S65" s="71"/>
      <c r="T65" s="72"/>
      <c r="U65" s="784">
        <f t="shared" si="10"/>
        <v>37019.199999999997</v>
      </c>
      <c r="V65" s="785">
        <f t="shared" si="11"/>
        <v>1360</v>
      </c>
      <c r="W65" s="786">
        <f t="shared" si="5"/>
        <v>0</v>
      </c>
    </row>
    <row r="66" spans="1:23" x14ac:dyDescent="0.25">
      <c r="A66" s="343"/>
      <c r="B66" s="2">
        <v>27.22</v>
      </c>
      <c r="C66" s="15"/>
      <c r="D66" s="70">
        <f t="shared" si="12"/>
        <v>0</v>
      </c>
      <c r="E66" s="353"/>
      <c r="F66" s="70">
        <f t="shared" si="13"/>
        <v>0</v>
      </c>
      <c r="G66" s="71"/>
      <c r="H66" s="72"/>
      <c r="I66" s="784">
        <f t="shared" si="8"/>
        <v>10667.52</v>
      </c>
      <c r="J66" s="785">
        <f t="shared" si="9"/>
        <v>392</v>
      </c>
      <c r="K66" s="786">
        <f t="shared" si="4"/>
        <v>0</v>
      </c>
      <c r="M66" s="343"/>
      <c r="N66" s="2">
        <v>27.22</v>
      </c>
      <c r="O66" s="15"/>
      <c r="P66" s="70">
        <f t="shared" si="2"/>
        <v>0</v>
      </c>
      <c r="Q66" s="353"/>
      <c r="R66" s="70">
        <f t="shared" si="3"/>
        <v>0</v>
      </c>
      <c r="S66" s="71"/>
      <c r="T66" s="72"/>
      <c r="U66" s="784">
        <f t="shared" si="10"/>
        <v>37019.199999999997</v>
      </c>
      <c r="V66" s="785">
        <f t="shared" si="11"/>
        <v>1360</v>
      </c>
      <c r="W66" s="786">
        <f t="shared" si="5"/>
        <v>0</v>
      </c>
    </row>
    <row r="67" spans="1:23" x14ac:dyDescent="0.25">
      <c r="A67" s="343"/>
      <c r="B67" s="2">
        <v>27.22</v>
      </c>
      <c r="C67" s="15"/>
      <c r="D67" s="70">
        <f t="shared" si="12"/>
        <v>0</v>
      </c>
      <c r="E67" s="353"/>
      <c r="F67" s="70">
        <f t="shared" si="13"/>
        <v>0</v>
      </c>
      <c r="G67" s="71"/>
      <c r="H67" s="72"/>
      <c r="I67" s="784">
        <f t="shared" si="8"/>
        <v>10667.52</v>
      </c>
      <c r="J67" s="785">
        <f t="shared" si="9"/>
        <v>392</v>
      </c>
      <c r="K67" s="786">
        <f t="shared" si="4"/>
        <v>0</v>
      </c>
      <c r="M67" s="343"/>
      <c r="N67" s="2">
        <v>27.22</v>
      </c>
      <c r="O67" s="15"/>
      <c r="P67" s="70">
        <f t="shared" si="2"/>
        <v>0</v>
      </c>
      <c r="Q67" s="353"/>
      <c r="R67" s="70">
        <f t="shared" si="3"/>
        <v>0</v>
      </c>
      <c r="S67" s="71"/>
      <c r="T67" s="72"/>
      <c r="U67" s="784">
        <f t="shared" si="10"/>
        <v>37019.199999999997</v>
      </c>
      <c r="V67" s="785">
        <f t="shared" si="11"/>
        <v>1360</v>
      </c>
      <c r="W67" s="786">
        <f t="shared" si="5"/>
        <v>0</v>
      </c>
    </row>
    <row r="68" spans="1:23" x14ac:dyDescent="0.25">
      <c r="A68" s="343"/>
      <c r="B68" s="2">
        <v>27.22</v>
      </c>
      <c r="C68" s="15"/>
      <c r="D68" s="70">
        <f t="shared" si="12"/>
        <v>0</v>
      </c>
      <c r="E68" s="353"/>
      <c r="F68" s="70">
        <f t="shared" si="13"/>
        <v>0</v>
      </c>
      <c r="G68" s="71"/>
      <c r="H68" s="72"/>
      <c r="I68" s="784">
        <f t="shared" si="8"/>
        <v>10667.52</v>
      </c>
      <c r="J68" s="785">
        <f t="shared" si="9"/>
        <v>392</v>
      </c>
      <c r="K68" s="786">
        <f t="shared" si="4"/>
        <v>0</v>
      </c>
      <c r="M68" s="343"/>
      <c r="N68" s="2">
        <v>27.22</v>
      </c>
      <c r="O68" s="15"/>
      <c r="P68" s="70">
        <f t="shared" si="2"/>
        <v>0</v>
      </c>
      <c r="Q68" s="353"/>
      <c r="R68" s="70">
        <f t="shared" si="3"/>
        <v>0</v>
      </c>
      <c r="S68" s="71"/>
      <c r="T68" s="72"/>
      <c r="U68" s="784">
        <f t="shared" si="10"/>
        <v>37019.199999999997</v>
      </c>
      <c r="V68" s="785">
        <f t="shared" si="11"/>
        <v>1360</v>
      </c>
      <c r="W68" s="786">
        <f t="shared" si="5"/>
        <v>0</v>
      </c>
    </row>
    <row r="69" spans="1:23" x14ac:dyDescent="0.25">
      <c r="A69" s="343"/>
      <c r="B69" s="2">
        <v>27.22</v>
      </c>
      <c r="C69" s="15"/>
      <c r="D69" s="70">
        <f t="shared" si="12"/>
        <v>0</v>
      </c>
      <c r="E69" s="353"/>
      <c r="F69" s="70">
        <f t="shared" si="13"/>
        <v>0</v>
      </c>
      <c r="G69" s="71"/>
      <c r="H69" s="72"/>
      <c r="I69" s="784">
        <f t="shared" si="8"/>
        <v>10667.52</v>
      </c>
      <c r="J69" s="785">
        <f t="shared" si="9"/>
        <v>392</v>
      </c>
      <c r="K69" s="786">
        <f t="shared" si="4"/>
        <v>0</v>
      </c>
      <c r="M69" s="343"/>
      <c r="N69" s="2">
        <v>27.22</v>
      </c>
      <c r="O69" s="15"/>
      <c r="P69" s="70">
        <f t="shared" si="2"/>
        <v>0</v>
      </c>
      <c r="Q69" s="353"/>
      <c r="R69" s="70">
        <f t="shared" si="3"/>
        <v>0</v>
      </c>
      <c r="S69" s="71"/>
      <c r="T69" s="72"/>
      <c r="U69" s="784">
        <f t="shared" si="10"/>
        <v>37019.199999999997</v>
      </c>
      <c r="V69" s="785">
        <f t="shared" si="11"/>
        <v>1360</v>
      </c>
      <c r="W69" s="786">
        <f t="shared" si="5"/>
        <v>0</v>
      </c>
    </row>
    <row r="70" spans="1:23" x14ac:dyDescent="0.25">
      <c r="A70" s="343"/>
      <c r="B70" s="2">
        <v>27.22</v>
      </c>
      <c r="C70" s="15"/>
      <c r="D70" s="70">
        <f t="shared" si="12"/>
        <v>0</v>
      </c>
      <c r="E70" s="353"/>
      <c r="F70" s="285">
        <f t="shared" si="13"/>
        <v>0</v>
      </c>
      <c r="G70" s="286"/>
      <c r="H70" s="287"/>
      <c r="I70" s="787">
        <f t="shared" si="8"/>
        <v>10667.52</v>
      </c>
      <c r="J70" s="788">
        <f t="shared" si="9"/>
        <v>392</v>
      </c>
      <c r="K70" s="786">
        <f t="shared" si="4"/>
        <v>0</v>
      </c>
      <c r="M70" s="343"/>
      <c r="N70" s="2">
        <v>27.22</v>
      </c>
      <c r="O70" s="15"/>
      <c r="P70" s="70">
        <f t="shared" si="2"/>
        <v>0</v>
      </c>
      <c r="Q70" s="353"/>
      <c r="R70" s="285">
        <f t="shared" si="3"/>
        <v>0</v>
      </c>
      <c r="S70" s="286"/>
      <c r="T70" s="287"/>
      <c r="U70" s="787">
        <f t="shared" si="10"/>
        <v>37019.199999999997</v>
      </c>
      <c r="V70" s="788">
        <f t="shared" si="11"/>
        <v>1360</v>
      </c>
      <c r="W70" s="786">
        <f t="shared" si="5"/>
        <v>0</v>
      </c>
    </row>
    <row r="71" spans="1:23" x14ac:dyDescent="0.25">
      <c r="A71" s="343"/>
      <c r="B71" s="2">
        <v>27.22</v>
      </c>
      <c r="C71" s="15"/>
      <c r="D71" s="70">
        <f t="shared" si="12"/>
        <v>0</v>
      </c>
      <c r="E71" s="353"/>
      <c r="F71" s="285">
        <f t="shared" si="13"/>
        <v>0</v>
      </c>
      <c r="G71" s="286"/>
      <c r="H71" s="287"/>
      <c r="I71" s="787">
        <f t="shared" si="8"/>
        <v>10667.52</v>
      </c>
      <c r="J71" s="788">
        <f t="shared" si="9"/>
        <v>392</v>
      </c>
      <c r="K71" s="786">
        <f t="shared" si="4"/>
        <v>0</v>
      </c>
      <c r="M71" s="343"/>
      <c r="N71" s="2">
        <v>27.22</v>
      </c>
      <c r="O71" s="15"/>
      <c r="P71" s="70">
        <f t="shared" si="2"/>
        <v>0</v>
      </c>
      <c r="Q71" s="353"/>
      <c r="R71" s="285">
        <f t="shared" si="3"/>
        <v>0</v>
      </c>
      <c r="S71" s="286"/>
      <c r="T71" s="287"/>
      <c r="U71" s="787">
        <f t="shared" si="10"/>
        <v>37019.199999999997</v>
      </c>
      <c r="V71" s="788">
        <f t="shared" si="11"/>
        <v>1360</v>
      </c>
      <c r="W71" s="786">
        <f t="shared" si="5"/>
        <v>0</v>
      </c>
    </row>
    <row r="72" spans="1:23" x14ac:dyDescent="0.25">
      <c r="A72" s="343"/>
      <c r="B72" s="2">
        <v>27.22</v>
      </c>
      <c r="C72" s="15"/>
      <c r="D72" s="70">
        <f t="shared" si="12"/>
        <v>0</v>
      </c>
      <c r="E72" s="353"/>
      <c r="F72" s="285">
        <f t="shared" si="13"/>
        <v>0</v>
      </c>
      <c r="G72" s="286"/>
      <c r="H72" s="287"/>
      <c r="I72" s="787">
        <f t="shared" si="8"/>
        <v>10667.52</v>
      </c>
      <c r="J72" s="788">
        <f t="shared" si="9"/>
        <v>392</v>
      </c>
      <c r="K72" s="786">
        <f t="shared" si="4"/>
        <v>0</v>
      </c>
      <c r="M72" s="343"/>
      <c r="N72" s="2">
        <v>27.22</v>
      </c>
      <c r="O72" s="15"/>
      <c r="P72" s="70">
        <f t="shared" si="2"/>
        <v>0</v>
      </c>
      <c r="Q72" s="353"/>
      <c r="R72" s="285">
        <f t="shared" si="3"/>
        <v>0</v>
      </c>
      <c r="S72" s="286"/>
      <c r="T72" s="287"/>
      <c r="U72" s="787">
        <f t="shared" si="10"/>
        <v>37019.199999999997</v>
      </c>
      <c r="V72" s="788">
        <f t="shared" si="11"/>
        <v>1360</v>
      </c>
      <c r="W72" s="786">
        <f t="shared" si="5"/>
        <v>0</v>
      </c>
    </row>
    <row r="73" spans="1:23" x14ac:dyDescent="0.25">
      <c r="A73" s="343"/>
      <c r="B73" s="2">
        <v>27.22</v>
      </c>
      <c r="C73" s="15"/>
      <c r="D73" s="70">
        <f t="shared" ref="D73:D93" si="14">C73*B73</f>
        <v>0</v>
      </c>
      <c r="E73" s="353"/>
      <c r="F73" s="285">
        <f t="shared" ref="F73:F93" si="15">D73</f>
        <v>0</v>
      </c>
      <c r="G73" s="286"/>
      <c r="H73" s="287"/>
      <c r="I73" s="787">
        <f t="shared" si="8"/>
        <v>10667.52</v>
      </c>
      <c r="J73" s="788">
        <f t="shared" si="9"/>
        <v>392</v>
      </c>
      <c r="K73" s="786">
        <f t="shared" si="4"/>
        <v>0</v>
      </c>
      <c r="M73" s="343"/>
      <c r="N73" s="2">
        <v>27.22</v>
      </c>
      <c r="O73" s="15"/>
      <c r="P73" s="70">
        <f t="shared" ref="P73:P93" si="16">O73*N73</f>
        <v>0</v>
      </c>
      <c r="Q73" s="353"/>
      <c r="R73" s="285">
        <f t="shared" ref="R73:R93" si="17">P73</f>
        <v>0</v>
      </c>
      <c r="S73" s="286"/>
      <c r="T73" s="287"/>
      <c r="U73" s="787">
        <f t="shared" si="10"/>
        <v>37019.199999999997</v>
      </c>
      <c r="V73" s="788">
        <f t="shared" si="11"/>
        <v>1360</v>
      </c>
      <c r="W73" s="786">
        <f t="shared" si="5"/>
        <v>0</v>
      </c>
    </row>
    <row r="74" spans="1:23" x14ac:dyDescent="0.25">
      <c r="A74" s="343"/>
      <c r="B74" s="2">
        <v>27.22</v>
      </c>
      <c r="C74" s="15"/>
      <c r="D74" s="70">
        <f t="shared" si="14"/>
        <v>0</v>
      </c>
      <c r="E74" s="353"/>
      <c r="F74" s="285">
        <f t="shared" si="15"/>
        <v>0</v>
      </c>
      <c r="G74" s="286"/>
      <c r="H74" s="287"/>
      <c r="I74" s="787">
        <f t="shared" si="8"/>
        <v>10667.52</v>
      </c>
      <c r="J74" s="788">
        <f t="shared" si="9"/>
        <v>392</v>
      </c>
      <c r="K74" s="786">
        <f t="shared" ref="K74:K93" si="18">F74*H74</f>
        <v>0</v>
      </c>
      <c r="M74" s="343"/>
      <c r="N74" s="2">
        <v>27.22</v>
      </c>
      <c r="O74" s="15"/>
      <c r="P74" s="70">
        <f t="shared" si="16"/>
        <v>0</v>
      </c>
      <c r="Q74" s="353"/>
      <c r="R74" s="285">
        <f t="shared" si="17"/>
        <v>0</v>
      </c>
      <c r="S74" s="286"/>
      <c r="T74" s="287"/>
      <c r="U74" s="787">
        <f t="shared" si="10"/>
        <v>37019.199999999997</v>
      </c>
      <c r="V74" s="788">
        <f t="shared" si="11"/>
        <v>1360</v>
      </c>
      <c r="W74" s="786">
        <f t="shared" ref="W74:W93" si="19">R74*T74</f>
        <v>0</v>
      </c>
    </row>
    <row r="75" spans="1:23" x14ac:dyDescent="0.25">
      <c r="A75" s="343"/>
      <c r="B75" s="2">
        <v>27.22</v>
      </c>
      <c r="C75" s="15"/>
      <c r="D75" s="70">
        <f t="shared" si="14"/>
        <v>0</v>
      </c>
      <c r="E75" s="353"/>
      <c r="F75" s="285">
        <f t="shared" si="15"/>
        <v>0</v>
      </c>
      <c r="G75" s="286"/>
      <c r="H75" s="287"/>
      <c r="I75" s="787">
        <f t="shared" si="8"/>
        <v>10667.52</v>
      </c>
      <c r="J75" s="788">
        <f t="shared" si="9"/>
        <v>392</v>
      </c>
      <c r="K75" s="786">
        <f t="shared" si="18"/>
        <v>0</v>
      </c>
      <c r="M75" s="343"/>
      <c r="N75" s="2">
        <v>27.22</v>
      </c>
      <c r="O75" s="15"/>
      <c r="P75" s="70">
        <f t="shared" si="16"/>
        <v>0</v>
      </c>
      <c r="Q75" s="353"/>
      <c r="R75" s="285">
        <f t="shared" si="17"/>
        <v>0</v>
      </c>
      <c r="S75" s="286"/>
      <c r="T75" s="287"/>
      <c r="U75" s="787">
        <f t="shared" si="10"/>
        <v>37019.199999999997</v>
      </c>
      <c r="V75" s="788">
        <f t="shared" si="11"/>
        <v>1360</v>
      </c>
      <c r="W75" s="786">
        <f t="shared" si="19"/>
        <v>0</v>
      </c>
    </row>
    <row r="76" spans="1:23" x14ac:dyDescent="0.25">
      <c r="A76" s="343"/>
      <c r="B76" s="2">
        <v>27.22</v>
      </c>
      <c r="C76" s="15"/>
      <c r="D76" s="70">
        <f t="shared" si="14"/>
        <v>0</v>
      </c>
      <c r="E76" s="353"/>
      <c r="F76" s="70">
        <f t="shared" si="15"/>
        <v>0</v>
      </c>
      <c r="G76" s="71"/>
      <c r="H76" s="72"/>
      <c r="I76" s="784">
        <f t="shared" si="8"/>
        <v>10667.52</v>
      </c>
      <c r="J76" s="785">
        <f t="shared" si="9"/>
        <v>392</v>
      </c>
      <c r="K76" s="786">
        <f t="shared" si="18"/>
        <v>0</v>
      </c>
      <c r="M76" s="343"/>
      <c r="N76" s="2">
        <v>27.22</v>
      </c>
      <c r="O76" s="15"/>
      <c r="P76" s="70">
        <f t="shared" si="16"/>
        <v>0</v>
      </c>
      <c r="Q76" s="353"/>
      <c r="R76" s="70">
        <f t="shared" si="17"/>
        <v>0</v>
      </c>
      <c r="S76" s="71"/>
      <c r="T76" s="72"/>
      <c r="U76" s="784">
        <f t="shared" si="10"/>
        <v>37019.199999999997</v>
      </c>
      <c r="V76" s="785">
        <f t="shared" si="11"/>
        <v>1360</v>
      </c>
      <c r="W76" s="786">
        <f t="shared" si="19"/>
        <v>0</v>
      </c>
    </row>
    <row r="77" spans="1:23" x14ac:dyDescent="0.25">
      <c r="A77" s="343"/>
      <c r="B77" s="2">
        <v>27.22</v>
      </c>
      <c r="C77" s="15"/>
      <c r="D77" s="70">
        <f t="shared" si="14"/>
        <v>0</v>
      </c>
      <c r="E77" s="353"/>
      <c r="F77" s="70">
        <f t="shared" si="15"/>
        <v>0</v>
      </c>
      <c r="G77" s="71"/>
      <c r="H77" s="72"/>
      <c r="I77" s="784">
        <f t="shared" ref="I77:I91" si="20">I76-F77</f>
        <v>10667.52</v>
      </c>
      <c r="J77" s="785">
        <f t="shared" ref="J77:J91" si="21">J76-C77</f>
        <v>392</v>
      </c>
      <c r="K77" s="786">
        <f t="shared" si="18"/>
        <v>0</v>
      </c>
      <c r="M77" s="343"/>
      <c r="N77" s="2">
        <v>27.22</v>
      </c>
      <c r="O77" s="15"/>
      <c r="P77" s="70">
        <f t="shared" si="16"/>
        <v>0</v>
      </c>
      <c r="Q77" s="353"/>
      <c r="R77" s="70">
        <f t="shared" si="17"/>
        <v>0</v>
      </c>
      <c r="S77" s="71"/>
      <c r="T77" s="72"/>
      <c r="U77" s="784">
        <f t="shared" ref="U77:U91" si="22">U76-R77</f>
        <v>37019.199999999997</v>
      </c>
      <c r="V77" s="785">
        <f t="shared" ref="V77:V91" si="23">V76-O77</f>
        <v>1360</v>
      </c>
      <c r="W77" s="786">
        <f t="shared" si="19"/>
        <v>0</v>
      </c>
    </row>
    <row r="78" spans="1:23" x14ac:dyDescent="0.25">
      <c r="A78" s="343"/>
      <c r="B78" s="2">
        <v>27.22</v>
      </c>
      <c r="C78" s="15"/>
      <c r="D78" s="70">
        <f t="shared" si="14"/>
        <v>0</v>
      </c>
      <c r="E78" s="353"/>
      <c r="F78" s="70">
        <f t="shared" si="15"/>
        <v>0</v>
      </c>
      <c r="G78" s="71"/>
      <c r="H78" s="72"/>
      <c r="I78" s="784">
        <f t="shared" si="20"/>
        <v>10667.52</v>
      </c>
      <c r="J78" s="785">
        <f t="shared" si="21"/>
        <v>392</v>
      </c>
      <c r="K78" s="786">
        <f t="shared" si="18"/>
        <v>0</v>
      </c>
      <c r="M78" s="343"/>
      <c r="N78" s="2">
        <v>27.22</v>
      </c>
      <c r="O78" s="15"/>
      <c r="P78" s="70">
        <f t="shared" si="16"/>
        <v>0</v>
      </c>
      <c r="Q78" s="353"/>
      <c r="R78" s="70">
        <f t="shared" si="17"/>
        <v>0</v>
      </c>
      <c r="S78" s="71"/>
      <c r="T78" s="72"/>
      <c r="U78" s="784">
        <f t="shared" si="22"/>
        <v>37019.199999999997</v>
      </c>
      <c r="V78" s="785">
        <f t="shared" si="23"/>
        <v>1360</v>
      </c>
      <c r="W78" s="786">
        <f t="shared" si="19"/>
        <v>0</v>
      </c>
    </row>
    <row r="79" spans="1:23" x14ac:dyDescent="0.25">
      <c r="A79" s="343"/>
      <c r="B79" s="2">
        <v>27.22</v>
      </c>
      <c r="C79" s="15"/>
      <c r="D79" s="70">
        <f t="shared" si="14"/>
        <v>0</v>
      </c>
      <c r="E79" s="353"/>
      <c r="F79" s="70">
        <f t="shared" si="15"/>
        <v>0</v>
      </c>
      <c r="G79" s="71"/>
      <c r="H79" s="72"/>
      <c r="I79" s="784">
        <f t="shared" si="20"/>
        <v>10667.52</v>
      </c>
      <c r="J79" s="785">
        <f t="shared" si="21"/>
        <v>392</v>
      </c>
      <c r="K79" s="786">
        <f t="shared" si="18"/>
        <v>0</v>
      </c>
      <c r="M79" s="343"/>
      <c r="N79" s="2">
        <v>27.22</v>
      </c>
      <c r="O79" s="15"/>
      <c r="P79" s="70">
        <f t="shared" si="16"/>
        <v>0</v>
      </c>
      <c r="Q79" s="353"/>
      <c r="R79" s="70">
        <f t="shared" si="17"/>
        <v>0</v>
      </c>
      <c r="S79" s="71"/>
      <c r="T79" s="72"/>
      <c r="U79" s="784">
        <f t="shared" si="22"/>
        <v>37019.199999999997</v>
      </c>
      <c r="V79" s="785">
        <f t="shared" si="23"/>
        <v>1360</v>
      </c>
      <c r="W79" s="786">
        <f t="shared" si="19"/>
        <v>0</v>
      </c>
    </row>
    <row r="80" spans="1:23" x14ac:dyDescent="0.25">
      <c r="A80" s="343"/>
      <c r="B80" s="2">
        <v>27.22</v>
      </c>
      <c r="C80" s="15"/>
      <c r="D80" s="70">
        <f t="shared" si="14"/>
        <v>0</v>
      </c>
      <c r="E80" s="353"/>
      <c r="F80" s="70">
        <f t="shared" si="15"/>
        <v>0</v>
      </c>
      <c r="G80" s="71"/>
      <c r="H80" s="72"/>
      <c r="I80" s="784">
        <f t="shared" si="20"/>
        <v>10667.52</v>
      </c>
      <c r="J80" s="785">
        <f t="shared" si="21"/>
        <v>392</v>
      </c>
      <c r="K80" s="786">
        <f t="shared" si="18"/>
        <v>0</v>
      </c>
      <c r="M80" s="343"/>
      <c r="N80" s="2">
        <v>27.22</v>
      </c>
      <c r="O80" s="15"/>
      <c r="P80" s="70">
        <f t="shared" si="16"/>
        <v>0</v>
      </c>
      <c r="Q80" s="353"/>
      <c r="R80" s="70">
        <f t="shared" si="17"/>
        <v>0</v>
      </c>
      <c r="S80" s="71"/>
      <c r="T80" s="72"/>
      <c r="U80" s="784">
        <f t="shared" si="22"/>
        <v>37019.199999999997</v>
      </c>
      <c r="V80" s="785">
        <f t="shared" si="23"/>
        <v>1360</v>
      </c>
      <c r="W80" s="786">
        <f t="shared" si="19"/>
        <v>0</v>
      </c>
    </row>
    <row r="81" spans="1:23" x14ac:dyDescent="0.25">
      <c r="A81" s="343"/>
      <c r="B81" s="2">
        <v>27.22</v>
      </c>
      <c r="C81" s="15"/>
      <c r="D81" s="70">
        <f t="shared" si="14"/>
        <v>0</v>
      </c>
      <c r="E81" s="353"/>
      <c r="F81" s="70">
        <f t="shared" si="15"/>
        <v>0</v>
      </c>
      <c r="G81" s="71"/>
      <c r="H81" s="72"/>
      <c r="I81" s="784">
        <f t="shared" si="20"/>
        <v>10667.52</v>
      </c>
      <c r="J81" s="785">
        <f t="shared" si="21"/>
        <v>392</v>
      </c>
      <c r="K81" s="786">
        <f t="shared" si="18"/>
        <v>0</v>
      </c>
      <c r="M81" s="343"/>
      <c r="N81" s="2">
        <v>27.22</v>
      </c>
      <c r="O81" s="15"/>
      <c r="P81" s="70">
        <f t="shared" si="16"/>
        <v>0</v>
      </c>
      <c r="Q81" s="353"/>
      <c r="R81" s="70">
        <f t="shared" si="17"/>
        <v>0</v>
      </c>
      <c r="S81" s="71"/>
      <c r="T81" s="72"/>
      <c r="U81" s="784">
        <f t="shared" si="22"/>
        <v>37019.199999999997</v>
      </c>
      <c r="V81" s="785">
        <f t="shared" si="23"/>
        <v>1360</v>
      </c>
      <c r="W81" s="786">
        <f t="shared" si="19"/>
        <v>0</v>
      </c>
    </row>
    <row r="82" spans="1:23" x14ac:dyDescent="0.25">
      <c r="A82" s="343"/>
      <c r="B82" s="2">
        <v>27.22</v>
      </c>
      <c r="C82" s="15"/>
      <c r="D82" s="70">
        <f t="shared" si="14"/>
        <v>0</v>
      </c>
      <c r="E82" s="353"/>
      <c r="F82" s="70">
        <f t="shared" si="15"/>
        <v>0</v>
      </c>
      <c r="G82" s="71"/>
      <c r="H82" s="72"/>
      <c r="I82" s="784">
        <f t="shared" si="20"/>
        <v>10667.52</v>
      </c>
      <c r="J82" s="785">
        <f t="shared" si="21"/>
        <v>392</v>
      </c>
      <c r="K82" s="786">
        <f t="shared" si="18"/>
        <v>0</v>
      </c>
      <c r="M82" s="343"/>
      <c r="N82" s="2">
        <v>27.22</v>
      </c>
      <c r="O82" s="15"/>
      <c r="P82" s="70">
        <f t="shared" si="16"/>
        <v>0</v>
      </c>
      <c r="Q82" s="353"/>
      <c r="R82" s="70">
        <f t="shared" si="17"/>
        <v>0</v>
      </c>
      <c r="S82" s="71"/>
      <c r="T82" s="72"/>
      <c r="U82" s="784">
        <f t="shared" si="22"/>
        <v>37019.199999999997</v>
      </c>
      <c r="V82" s="785">
        <f t="shared" si="23"/>
        <v>1360</v>
      </c>
      <c r="W82" s="786">
        <f t="shared" si="19"/>
        <v>0</v>
      </c>
    </row>
    <row r="83" spans="1:23" x14ac:dyDescent="0.25">
      <c r="A83" s="343"/>
      <c r="B83" s="2">
        <v>27.22</v>
      </c>
      <c r="C83" s="15"/>
      <c r="D83" s="70">
        <f t="shared" si="14"/>
        <v>0</v>
      </c>
      <c r="E83" s="353"/>
      <c r="F83" s="70">
        <f t="shared" si="15"/>
        <v>0</v>
      </c>
      <c r="G83" s="71"/>
      <c r="H83" s="72"/>
      <c r="I83" s="784">
        <f t="shared" si="20"/>
        <v>10667.52</v>
      </c>
      <c r="J83" s="785">
        <f t="shared" si="21"/>
        <v>392</v>
      </c>
      <c r="K83" s="786">
        <f t="shared" si="18"/>
        <v>0</v>
      </c>
      <c r="M83" s="343"/>
      <c r="N83" s="2">
        <v>27.22</v>
      </c>
      <c r="O83" s="15"/>
      <c r="P83" s="70">
        <f t="shared" si="16"/>
        <v>0</v>
      </c>
      <c r="Q83" s="353"/>
      <c r="R83" s="70">
        <f t="shared" si="17"/>
        <v>0</v>
      </c>
      <c r="S83" s="71"/>
      <c r="T83" s="72"/>
      <c r="U83" s="784">
        <f t="shared" si="22"/>
        <v>37019.199999999997</v>
      </c>
      <c r="V83" s="785">
        <f t="shared" si="23"/>
        <v>1360</v>
      </c>
      <c r="W83" s="786">
        <f t="shared" si="19"/>
        <v>0</v>
      </c>
    </row>
    <row r="84" spans="1:23" x14ac:dyDescent="0.25">
      <c r="A84" s="343"/>
      <c r="B84" s="2">
        <v>27.22</v>
      </c>
      <c r="C84" s="15"/>
      <c r="D84" s="70">
        <f t="shared" si="14"/>
        <v>0</v>
      </c>
      <c r="E84" s="353"/>
      <c r="F84" s="70">
        <f t="shared" si="15"/>
        <v>0</v>
      </c>
      <c r="G84" s="71"/>
      <c r="H84" s="72"/>
      <c r="I84" s="784">
        <f t="shared" si="20"/>
        <v>10667.52</v>
      </c>
      <c r="J84" s="785">
        <f t="shared" si="21"/>
        <v>392</v>
      </c>
      <c r="K84" s="786">
        <f t="shared" si="18"/>
        <v>0</v>
      </c>
      <c r="M84" s="343"/>
      <c r="N84" s="2">
        <v>27.22</v>
      </c>
      <c r="O84" s="15"/>
      <c r="P84" s="70">
        <f t="shared" si="16"/>
        <v>0</v>
      </c>
      <c r="Q84" s="353"/>
      <c r="R84" s="70">
        <f t="shared" si="17"/>
        <v>0</v>
      </c>
      <c r="S84" s="71"/>
      <c r="T84" s="72"/>
      <c r="U84" s="784">
        <f t="shared" si="22"/>
        <v>37019.199999999997</v>
      </c>
      <c r="V84" s="785">
        <f t="shared" si="23"/>
        <v>1360</v>
      </c>
      <c r="W84" s="786">
        <f t="shared" si="19"/>
        <v>0</v>
      </c>
    </row>
    <row r="85" spans="1:23" x14ac:dyDescent="0.25">
      <c r="A85" s="343"/>
      <c r="B85" s="2">
        <v>27.22</v>
      </c>
      <c r="C85" s="15"/>
      <c r="D85" s="70">
        <f t="shared" si="14"/>
        <v>0</v>
      </c>
      <c r="E85" s="353"/>
      <c r="F85" s="70">
        <f t="shared" si="15"/>
        <v>0</v>
      </c>
      <c r="G85" s="71"/>
      <c r="H85" s="72"/>
      <c r="I85" s="784">
        <f t="shared" si="20"/>
        <v>10667.52</v>
      </c>
      <c r="J85" s="785">
        <f t="shared" si="21"/>
        <v>392</v>
      </c>
      <c r="K85" s="786">
        <f t="shared" si="18"/>
        <v>0</v>
      </c>
      <c r="M85" s="343"/>
      <c r="N85" s="2">
        <v>27.22</v>
      </c>
      <c r="O85" s="15"/>
      <c r="P85" s="70">
        <f t="shared" si="16"/>
        <v>0</v>
      </c>
      <c r="Q85" s="353"/>
      <c r="R85" s="70">
        <f t="shared" si="17"/>
        <v>0</v>
      </c>
      <c r="S85" s="71"/>
      <c r="T85" s="72"/>
      <c r="U85" s="784">
        <f t="shared" si="22"/>
        <v>37019.199999999997</v>
      </c>
      <c r="V85" s="785">
        <f t="shared" si="23"/>
        <v>1360</v>
      </c>
      <c r="W85" s="786">
        <f t="shared" si="19"/>
        <v>0</v>
      </c>
    </row>
    <row r="86" spans="1:23" x14ac:dyDescent="0.25">
      <c r="A86" s="343"/>
      <c r="B86" s="2">
        <v>27.22</v>
      </c>
      <c r="C86" s="15"/>
      <c r="D86" s="70">
        <f t="shared" si="14"/>
        <v>0</v>
      </c>
      <c r="E86" s="353"/>
      <c r="F86" s="70">
        <f t="shared" si="15"/>
        <v>0</v>
      </c>
      <c r="G86" s="71"/>
      <c r="H86" s="72"/>
      <c r="I86" s="784">
        <f t="shared" si="20"/>
        <v>10667.52</v>
      </c>
      <c r="J86" s="785">
        <f t="shared" si="21"/>
        <v>392</v>
      </c>
      <c r="K86" s="786">
        <f t="shared" si="18"/>
        <v>0</v>
      </c>
      <c r="M86" s="343"/>
      <c r="N86" s="2">
        <v>27.22</v>
      </c>
      <c r="O86" s="15"/>
      <c r="P86" s="70">
        <f t="shared" si="16"/>
        <v>0</v>
      </c>
      <c r="Q86" s="353"/>
      <c r="R86" s="70">
        <f t="shared" si="17"/>
        <v>0</v>
      </c>
      <c r="S86" s="71"/>
      <c r="T86" s="72"/>
      <c r="U86" s="784">
        <f t="shared" si="22"/>
        <v>37019.199999999997</v>
      </c>
      <c r="V86" s="785">
        <f t="shared" si="23"/>
        <v>1360</v>
      </c>
      <c r="W86" s="786">
        <f t="shared" si="19"/>
        <v>0</v>
      </c>
    </row>
    <row r="87" spans="1:23" x14ac:dyDescent="0.25">
      <c r="A87" s="343"/>
      <c r="B87" s="2">
        <v>27.22</v>
      </c>
      <c r="C87" s="15"/>
      <c r="D87" s="70">
        <f t="shared" si="14"/>
        <v>0</v>
      </c>
      <c r="E87" s="353"/>
      <c r="F87" s="70">
        <f t="shared" si="15"/>
        <v>0</v>
      </c>
      <c r="G87" s="71"/>
      <c r="H87" s="72"/>
      <c r="I87" s="784">
        <f t="shared" si="20"/>
        <v>10667.52</v>
      </c>
      <c r="J87" s="785">
        <f t="shared" si="21"/>
        <v>392</v>
      </c>
      <c r="K87" s="786">
        <f t="shared" si="18"/>
        <v>0</v>
      </c>
      <c r="M87" s="343"/>
      <c r="N87" s="2">
        <v>27.22</v>
      </c>
      <c r="O87" s="15"/>
      <c r="P87" s="70">
        <f t="shared" si="16"/>
        <v>0</v>
      </c>
      <c r="Q87" s="353"/>
      <c r="R87" s="70">
        <f t="shared" si="17"/>
        <v>0</v>
      </c>
      <c r="S87" s="71"/>
      <c r="T87" s="72"/>
      <c r="U87" s="784">
        <f t="shared" si="22"/>
        <v>37019.199999999997</v>
      </c>
      <c r="V87" s="785">
        <f t="shared" si="23"/>
        <v>1360</v>
      </c>
      <c r="W87" s="786">
        <f t="shared" si="19"/>
        <v>0</v>
      </c>
    </row>
    <row r="88" spans="1:23" x14ac:dyDescent="0.25">
      <c r="A88" s="343"/>
      <c r="B88" s="2">
        <v>27.22</v>
      </c>
      <c r="C88" s="15"/>
      <c r="D88" s="70">
        <f t="shared" si="14"/>
        <v>0</v>
      </c>
      <c r="E88" s="353"/>
      <c r="F88" s="70">
        <f t="shared" si="15"/>
        <v>0</v>
      </c>
      <c r="G88" s="71"/>
      <c r="H88" s="72"/>
      <c r="I88" s="784">
        <f t="shared" si="20"/>
        <v>10667.52</v>
      </c>
      <c r="J88" s="785">
        <f t="shared" si="21"/>
        <v>392</v>
      </c>
      <c r="K88" s="786">
        <f t="shared" si="18"/>
        <v>0</v>
      </c>
      <c r="M88" s="343"/>
      <c r="N88" s="2">
        <v>27.22</v>
      </c>
      <c r="O88" s="15"/>
      <c r="P88" s="70">
        <f t="shared" si="16"/>
        <v>0</v>
      </c>
      <c r="Q88" s="353"/>
      <c r="R88" s="70">
        <f t="shared" si="17"/>
        <v>0</v>
      </c>
      <c r="S88" s="71"/>
      <c r="T88" s="72"/>
      <c r="U88" s="784">
        <f t="shared" si="22"/>
        <v>37019.199999999997</v>
      </c>
      <c r="V88" s="785">
        <f t="shared" si="23"/>
        <v>1360</v>
      </c>
      <c r="W88" s="786">
        <f t="shared" si="19"/>
        <v>0</v>
      </c>
    </row>
    <row r="89" spans="1:23" x14ac:dyDescent="0.25">
      <c r="A89" s="343"/>
      <c r="B89" s="2">
        <v>27.22</v>
      </c>
      <c r="C89" s="15"/>
      <c r="D89" s="70">
        <f t="shared" si="14"/>
        <v>0</v>
      </c>
      <c r="E89" s="353"/>
      <c r="F89" s="70">
        <f t="shared" si="15"/>
        <v>0</v>
      </c>
      <c r="G89" s="71"/>
      <c r="H89" s="72"/>
      <c r="I89" s="784">
        <f t="shared" si="20"/>
        <v>10667.52</v>
      </c>
      <c r="J89" s="785">
        <f t="shared" si="21"/>
        <v>392</v>
      </c>
      <c r="K89" s="786">
        <f t="shared" si="18"/>
        <v>0</v>
      </c>
      <c r="M89" s="343"/>
      <c r="N89" s="2">
        <v>27.22</v>
      </c>
      <c r="O89" s="15"/>
      <c r="P89" s="70">
        <f t="shared" si="16"/>
        <v>0</v>
      </c>
      <c r="Q89" s="353"/>
      <c r="R89" s="70">
        <f t="shared" si="17"/>
        <v>0</v>
      </c>
      <c r="S89" s="71"/>
      <c r="T89" s="72"/>
      <c r="U89" s="784">
        <f t="shared" si="22"/>
        <v>37019.199999999997</v>
      </c>
      <c r="V89" s="785">
        <f t="shared" si="23"/>
        <v>1360</v>
      </c>
      <c r="W89" s="786">
        <f t="shared" si="19"/>
        <v>0</v>
      </c>
    </row>
    <row r="90" spans="1:23" x14ac:dyDescent="0.25">
      <c r="A90" s="343"/>
      <c r="B90" s="2">
        <v>27.22</v>
      </c>
      <c r="C90" s="15"/>
      <c r="D90" s="70">
        <f t="shared" si="14"/>
        <v>0</v>
      </c>
      <c r="E90" s="353"/>
      <c r="F90" s="70">
        <f t="shared" si="15"/>
        <v>0</v>
      </c>
      <c r="G90" s="71"/>
      <c r="H90" s="72"/>
      <c r="I90" s="784">
        <f t="shared" si="20"/>
        <v>10667.52</v>
      </c>
      <c r="J90" s="785">
        <f t="shared" si="21"/>
        <v>392</v>
      </c>
      <c r="K90" s="786">
        <f t="shared" si="18"/>
        <v>0</v>
      </c>
      <c r="M90" s="343"/>
      <c r="N90" s="2">
        <v>27.22</v>
      </c>
      <c r="O90" s="15"/>
      <c r="P90" s="70">
        <f t="shared" si="16"/>
        <v>0</v>
      </c>
      <c r="Q90" s="353"/>
      <c r="R90" s="70">
        <f t="shared" si="17"/>
        <v>0</v>
      </c>
      <c r="S90" s="71"/>
      <c r="T90" s="72"/>
      <c r="U90" s="784">
        <f t="shared" si="22"/>
        <v>37019.199999999997</v>
      </c>
      <c r="V90" s="785">
        <f t="shared" si="23"/>
        <v>1360</v>
      </c>
      <c r="W90" s="786">
        <f t="shared" si="19"/>
        <v>0</v>
      </c>
    </row>
    <row r="91" spans="1:23" x14ac:dyDescent="0.25">
      <c r="A91" s="343"/>
      <c r="B91" s="2">
        <v>27.22</v>
      </c>
      <c r="C91" s="15"/>
      <c r="D91" s="70">
        <f t="shared" si="14"/>
        <v>0</v>
      </c>
      <c r="E91" s="353"/>
      <c r="F91" s="70">
        <f t="shared" si="15"/>
        <v>0</v>
      </c>
      <c r="G91" s="71"/>
      <c r="H91" s="72"/>
      <c r="I91" s="784">
        <f t="shared" si="20"/>
        <v>10667.52</v>
      </c>
      <c r="J91" s="785">
        <f t="shared" si="21"/>
        <v>392</v>
      </c>
      <c r="K91" s="786">
        <f t="shared" si="18"/>
        <v>0</v>
      </c>
      <c r="M91" s="343"/>
      <c r="N91" s="2">
        <v>27.22</v>
      </c>
      <c r="O91" s="15"/>
      <c r="P91" s="70">
        <f t="shared" si="16"/>
        <v>0</v>
      </c>
      <c r="Q91" s="353"/>
      <c r="R91" s="70">
        <f t="shared" si="17"/>
        <v>0</v>
      </c>
      <c r="S91" s="71"/>
      <c r="T91" s="72"/>
      <c r="U91" s="784">
        <f t="shared" si="22"/>
        <v>37019.199999999997</v>
      </c>
      <c r="V91" s="785">
        <f t="shared" si="23"/>
        <v>1360</v>
      </c>
      <c r="W91" s="786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3"/>
      <c r="F92" s="70">
        <f t="shared" si="15"/>
        <v>0</v>
      </c>
      <c r="G92" s="71"/>
      <c r="H92" s="72"/>
      <c r="I92" s="789">
        <f>I60-F92</f>
        <v>10667.52</v>
      </c>
      <c r="J92" s="790">
        <f>J60-C92</f>
        <v>392</v>
      </c>
      <c r="K92" s="791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3"/>
      <c r="R92" s="70">
        <f t="shared" si="17"/>
        <v>0</v>
      </c>
      <c r="S92" s="71"/>
      <c r="T92" s="72"/>
      <c r="U92" s="789">
        <f>U60-R92</f>
        <v>37019.199999999997</v>
      </c>
      <c r="V92" s="790">
        <f>V60-O92</f>
        <v>1360</v>
      </c>
      <c r="W92" s="791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296</v>
      </c>
      <c r="D94" s="6">
        <f>SUM(D9:D93)</f>
        <v>8057.1200000000008</v>
      </c>
      <c r="F94" s="6">
        <f>SUM(F9:F93)</f>
        <v>8057.1200000000008</v>
      </c>
      <c r="O94" s="53">
        <f>SUM(O9:O93)</f>
        <v>0</v>
      </c>
      <c r="P94" s="6">
        <f>SUM(P9:P93)</f>
        <v>0</v>
      </c>
      <c r="R94" s="6">
        <f>SUM(R9:R93)</f>
        <v>0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392</v>
      </c>
      <c r="P97" s="45" t="s">
        <v>4</v>
      </c>
      <c r="Q97" s="57">
        <f>R5-O94+R4+R6</f>
        <v>1360</v>
      </c>
    </row>
    <row r="98" spans="3:20" ht="15.75" thickBot="1" x14ac:dyDescent="0.3"/>
    <row r="99" spans="3:20" ht="15.75" thickBot="1" x14ac:dyDescent="0.3">
      <c r="C99" s="1105" t="s">
        <v>11</v>
      </c>
      <c r="D99" s="1106"/>
      <c r="E99" s="58">
        <f>E4+E5+E6-F94</f>
        <v>10667.519999999999</v>
      </c>
      <c r="G99" s="47"/>
      <c r="H99" s="92"/>
      <c r="O99" s="1105" t="s">
        <v>11</v>
      </c>
      <c r="P99" s="1106"/>
      <c r="Q99" s="58">
        <f>Q4+Q5+Q6-R94</f>
        <v>37019.199999999997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G7" sqref="G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2" t="s">
        <v>238</v>
      </c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 t="s">
        <v>324</v>
      </c>
      <c r="B4" s="321"/>
      <c r="C4" s="349"/>
      <c r="D4" s="268"/>
      <c r="E4" s="333"/>
      <c r="F4" s="263"/>
      <c r="G4" s="74"/>
    </row>
    <row r="5" spans="1:9" ht="15.75" customHeight="1" x14ac:dyDescent="0.25">
      <c r="A5" s="1121" t="s">
        <v>246</v>
      </c>
      <c r="B5" s="529" t="s">
        <v>239</v>
      </c>
      <c r="C5" s="269">
        <v>137</v>
      </c>
      <c r="D5" s="268">
        <v>44479</v>
      </c>
      <c r="E5" s="333">
        <v>202.16</v>
      </c>
      <c r="F5" s="263">
        <v>10</v>
      </c>
      <c r="G5" s="283">
        <f>F55</f>
        <v>0</v>
      </c>
      <c r="H5" s="7">
        <f>E5-G5+E4+E6+E7</f>
        <v>625.77</v>
      </c>
    </row>
    <row r="6" spans="1:9" ht="15" customHeight="1" x14ac:dyDescent="0.25">
      <c r="A6" s="1121"/>
      <c r="B6" s="530" t="s">
        <v>240</v>
      </c>
      <c r="C6" s="269">
        <v>135</v>
      </c>
      <c r="D6" s="296">
        <v>44481</v>
      </c>
      <c r="E6" s="280">
        <v>274.89</v>
      </c>
      <c r="F6" s="274">
        <v>13</v>
      </c>
      <c r="G6" s="260"/>
    </row>
    <row r="7" spans="1:9" ht="15.75" thickBot="1" x14ac:dyDescent="0.3">
      <c r="A7" s="260"/>
      <c r="B7" s="263"/>
      <c r="C7" s="264">
        <v>135</v>
      </c>
      <c r="D7" s="296">
        <v>44495</v>
      </c>
      <c r="E7" s="297">
        <v>148.72</v>
      </c>
      <c r="F7" s="263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30</v>
      </c>
      <c r="C9" s="15"/>
      <c r="D9" s="285"/>
      <c r="E9" s="987"/>
      <c r="F9" s="285">
        <f t="shared" ref="F9:F54" si="0">D9</f>
        <v>0</v>
      </c>
      <c r="G9" s="286"/>
      <c r="H9" s="287"/>
      <c r="I9" s="280">
        <f>E6+E5+E4-F9+E7</f>
        <v>625.77</v>
      </c>
    </row>
    <row r="10" spans="1:9" x14ac:dyDescent="0.25">
      <c r="A10" s="78"/>
      <c r="B10" s="206">
        <f t="shared" ref="B10:B53" si="1">B9-C10</f>
        <v>30</v>
      </c>
      <c r="C10" s="15"/>
      <c r="D10" s="285"/>
      <c r="E10" s="987"/>
      <c r="F10" s="285">
        <f t="shared" si="0"/>
        <v>0</v>
      </c>
      <c r="G10" s="286"/>
      <c r="H10" s="287"/>
      <c r="I10" s="280">
        <f t="shared" ref="I10:I54" si="2">I9-F10</f>
        <v>625.77</v>
      </c>
    </row>
    <row r="11" spans="1:9" x14ac:dyDescent="0.25">
      <c r="A11" s="12"/>
      <c r="B11" s="206">
        <f t="shared" si="1"/>
        <v>30</v>
      </c>
      <c r="C11" s="15"/>
      <c r="D11" s="285"/>
      <c r="E11" s="987"/>
      <c r="F11" s="285">
        <f t="shared" si="0"/>
        <v>0</v>
      </c>
      <c r="G11" s="286"/>
      <c r="H11" s="287"/>
      <c r="I11" s="280">
        <f t="shared" si="2"/>
        <v>625.77</v>
      </c>
    </row>
    <row r="12" spans="1:9" x14ac:dyDescent="0.25">
      <c r="A12" s="56" t="s">
        <v>33</v>
      </c>
      <c r="B12" s="206">
        <f t="shared" si="1"/>
        <v>30</v>
      </c>
      <c r="C12" s="15"/>
      <c r="D12" s="285"/>
      <c r="E12" s="987"/>
      <c r="F12" s="285">
        <f t="shared" si="0"/>
        <v>0</v>
      </c>
      <c r="G12" s="286"/>
      <c r="H12" s="287"/>
      <c r="I12" s="280">
        <f t="shared" si="2"/>
        <v>625.77</v>
      </c>
    </row>
    <row r="13" spans="1:9" x14ac:dyDescent="0.25">
      <c r="A13" s="78"/>
      <c r="B13" s="206">
        <f t="shared" si="1"/>
        <v>30</v>
      </c>
      <c r="C13" s="15"/>
      <c r="D13" s="285"/>
      <c r="E13" s="987"/>
      <c r="F13" s="285">
        <f t="shared" si="0"/>
        <v>0</v>
      </c>
      <c r="G13" s="286"/>
      <c r="H13" s="287"/>
      <c r="I13" s="280">
        <f t="shared" si="2"/>
        <v>625.77</v>
      </c>
    </row>
    <row r="14" spans="1:9" x14ac:dyDescent="0.25">
      <c r="A14" s="12"/>
      <c r="B14" s="206">
        <f t="shared" si="1"/>
        <v>30</v>
      </c>
      <c r="C14" s="15"/>
      <c r="D14" s="285"/>
      <c r="E14" s="987"/>
      <c r="F14" s="285">
        <f t="shared" si="0"/>
        <v>0</v>
      </c>
      <c r="G14" s="286"/>
      <c r="H14" s="287"/>
      <c r="I14" s="280">
        <f t="shared" si="2"/>
        <v>625.77</v>
      </c>
    </row>
    <row r="15" spans="1:9" x14ac:dyDescent="0.25">
      <c r="B15" s="206">
        <f t="shared" si="1"/>
        <v>30</v>
      </c>
      <c r="C15" s="53"/>
      <c r="D15" s="285"/>
      <c r="E15" s="987"/>
      <c r="F15" s="285">
        <f t="shared" si="0"/>
        <v>0</v>
      </c>
      <c r="G15" s="286"/>
      <c r="H15" s="287"/>
      <c r="I15" s="280">
        <f t="shared" si="2"/>
        <v>625.77</v>
      </c>
    </row>
    <row r="16" spans="1:9" x14ac:dyDescent="0.25">
      <c r="B16" s="206">
        <f t="shared" si="1"/>
        <v>30</v>
      </c>
      <c r="C16" s="15"/>
      <c r="D16" s="285"/>
      <c r="E16" s="987"/>
      <c r="F16" s="285">
        <f t="shared" si="0"/>
        <v>0</v>
      </c>
      <c r="G16" s="286"/>
      <c r="H16" s="287"/>
      <c r="I16" s="280">
        <f t="shared" si="2"/>
        <v>625.77</v>
      </c>
    </row>
    <row r="17" spans="2:9" x14ac:dyDescent="0.25">
      <c r="B17" s="206">
        <f t="shared" si="1"/>
        <v>30</v>
      </c>
      <c r="C17" s="15"/>
      <c r="D17" s="285"/>
      <c r="E17" s="987"/>
      <c r="F17" s="285">
        <f t="shared" si="0"/>
        <v>0</v>
      </c>
      <c r="G17" s="286"/>
      <c r="H17" s="287"/>
      <c r="I17" s="280">
        <f t="shared" si="2"/>
        <v>625.77</v>
      </c>
    </row>
    <row r="18" spans="2:9" x14ac:dyDescent="0.25">
      <c r="B18" s="206">
        <f t="shared" si="1"/>
        <v>30</v>
      </c>
      <c r="C18" s="53"/>
      <c r="D18" s="285"/>
      <c r="E18" s="987"/>
      <c r="F18" s="285">
        <f t="shared" si="0"/>
        <v>0</v>
      </c>
      <c r="G18" s="286"/>
      <c r="H18" s="287"/>
      <c r="I18" s="280">
        <f t="shared" si="2"/>
        <v>625.77</v>
      </c>
    </row>
    <row r="19" spans="2:9" x14ac:dyDescent="0.25">
      <c r="B19" s="206">
        <f t="shared" si="1"/>
        <v>30</v>
      </c>
      <c r="C19" s="15"/>
      <c r="D19" s="285"/>
      <c r="E19" s="987"/>
      <c r="F19" s="285">
        <f t="shared" si="0"/>
        <v>0</v>
      </c>
      <c r="G19" s="286"/>
      <c r="H19" s="287"/>
      <c r="I19" s="280">
        <f t="shared" si="2"/>
        <v>625.77</v>
      </c>
    </row>
    <row r="20" spans="2:9" x14ac:dyDescent="0.25">
      <c r="B20" s="206">
        <f t="shared" si="1"/>
        <v>30</v>
      </c>
      <c r="C20" s="15"/>
      <c r="D20" s="285"/>
      <c r="E20" s="987"/>
      <c r="F20" s="285">
        <f t="shared" si="0"/>
        <v>0</v>
      </c>
      <c r="G20" s="286"/>
      <c r="H20" s="287"/>
      <c r="I20" s="280">
        <f t="shared" si="2"/>
        <v>625.77</v>
      </c>
    </row>
    <row r="21" spans="2:9" x14ac:dyDescent="0.25">
      <c r="B21" s="206">
        <f t="shared" si="1"/>
        <v>30</v>
      </c>
      <c r="C21" s="15"/>
      <c r="D21" s="285"/>
      <c r="E21" s="987"/>
      <c r="F21" s="285">
        <f t="shared" si="0"/>
        <v>0</v>
      </c>
      <c r="G21" s="286"/>
      <c r="H21" s="287"/>
      <c r="I21" s="280">
        <f t="shared" si="2"/>
        <v>625.77</v>
      </c>
    </row>
    <row r="22" spans="2:9" x14ac:dyDescent="0.25">
      <c r="B22" s="206">
        <f t="shared" si="1"/>
        <v>30</v>
      </c>
      <c r="C22" s="15"/>
      <c r="D22" s="285"/>
      <c r="E22" s="987"/>
      <c r="F22" s="285">
        <f t="shared" si="0"/>
        <v>0</v>
      </c>
      <c r="G22" s="286"/>
      <c r="H22" s="287"/>
      <c r="I22" s="280">
        <f t="shared" si="2"/>
        <v>625.77</v>
      </c>
    </row>
    <row r="23" spans="2:9" x14ac:dyDescent="0.25">
      <c r="B23" s="206">
        <f t="shared" si="1"/>
        <v>30</v>
      </c>
      <c r="C23" s="15"/>
      <c r="D23" s="285"/>
      <c r="E23" s="987"/>
      <c r="F23" s="285">
        <f t="shared" si="0"/>
        <v>0</v>
      </c>
      <c r="G23" s="286"/>
      <c r="H23" s="287"/>
      <c r="I23" s="280">
        <f t="shared" si="2"/>
        <v>625.77</v>
      </c>
    </row>
    <row r="24" spans="2:9" x14ac:dyDescent="0.25">
      <c r="B24" s="206">
        <f t="shared" si="1"/>
        <v>30</v>
      </c>
      <c r="C24" s="15"/>
      <c r="D24" s="285"/>
      <c r="E24" s="987"/>
      <c r="F24" s="285">
        <f t="shared" si="0"/>
        <v>0</v>
      </c>
      <c r="G24" s="286"/>
      <c r="H24" s="287"/>
      <c r="I24" s="280">
        <f t="shared" si="2"/>
        <v>625.77</v>
      </c>
    </row>
    <row r="25" spans="2:9" x14ac:dyDescent="0.25">
      <c r="B25" s="206">
        <f t="shared" si="1"/>
        <v>30</v>
      </c>
      <c r="C25" s="15"/>
      <c r="D25" s="285"/>
      <c r="E25" s="987"/>
      <c r="F25" s="285">
        <f t="shared" ref="F25:F32" si="3">D25</f>
        <v>0</v>
      </c>
      <c r="G25" s="286"/>
      <c r="H25" s="287"/>
      <c r="I25" s="280">
        <f t="shared" si="2"/>
        <v>625.77</v>
      </c>
    </row>
    <row r="26" spans="2:9" x14ac:dyDescent="0.25">
      <c r="B26" s="206">
        <f t="shared" si="1"/>
        <v>30</v>
      </c>
      <c r="C26" s="15"/>
      <c r="D26" s="285"/>
      <c r="E26" s="987"/>
      <c r="F26" s="285">
        <f t="shared" si="3"/>
        <v>0</v>
      </c>
      <c r="G26" s="286"/>
      <c r="H26" s="287"/>
      <c r="I26" s="280">
        <f t="shared" si="2"/>
        <v>625.77</v>
      </c>
    </row>
    <row r="27" spans="2:9" x14ac:dyDescent="0.25">
      <c r="B27" s="206">
        <f t="shared" si="1"/>
        <v>30</v>
      </c>
      <c r="C27" s="15"/>
      <c r="D27" s="285"/>
      <c r="E27" s="987"/>
      <c r="F27" s="285">
        <f t="shared" si="3"/>
        <v>0</v>
      </c>
      <c r="G27" s="286"/>
      <c r="H27" s="287"/>
      <c r="I27" s="280">
        <f t="shared" si="2"/>
        <v>625.77</v>
      </c>
    </row>
    <row r="28" spans="2:9" x14ac:dyDescent="0.25">
      <c r="B28" s="206">
        <f t="shared" si="1"/>
        <v>30</v>
      </c>
      <c r="C28" s="15"/>
      <c r="D28" s="285"/>
      <c r="E28" s="987"/>
      <c r="F28" s="285">
        <f t="shared" si="3"/>
        <v>0</v>
      </c>
      <c r="G28" s="286"/>
      <c r="H28" s="287"/>
      <c r="I28" s="280">
        <f t="shared" si="2"/>
        <v>625.77</v>
      </c>
    </row>
    <row r="29" spans="2:9" x14ac:dyDescent="0.25">
      <c r="B29" s="206">
        <f t="shared" si="1"/>
        <v>30</v>
      </c>
      <c r="C29" s="15"/>
      <c r="D29" s="285"/>
      <c r="E29" s="987"/>
      <c r="F29" s="285">
        <f t="shared" si="3"/>
        <v>0</v>
      </c>
      <c r="G29" s="286"/>
      <c r="H29" s="287"/>
      <c r="I29" s="280">
        <f t="shared" si="2"/>
        <v>625.77</v>
      </c>
    </row>
    <row r="30" spans="2:9" x14ac:dyDescent="0.25">
      <c r="B30" s="206">
        <f t="shared" si="1"/>
        <v>30</v>
      </c>
      <c r="C30" s="15"/>
      <c r="D30" s="285"/>
      <c r="E30" s="987"/>
      <c r="F30" s="285">
        <f t="shared" si="3"/>
        <v>0</v>
      </c>
      <c r="G30" s="286"/>
      <c r="H30" s="287"/>
      <c r="I30" s="280">
        <f t="shared" si="2"/>
        <v>625.77</v>
      </c>
    </row>
    <row r="31" spans="2:9" x14ac:dyDescent="0.25">
      <c r="B31" s="206">
        <f t="shared" si="1"/>
        <v>30</v>
      </c>
      <c r="C31" s="15"/>
      <c r="D31" s="285"/>
      <c r="E31" s="987"/>
      <c r="F31" s="285">
        <f t="shared" si="3"/>
        <v>0</v>
      </c>
      <c r="G31" s="286"/>
      <c r="H31" s="287"/>
      <c r="I31" s="280">
        <f t="shared" si="2"/>
        <v>625.77</v>
      </c>
    </row>
    <row r="32" spans="2:9" x14ac:dyDescent="0.25">
      <c r="B32" s="206">
        <f t="shared" si="1"/>
        <v>30</v>
      </c>
      <c r="C32" s="15"/>
      <c r="D32" s="285"/>
      <c r="E32" s="987"/>
      <c r="F32" s="285">
        <f t="shared" si="3"/>
        <v>0</v>
      </c>
      <c r="G32" s="286"/>
      <c r="H32" s="287"/>
      <c r="I32" s="280">
        <f t="shared" si="2"/>
        <v>625.77</v>
      </c>
    </row>
    <row r="33" spans="2:9" x14ac:dyDescent="0.25">
      <c r="B33" s="206">
        <f t="shared" si="1"/>
        <v>30</v>
      </c>
      <c r="C33" s="15"/>
      <c r="D33" s="285"/>
      <c r="E33" s="987"/>
      <c r="F33" s="285">
        <f t="shared" si="0"/>
        <v>0</v>
      </c>
      <c r="G33" s="286"/>
      <c r="H33" s="287"/>
      <c r="I33" s="979">
        <f t="shared" si="2"/>
        <v>625.77</v>
      </c>
    </row>
    <row r="34" spans="2:9" x14ac:dyDescent="0.25">
      <c r="B34" s="206">
        <f t="shared" si="1"/>
        <v>30</v>
      </c>
      <c r="C34" s="15"/>
      <c r="D34" s="285"/>
      <c r="E34" s="987"/>
      <c r="F34" s="285">
        <f t="shared" si="0"/>
        <v>0</v>
      </c>
      <c r="G34" s="286"/>
      <c r="H34" s="287"/>
      <c r="I34" s="979">
        <f t="shared" si="2"/>
        <v>625.77</v>
      </c>
    </row>
    <row r="35" spans="2:9" x14ac:dyDescent="0.25">
      <c r="B35" s="206">
        <f t="shared" si="1"/>
        <v>30</v>
      </c>
      <c r="C35" s="15"/>
      <c r="D35" s="285"/>
      <c r="E35" s="987"/>
      <c r="F35" s="285">
        <f t="shared" si="0"/>
        <v>0</v>
      </c>
      <c r="G35" s="286"/>
      <c r="H35" s="287"/>
      <c r="I35" s="979">
        <f t="shared" si="2"/>
        <v>625.77</v>
      </c>
    </row>
    <row r="36" spans="2:9" x14ac:dyDescent="0.25">
      <c r="B36" s="206">
        <f t="shared" si="1"/>
        <v>30</v>
      </c>
      <c r="C36" s="15"/>
      <c r="D36" s="285"/>
      <c r="E36" s="987"/>
      <c r="F36" s="285">
        <f t="shared" si="0"/>
        <v>0</v>
      </c>
      <c r="G36" s="286"/>
      <c r="H36" s="287"/>
      <c r="I36" s="280">
        <f t="shared" si="2"/>
        <v>625.77</v>
      </c>
    </row>
    <row r="37" spans="2:9" x14ac:dyDescent="0.25">
      <c r="B37" s="206">
        <f t="shared" si="1"/>
        <v>30</v>
      </c>
      <c r="C37" s="15"/>
      <c r="D37" s="285"/>
      <c r="E37" s="987"/>
      <c r="F37" s="285">
        <f t="shared" si="0"/>
        <v>0</v>
      </c>
      <c r="G37" s="286"/>
      <c r="H37" s="287"/>
      <c r="I37" s="280">
        <f t="shared" si="2"/>
        <v>625.77</v>
      </c>
    </row>
    <row r="38" spans="2:9" x14ac:dyDescent="0.25">
      <c r="B38" s="206">
        <f t="shared" si="1"/>
        <v>30</v>
      </c>
      <c r="C38" s="15"/>
      <c r="D38" s="285"/>
      <c r="E38" s="987"/>
      <c r="F38" s="285">
        <f t="shared" si="0"/>
        <v>0</v>
      </c>
      <c r="G38" s="286"/>
      <c r="H38" s="287"/>
      <c r="I38" s="280">
        <f t="shared" si="2"/>
        <v>625.77</v>
      </c>
    </row>
    <row r="39" spans="2:9" x14ac:dyDescent="0.25">
      <c r="B39" s="206">
        <f t="shared" si="1"/>
        <v>30</v>
      </c>
      <c r="C39" s="15"/>
      <c r="D39" s="285"/>
      <c r="E39" s="987"/>
      <c r="F39" s="285">
        <f t="shared" si="0"/>
        <v>0</v>
      </c>
      <c r="G39" s="286"/>
      <c r="H39" s="287"/>
      <c r="I39" s="280">
        <f t="shared" si="2"/>
        <v>625.77</v>
      </c>
    </row>
    <row r="40" spans="2:9" x14ac:dyDescent="0.25">
      <c r="B40" s="206">
        <f t="shared" si="1"/>
        <v>30</v>
      </c>
      <c r="C40" s="15"/>
      <c r="D40" s="285"/>
      <c r="E40" s="987"/>
      <c r="F40" s="285">
        <f t="shared" si="0"/>
        <v>0</v>
      </c>
      <c r="G40" s="286"/>
      <c r="H40" s="287"/>
      <c r="I40" s="280">
        <f t="shared" si="2"/>
        <v>625.77</v>
      </c>
    </row>
    <row r="41" spans="2:9" x14ac:dyDescent="0.25">
      <c r="B41" s="206">
        <f t="shared" si="1"/>
        <v>30</v>
      </c>
      <c r="C41" s="15"/>
      <c r="D41" s="285"/>
      <c r="E41" s="987"/>
      <c r="F41" s="285">
        <f t="shared" si="0"/>
        <v>0</v>
      </c>
      <c r="G41" s="286"/>
      <c r="H41" s="287"/>
      <c r="I41" s="280">
        <f t="shared" si="2"/>
        <v>625.77</v>
      </c>
    </row>
    <row r="42" spans="2:9" x14ac:dyDescent="0.25">
      <c r="B42" s="206">
        <f t="shared" si="1"/>
        <v>30</v>
      </c>
      <c r="C42" s="15"/>
      <c r="D42" s="285"/>
      <c r="E42" s="987"/>
      <c r="F42" s="285">
        <f t="shared" si="0"/>
        <v>0</v>
      </c>
      <c r="G42" s="286"/>
      <c r="H42" s="287"/>
      <c r="I42" s="280">
        <f t="shared" si="2"/>
        <v>625.77</v>
      </c>
    </row>
    <row r="43" spans="2:9" x14ac:dyDescent="0.25">
      <c r="B43" s="206">
        <f t="shared" si="1"/>
        <v>30</v>
      </c>
      <c r="C43" s="15"/>
      <c r="D43" s="285"/>
      <c r="E43" s="987"/>
      <c r="F43" s="285">
        <f t="shared" si="0"/>
        <v>0</v>
      </c>
      <c r="G43" s="286"/>
      <c r="H43" s="287"/>
      <c r="I43" s="280">
        <f t="shared" si="2"/>
        <v>625.77</v>
      </c>
    </row>
    <row r="44" spans="2:9" x14ac:dyDescent="0.25">
      <c r="B44" s="206">
        <f t="shared" si="1"/>
        <v>30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625.77</v>
      </c>
    </row>
    <row r="45" spans="2:9" x14ac:dyDescent="0.25">
      <c r="B45" s="206">
        <f t="shared" si="1"/>
        <v>30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625.77</v>
      </c>
    </row>
    <row r="46" spans="2:9" x14ac:dyDescent="0.25">
      <c r="B46" s="206">
        <f t="shared" si="1"/>
        <v>30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625.77</v>
      </c>
    </row>
    <row r="47" spans="2:9" x14ac:dyDescent="0.25">
      <c r="B47" s="206">
        <f t="shared" si="1"/>
        <v>30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625.77</v>
      </c>
    </row>
    <row r="48" spans="2:9" x14ac:dyDescent="0.25">
      <c r="B48" s="206">
        <f t="shared" si="1"/>
        <v>30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625.77</v>
      </c>
    </row>
    <row r="49" spans="2:9" x14ac:dyDescent="0.25">
      <c r="B49" s="206">
        <f t="shared" si="1"/>
        <v>30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625.77</v>
      </c>
    </row>
    <row r="50" spans="2:9" x14ac:dyDescent="0.25">
      <c r="B50" s="206">
        <f t="shared" si="1"/>
        <v>30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625.77</v>
      </c>
    </row>
    <row r="51" spans="2:9" x14ac:dyDescent="0.25">
      <c r="B51" s="206">
        <f t="shared" si="1"/>
        <v>30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625.77</v>
      </c>
    </row>
    <row r="52" spans="2:9" x14ac:dyDescent="0.25">
      <c r="B52" s="206">
        <f t="shared" si="1"/>
        <v>30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625.77</v>
      </c>
    </row>
    <row r="53" spans="2:9" x14ac:dyDescent="0.25">
      <c r="B53" s="206">
        <f t="shared" si="1"/>
        <v>30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625.77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625.77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30</v>
      </c>
    </row>
    <row r="59" spans="2:9" ht="15.75" thickBot="1" x14ac:dyDescent="0.3">
      <c r="B59" s="129"/>
    </row>
    <row r="60" spans="2:9" ht="15.75" thickBot="1" x14ac:dyDescent="0.3">
      <c r="B60" s="92"/>
      <c r="C60" s="1105" t="s">
        <v>11</v>
      </c>
      <c r="D60" s="1106"/>
      <c r="E60" s="58">
        <f>E5-F55+E4+E6+E7</f>
        <v>625.77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7" t="s">
        <v>201</v>
      </c>
      <c r="B1" s="1107"/>
      <c r="C1" s="1107"/>
      <c r="D1" s="1107"/>
      <c r="E1" s="1107"/>
      <c r="F1" s="1107"/>
      <c r="G1" s="11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21" t="s">
        <v>121</v>
      </c>
      <c r="B5" s="529" t="s">
        <v>122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797.68000000000006</v>
      </c>
      <c r="H5" s="7">
        <f>E5-G5+E4+E6+E7</f>
        <v>178.90999999999997</v>
      </c>
    </row>
    <row r="6" spans="1:9" ht="15.75" x14ac:dyDescent="0.25">
      <c r="A6" s="1121"/>
      <c r="B6" s="530" t="s">
        <v>123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124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40">
        <v>66.23</v>
      </c>
      <c r="E10" s="969">
        <v>44452</v>
      </c>
      <c r="F10" s="936">
        <f t="shared" ref="F10:F15" si="2">D10</f>
        <v>66.23</v>
      </c>
      <c r="G10" s="541" t="s">
        <v>134</v>
      </c>
      <c r="H10" s="629">
        <v>58</v>
      </c>
      <c r="I10" s="280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40">
        <v>212.47</v>
      </c>
      <c r="E11" s="543">
        <v>44452</v>
      </c>
      <c r="F11" s="540">
        <f t="shared" si="2"/>
        <v>212.47</v>
      </c>
      <c r="G11" s="630" t="s">
        <v>138</v>
      </c>
      <c r="H11" s="631">
        <v>58</v>
      </c>
      <c r="I11" s="280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40">
        <v>46.21</v>
      </c>
      <c r="E12" s="543">
        <v>44457</v>
      </c>
      <c r="F12" s="540">
        <f t="shared" si="2"/>
        <v>46.21</v>
      </c>
      <c r="G12" s="630" t="s">
        <v>152</v>
      </c>
      <c r="H12" s="631">
        <v>58</v>
      </c>
      <c r="I12" s="280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40">
        <v>146.52000000000001</v>
      </c>
      <c r="E13" s="969">
        <v>44467</v>
      </c>
      <c r="F13" s="936">
        <f t="shared" si="2"/>
        <v>146.52000000000001</v>
      </c>
      <c r="G13" s="541" t="s">
        <v>181</v>
      </c>
      <c r="H13" s="629">
        <v>58</v>
      </c>
      <c r="I13" s="280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40">
        <v>222.1</v>
      </c>
      <c r="E14" s="543">
        <v>44445</v>
      </c>
      <c r="F14" s="540">
        <f t="shared" si="2"/>
        <v>222.1</v>
      </c>
      <c r="G14" s="630" t="s">
        <v>128</v>
      </c>
      <c r="H14" s="631">
        <v>58</v>
      </c>
      <c r="I14" s="280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40">
        <v>21.62</v>
      </c>
      <c r="E15" s="543">
        <v>44448</v>
      </c>
      <c r="F15" s="540">
        <f t="shared" si="2"/>
        <v>21.62</v>
      </c>
      <c r="G15" s="630" t="s">
        <v>130</v>
      </c>
      <c r="H15" s="631">
        <v>58</v>
      </c>
      <c r="I15" s="280">
        <f t="shared" si="3"/>
        <v>178.91</v>
      </c>
    </row>
    <row r="16" spans="1:9" x14ac:dyDescent="0.25">
      <c r="B16" s="206">
        <f t="shared" si="1"/>
        <v>8</v>
      </c>
      <c r="C16" s="15"/>
      <c r="D16" s="929"/>
      <c r="E16" s="988"/>
      <c r="F16" s="989">
        <f t="shared" si="0"/>
        <v>0</v>
      </c>
      <c r="G16" s="941"/>
      <c r="H16" s="942"/>
      <c r="I16" s="280">
        <f t="shared" si="3"/>
        <v>178.91</v>
      </c>
    </row>
    <row r="17" spans="2:9" x14ac:dyDescent="0.25">
      <c r="B17" s="206">
        <f t="shared" si="1"/>
        <v>8</v>
      </c>
      <c r="C17" s="15"/>
      <c r="D17" s="929"/>
      <c r="E17" s="930"/>
      <c r="F17" s="929">
        <f t="shared" si="0"/>
        <v>0</v>
      </c>
      <c r="G17" s="941"/>
      <c r="H17" s="942"/>
      <c r="I17" s="280">
        <f t="shared" si="3"/>
        <v>178.91</v>
      </c>
    </row>
    <row r="18" spans="2:9" x14ac:dyDescent="0.25">
      <c r="B18" s="206">
        <f t="shared" si="1"/>
        <v>8</v>
      </c>
      <c r="C18" s="53"/>
      <c r="D18" s="929"/>
      <c r="E18" s="930"/>
      <c r="F18" s="929">
        <f t="shared" si="0"/>
        <v>0</v>
      </c>
      <c r="G18" s="941"/>
      <c r="H18" s="942"/>
      <c r="I18" s="280">
        <f t="shared" si="3"/>
        <v>178.91</v>
      </c>
    </row>
    <row r="19" spans="2:9" x14ac:dyDescent="0.25">
      <c r="B19" s="206">
        <f t="shared" si="1"/>
        <v>8</v>
      </c>
      <c r="C19" s="15"/>
      <c r="D19" s="929"/>
      <c r="E19" s="930"/>
      <c r="F19" s="929">
        <f t="shared" si="0"/>
        <v>0</v>
      </c>
      <c r="G19" s="941"/>
      <c r="H19" s="942"/>
      <c r="I19" s="280">
        <f t="shared" si="3"/>
        <v>178.91</v>
      </c>
    </row>
    <row r="20" spans="2:9" x14ac:dyDescent="0.25">
      <c r="B20" s="206">
        <f t="shared" si="1"/>
        <v>8</v>
      </c>
      <c r="C20" s="15"/>
      <c r="D20" s="929"/>
      <c r="E20" s="930"/>
      <c r="F20" s="929">
        <f t="shared" si="0"/>
        <v>0</v>
      </c>
      <c r="G20" s="941"/>
      <c r="H20" s="942"/>
      <c r="I20" s="280">
        <f t="shared" si="3"/>
        <v>178.91</v>
      </c>
    </row>
    <row r="21" spans="2:9" x14ac:dyDescent="0.25">
      <c r="B21" s="206">
        <f t="shared" si="1"/>
        <v>8</v>
      </c>
      <c r="C21" s="15"/>
      <c r="D21" s="929"/>
      <c r="E21" s="930"/>
      <c r="F21" s="929">
        <f t="shared" si="0"/>
        <v>0</v>
      </c>
      <c r="G21" s="941"/>
      <c r="H21" s="942"/>
      <c r="I21" s="280">
        <f t="shared" si="3"/>
        <v>178.91</v>
      </c>
    </row>
    <row r="22" spans="2:9" x14ac:dyDescent="0.25">
      <c r="B22" s="206">
        <f t="shared" si="1"/>
        <v>8</v>
      </c>
      <c r="C22" s="15"/>
      <c r="D22" s="929"/>
      <c r="E22" s="930"/>
      <c r="F22" s="929">
        <f t="shared" si="0"/>
        <v>0</v>
      </c>
      <c r="G22" s="931"/>
      <c r="H22" s="932"/>
      <c r="I22" s="280">
        <f t="shared" si="3"/>
        <v>178.91</v>
      </c>
    </row>
    <row r="23" spans="2:9" x14ac:dyDescent="0.25">
      <c r="B23" s="206">
        <f t="shared" si="1"/>
        <v>8</v>
      </c>
      <c r="C23" s="15"/>
      <c r="D23" s="929"/>
      <c r="E23" s="930"/>
      <c r="F23" s="929">
        <f t="shared" si="0"/>
        <v>0</v>
      </c>
      <c r="G23" s="931"/>
      <c r="H23" s="932"/>
      <c r="I23" s="280">
        <f t="shared" si="3"/>
        <v>178.91</v>
      </c>
    </row>
    <row r="24" spans="2:9" x14ac:dyDescent="0.25">
      <c r="B24" s="206">
        <f t="shared" si="1"/>
        <v>8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3"/>
        <v>178.91</v>
      </c>
    </row>
    <row r="25" spans="2:9" x14ac:dyDescent="0.25">
      <c r="B25" s="206">
        <f t="shared" si="1"/>
        <v>8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3"/>
        <v>178.91</v>
      </c>
    </row>
    <row r="26" spans="2:9" x14ac:dyDescent="0.25">
      <c r="B26" s="206">
        <f t="shared" si="1"/>
        <v>8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3"/>
        <v>178.91</v>
      </c>
    </row>
    <row r="27" spans="2:9" x14ac:dyDescent="0.25">
      <c r="B27" s="206">
        <f t="shared" si="1"/>
        <v>8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3"/>
        <v>178.91</v>
      </c>
    </row>
    <row r="28" spans="2:9" x14ac:dyDescent="0.25">
      <c r="B28" s="206">
        <f t="shared" si="1"/>
        <v>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3"/>
        <v>178.91</v>
      </c>
    </row>
    <row r="29" spans="2:9" x14ac:dyDescent="0.25">
      <c r="B29" s="206">
        <f t="shared" si="1"/>
        <v>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3"/>
        <v>178.91</v>
      </c>
    </row>
    <row r="30" spans="2:9" x14ac:dyDescent="0.25">
      <c r="B30" s="206">
        <f t="shared" si="1"/>
        <v>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3"/>
        <v>178.91</v>
      </c>
    </row>
    <row r="31" spans="2:9" x14ac:dyDescent="0.25">
      <c r="B31" s="206">
        <f t="shared" si="1"/>
        <v>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3"/>
        <v>178.91</v>
      </c>
    </row>
    <row r="32" spans="2:9" x14ac:dyDescent="0.25">
      <c r="B32" s="206">
        <f t="shared" si="1"/>
        <v>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3"/>
        <v>178.91</v>
      </c>
    </row>
    <row r="33" spans="2:9" x14ac:dyDescent="0.25">
      <c r="B33" s="206">
        <f t="shared" si="1"/>
        <v>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3"/>
        <v>178.91</v>
      </c>
    </row>
    <row r="34" spans="2:9" x14ac:dyDescent="0.25">
      <c r="B34" s="206">
        <f t="shared" si="1"/>
        <v>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3"/>
        <v>178.91</v>
      </c>
    </row>
    <row r="35" spans="2:9" x14ac:dyDescent="0.25">
      <c r="B35" s="206">
        <f t="shared" si="1"/>
        <v>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3"/>
        <v>178.91</v>
      </c>
    </row>
    <row r="36" spans="2:9" x14ac:dyDescent="0.25">
      <c r="B36" s="206">
        <f t="shared" si="1"/>
        <v>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3"/>
        <v>178.91</v>
      </c>
    </row>
    <row r="37" spans="2:9" x14ac:dyDescent="0.25">
      <c r="B37" s="206">
        <f t="shared" si="1"/>
        <v>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3"/>
        <v>178.91</v>
      </c>
    </row>
    <row r="38" spans="2:9" x14ac:dyDescent="0.25">
      <c r="B38" s="206">
        <f t="shared" si="1"/>
        <v>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3"/>
        <v>178.91</v>
      </c>
    </row>
    <row r="39" spans="2:9" x14ac:dyDescent="0.25">
      <c r="B39" s="206">
        <f t="shared" si="1"/>
        <v>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3"/>
        <v>178.91</v>
      </c>
    </row>
    <row r="40" spans="2:9" x14ac:dyDescent="0.25">
      <c r="B40" s="206">
        <f t="shared" si="1"/>
        <v>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3"/>
        <v>178.91</v>
      </c>
    </row>
    <row r="41" spans="2:9" x14ac:dyDescent="0.25">
      <c r="B41" s="206">
        <f t="shared" si="1"/>
        <v>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3"/>
        <v>178.91</v>
      </c>
    </row>
    <row r="42" spans="2:9" x14ac:dyDescent="0.25">
      <c r="B42" s="206">
        <f t="shared" si="1"/>
        <v>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3"/>
        <v>178.91</v>
      </c>
    </row>
    <row r="43" spans="2:9" x14ac:dyDescent="0.25">
      <c r="B43" s="206">
        <f t="shared" si="1"/>
        <v>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3"/>
        <v>178.91</v>
      </c>
    </row>
    <row r="44" spans="2:9" x14ac:dyDescent="0.25">
      <c r="B44" s="206">
        <f t="shared" si="1"/>
        <v>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3"/>
        <v>178.91</v>
      </c>
    </row>
    <row r="45" spans="2:9" x14ac:dyDescent="0.25">
      <c r="B45" s="206">
        <f t="shared" si="1"/>
        <v>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3"/>
        <v>178.91</v>
      </c>
    </row>
    <row r="46" spans="2:9" x14ac:dyDescent="0.25">
      <c r="B46" s="206">
        <f t="shared" si="1"/>
        <v>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3"/>
        <v>178.91</v>
      </c>
    </row>
    <row r="47" spans="2:9" x14ac:dyDescent="0.25">
      <c r="B47" s="206">
        <f t="shared" si="1"/>
        <v>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3"/>
        <v>178.91</v>
      </c>
    </row>
    <row r="48" spans="2:9" x14ac:dyDescent="0.25">
      <c r="B48" s="206">
        <f t="shared" si="1"/>
        <v>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3"/>
        <v>178.91</v>
      </c>
    </row>
    <row r="49" spans="2:9" x14ac:dyDescent="0.25">
      <c r="B49" s="206">
        <f t="shared" si="1"/>
        <v>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3"/>
        <v>178.91</v>
      </c>
    </row>
    <row r="50" spans="2:9" x14ac:dyDescent="0.25">
      <c r="B50" s="206">
        <f t="shared" si="1"/>
        <v>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3"/>
        <v>178.91</v>
      </c>
    </row>
    <row r="51" spans="2:9" x14ac:dyDescent="0.25">
      <c r="B51" s="206">
        <f t="shared" si="1"/>
        <v>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3"/>
        <v>178.91</v>
      </c>
    </row>
    <row r="52" spans="2:9" x14ac:dyDescent="0.25">
      <c r="B52" s="206">
        <f t="shared" si="1"/>
        <v>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3"/>
        <v>178.91</v>
      </c>
    </row>
    <row r="53" spans="2:9" x14ac:dyDescent="0.25">
      <c r="B53" s="206">
        <f t="shared" si="1"/>
        <v>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3"/>
        <v>178.91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3"/>
        <v>178.91</v>
      </c>
    </row>
    <row r="55" spans="2:9" x14ac:dyDescent="0.25">
      <c r="C55" s="53">
        <f>SUM(C9:C54)</f>
        <v>35</v>
      </c>
      <c r="D55" s="128">
        <f>SUM(D9:D54)</f>
        <v>797.68000000000006</v>
      </c>
      <c r="E55" s="179"/>
      <c r="F55" s="128">
        <f>SUM(F9:F54)</f>
        <v>797.68000000000006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8</v>
      </c>
    </row>
    <row r="59" spans="2:9" ht="15.75" thickBot="1" x14ac:dyDescent="0.3">
      <c r="B59" s="129"/>
    </row>
    <row r="60" spans="2:9" ht="15.75" thickBot="1" x14ac:dyDescent="0.3">
      <c r="B60" s="92"/>
      <c r="C60" s="1105" t="s">
        <v>11</v>
      </c>
      <c r="D60" s="1106"/>
      <c r="E60" s="58">
        <f>E5-F55+E4+E6+E7</f>
        <v>178.90999999999997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07" t="s">
        <v>202</v>
      </c>
      <c r="B1" s="1107"/>
      <c r="C1" s="1107"/>
      <c r="D1" s="1107"/>
      <c r="E1" s="1107"/>
      <c r="F1" s="1107"/>
      <c r="G1" s="110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122" t="s">
        <v>68</v>
      </c>
      <c r="B5" s="1124" t="s">
        <v>69</v>
      </c>
      <c r="C5" s="486">
        <v>105</v>
      </c>
      <c r="D5" s="336">
        <v>44468</v>
      </c>
      <c r="E5" s="338">
        <v>300</v>
      </c>
      <c r="F5" s="339">
        <v>20</v>
      </c>
      <c r="G5" s="154">
        <f>F102</f>
        <v>15</v>
      </c>
      <c r="H5" s="59">
        <f>E4+E5+E6-G5</f>
        <v>285</v>
      </c>
    </row>
    <row r="6" spans="1:11" ht="16.5" thickBot="1" x14ac:dyDescent="0.3">
      <c r="A6" s="1123"/>
      <c r="B6" s="1125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4">
        <v>1</v>
      </c>
      <c r="D8" s="324">
        <f t="shared" ref="D8:D13" si="0">C8*B8</f>
        <v>15</v>
      </c>
      <c r="E8" s="94">
        <v>44471</v>
      </c>
      <c r="F8" s="285">
        <f t="shared" ref="F8:F71" si="1">D8</f>
        <v>15</v>
      </c>
      <c r="G8" s="286" t="s">
        <v>196</v>
      </c>
      <c r="H8" s="287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4"/>
      <c r="D9" s="324">
        <f t="shared" si="0"/>
        <v>0</v>
      </c>
      <c r="E9" s="94"/>
      <c r="F9" s="70">
        <f t="shared" si="1"/>
        <v>0</v>
      </c>
      <c r="G9" s="286"/>
      <c r="H9" s="287"/>
      <c r="I9" s="252">
        <f>I8-F9</f>
        <v>285</v>
      </c>
      <c r="J9" s="253">
        <f>J8-C9</f>
        <v>19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84"/>
      <c r="D10" s="324">
        <f t="shared" si="0"/>
        <v>0</v>
      </c>
      <c r="E10" s="80"/>
      <c r="F10" s="70">
        <f t="shared" si="1"/>
        <v>0</v>
      </c>
      <c r="G10" s="286"/>
      <c r="H10" s="287"/>
      <c r="I10" s="252">
        <f t="shared" ref="I10:I19" si="3">I9-F10</f>
        <v>285</v>
      </c>
      <c r="J10" s="253">
        <f t="shared" ref="J10:J73" si="4">J9-C10</f>
        <v>19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84"/>
      <c r="D11" s="324">
        <f t="shared" si="0"/>
        <v>0</v>
      </c>
      <c r="E11" s="80"/>
      <c r="F11" s="70">
        <f t="shared" si="1"/>
        <v>0</v>
      </c>
      <c r="G11" s="286"/>
      <c r="H11" s="287"/>
      <c r="I11" s="252">
        <f t="shared" si="3"/>
        <v>285</v>
      </c>
      <c r="J11" s="253">
        <f t="shared" si="4"/>
        <v>19</v>
      </c>
      <c r="K11" s="61">
        <f t="shared" si="2"/>
        <v>0</v>
      </c>
    </row>
    <row r="12" spans="1:11" x14ac:dyDescent="0.25">
      <c r="A12" s="74"/>
      <c r="B12" s="84">
        <v>15</v>
      </c>
      <c r="C12" s="284"/>
      <c r="D12" s="324">
        <f t="shared" si="0"/>
        <v>0</v>
      </c>
      <c r="E12" s="80"/>
      <c r="F12" s="70">
        <f t="shared" si="1"/>
        <v>0</v>
      </c>
      <c r="G12" s="286"/>
      <c r="H12" s="287"/>
      <c r="I12" s="322">
        <f t="shared" si="3"/>
        <v>285</v>
      </c>
      <c r="J12" s="323">
        <f t="shared" si="4"/>
        <v>19</v>
      </c>
      <c r="K12" s="61">
        <f t="shared" si="2"/>
        <v>0</v>
      </c>
    </row>
    <row r="13" spans="1:11" x14ac:dyDescent="0.25">
      <c r="A13" s="74"/>
      <c r="B13" s="84">
        <v>15</v>
      </c>
      <c r="C13" s="284"/>
      <c r="D13" s="324">
        <f t="shared" si="0"/>
        <v>0</v>
      </c>
      <c r="E13" s="80"/>
      <c r="F13" s="70">
        <f t="shared" si="1"/>
        <v>0</v>
      </c>
      <c r="G13" s="286"/>
      <c r="H13" s="287"/>
      <c r="I13" s="322">
        <f t="shared" si="3"/>
        <v>285</v>
      </c>
      <c r="J13" s="323">
        <f t="shared" si="4"/>
        <v>19</v>
      </c>
      <c r="K13" s="61">
        <f t="shared" si="2"/>
        <v>0</v>
      </c>
    </row>
    <row r="14" spans="1:11" x14ac:dyDescent="0.25">
      <c r="B14" s="84">
        <v>15</v>
      </c>
      <c r="C14" s="284"/>
      <c r="D14" s="324">
        <f>C14*B14</f>
        <v>0</v>
      </c>
      <c r="E14" s="325"/>
      <c r="F14" s="285">
        <f t="shared" si="1"/>
        <v>0</v>
      </c>
      <c r="G14" s="286"/>
      <c r="H14" s="287"/>
      <c r="I14" s="322">
        <f t="shared" si="3"/>
        <v>285</v>
      </c>
      <c r="J14" s="323">
        <f t="shared" si="4"/>
        <v>19</v>
      </c>
      <c r="K14" s="61">
        <f t="shared" si="2"/>
        <v>0</v>
      </c>
    </row>
    <row r="15" spans="1:11" x14ac:dyDescent="0.25">
      <c r="B15" s="84">
        <v>15</v>
      </c>
      <c r="C15" s="284"/>
      <c r="D15" s="324">
        <f t="shared" ref="D15:D78" si="5">C15*B15</f>
        <v>0</v>
      </c>
      <c r="E15" s="85"/>
      <c r="F15" s="70">
        <f t="shared" si="1"/>
        <v>0</v>
      </c>
      <c r="G15" s="286"/>
      <c r="H15" s="287"/>
      <c r="I15" s="322">
        <f t="shared" si="3"/>
        <v>285</v>
      </c>
      <c r="J15" s="323">
        <f t="shared" si="4"/>
        <v>19</v>
      </c>
      <c r="K15" s="61">
        <f t="shared" si="2"/>
        <v>0</v>
      </c>
    </row>
    <row r="16" spans="1:11" x14ac:dyDescent="0.25">
      <c r="A16" s="82"/>
      <c r="B16" s="84">
        <v>15</v>
      </c>
      <c r="C16" s="284"/>
      <c r="D16" s="324">
        <f t="shared" si="5"/>
        <v>0</v>
      </c>
      <c r="E16" s="85"/>
      <c r="F16" s="70">
        <f t="shared" si="1"/>
        <v>0</v>
      </c>
      <c r="G16" s="286"/>
      <c r="H16" s="287"/>
      <c r="I16" s="322">
        <f t="shared" si="3"/>
        <v>285</v>
      </c>
      <c r="J16" s="323">
        <f t="shared" si="4"/>
        <v>19</v>
      </c>
      <c r="K16" s="61">
        <f t="shared" si="2"/>
        <v>0</v>
      </c>
    </row>
    <row r="17" spans="1:11" x14ac:dyDescent="0.25">
      <c r="A17" s="84"/>
      <c r="B17" s="84">
        <v>15</v>
      </c>
      <c r="C17" s="284"/>
      <c r="D17" s="324">
        <f t="shared" si="5"/>
        <v>0</v>
      </c>
      <c r="E17" s="85"/>
      <c r="F17" s="70">
        <f t="shared" si="1"/>
        <v>0</v>
      </c>
      <c r="G17" s="286"/>
      <c r="H17" s="287"/>
      <c r="I17" s="322">
        <f t="shared" si="3"/>
        <v>285</v>
      </c>
      <c r="J17" s="323">
        <f t="shared" si="4"/>
        <v>19</v>
      </c>
      <c r="K17" s="61">
        <f t="shared" si="2"/>
        <v>0</v>
      </c>
    </row>
    <row r="18" spans="1:11" x14ac:dyDescent="0.25">
      <c r="A18" s="2"/>
      <c r="B18" s="84">
        <v>15</v>
      </c>
      <c r="C18" s="284"/>
      <c r="D18" s="324">
        <f t="shared" si="5"/>
        <v>0</v>
      </c>
      <c r="E18" s="85"/>
      <c r="F18" s="70">
        <f t="shared" si="1"/>
        <v>0</v>
      </c>
      <c r="G18" s="286"/>
      <c r="H18" s="287"/>
      <c r="I18" s="322">
        <f t="shared" si="3"/>
        <v>285</v>
      </c>
      <c r="J18" s="323">
        <f t="shared" si="4"/>
        <v>19</v>
      </c>
      <c r="K18" s="61">
        <f t="shared" si="2"/>
        <v>0</v>
      </c>
    </row>
    <row r="19" spans="1:11" x14ac:dyDescent="0.25">
      <c r="A19" s="2"/>
      <c r="B19" s="84">
        <v>15</v>
      </c>
      <c r="C19" s="284"/>
      <c r="D19" s="324">
        <f t="shared" si="5"/>
        <v>0</v>
      </c>
      <c r="E19" s="85"/>
      <c r="F19" s="70">
        <f t="shared" si="1"/>
        <v>0</v>
      </c>
      <c r="G19" s="286"/>
      <c r="H19" s="287"/>
      <c r="I19" s="322">
        <f t="shared" si="3"/>
        <v>285</v>
      </c>
      <c r="J19" s="323">
        <f t="shared" si="4"/>
        <v>19</v>
      </c>
      <c r="K19" s="61">
        <f t="shared" si="2"/>
        <v>0</v>
      </c>
    </row>
    <row r="20" spans="1:11" x14ac:dyDescent="0.25">
      <c r="A20" s="2"/>
      <c r="B20" s="84">
        <v>15</v>
      </c>
      <c r="C20" s="284"/>
      <c r="D20" s="324">
        <f t="shared" si="5"/>
        <v>0</v>
      </c>
      <c r="E20" s="80"/>
      <c r="F20" s="70">
        <f t="shared" si="1"/>
        <v>0</v>
      </c>
      <c r="G20" s="286"/>
      <c r="H20" s="287"/>
      <c r="I20" s="322">
        <f>I19-F20</f>
        <v>285</v>
      </c>
      <c r="J20" s="323">
        <f t="shared" si="4"/>
        <v>19</v>
      </c>
      <c r="K20" s="61">
        <f t="shared" si="2"/>
        <v>0</v>
      </c>
    </row>
    <row r="21" spans="1:11" x14ac:dyDescent="0.25">
      <c r="A21" s="2"/>
      <c r="B21" s="84">
        <v>15</v>
      </c>
      <c r="C21" s="284"/>
      <c r="D21" s="324">
        <f t="shared" si="5"/>
        <v>0</v>
      </c>
      <c r="E21" s="80"/>
      <c r="F21" s="70">
        <f t="shared" si="1"/>
        <v>0</v>
      </c>
      <c r="G21" s="286"/>
      <c r="H21" s="287"/>
      <c r="I21" s="322">
        <f t="shared" ref="I21:I79" si="6">I20-F21</f>
        <v>285</v>
      </c>
      <c r="J21" s="323">
        <f t="shared" si="4"/>
        <v>19</v>
      </c>
      <c r="K21" s="61">
        <f t="shared" si="2"/>
        <v>0</v>
      </c>
    </row>
    <row r="22" spans="1:11" x14ac:dyDescent="0.25">
      <c r="A22" s="2"/>
      <c r="B22" s="84">
        <v>15</v>
      </c>
      <c r="C22" s="284"/>
      <c r="D22" s="324">
        <f t="shared" si="5"/>
        <v>0</v>
      </c>
      <c r="E22" s="80"/>
      <c r="F22" s="70">
        <f t="shared" si="1"/>
        <v>0</v>
      </c>
      <c r="G22" s="286"/>
      <c r="H22" s="287"/>
      <c r="I22" s="322">
        <f t="shared" si="6"/>
        <v>285</v>
      </c>
      <c r="J22" s="323">
        <f t="shared" si="4"/>
        <v>19</v>
      </c>
      <c r="K22" s="61">
        <f t="shared" si="2"/>
        <v>0</v>
      </c>
    </row>
    <row r="23" spans="1:11" x14ac:dyDescent="0.25">
      <c r="A23" s="2"/>
      <c r="B23" s="84">
        <v>15</v>
      </c>
      <c r="C23" s="284"/>
      <c r="D23" s="324">
        <f t="shared" si="5"/>
        <v>0</v>
      </c>
      <c r="E23" s="80"/>
      <c r="F23" s="70">
        <f t="shared" si="1"/>
        <v>0</v>
      </c>
      <c r="G23" s="286"/>
      <c r="H23" s="287"/>
      <c r="I23" s="322">
        <f t="shared" si="6"/>
        <v>285</v>
      </c>
      <c r="J23" s="323">
        <f t="shared" si="4"/>
        <v>19</v>
      </c>
      <c r="K23" s="61">
        <f t="shared" si="2"/>
        <v>0</v>
      </c>
    </row>
    <row r="24" spans="1:11" x14ac:dyDescent="0.25">
      <c r="A24" s="2"/>
      <c r="B24" s="84">
        <v>15</v>
      </c>
      <c r="C24" s="284"/>
      <c r="D24" s="324">
        <f t="shared" si="5"/>
        <v>0</v>
      </c>
      <c r="E24" s="94"/>
      <c r="F24" s="70">
        <f t="shared" si="1"/>
        <v>0</v>
      </c>
      <c r="G24" s="286"/>
      <c r="H24" s="287"/>
      <c r="I24" s="322">
        <f t="shared" si="6"/>
        <v>285</v>
      </c>
      <c r="J24" s="323">
        <f t="shared" si="4"/>
        <v>19</v>
      </c>
      <c r="K24" s="61">
        <f t="shared" si="2"/>
        <v>0</v>
      </c>
    </row>
    <row r="25" spans="1:11" x14ac:dyDescent="0.25">
      <c r="A25" s="2"/>
      <c r="B25" s="84">
        <v>15</v>
      </c>
      <c r="C25" s="284"/>
      <c r="D25" s="324">
        <f t="shared" si="5"/>
        <v>0</v>
      </c>
      <c r="E25" s="368"/>
      <c r="F25" s="70">
        <f t="shared" si="1"/>
        <v>0</v>
      </c>
      <c r="G25" s="286"/>
      <c r="H25" s="287"/>
      <c r="I25" s="322">
        <f t="shared" si="6"/>
        <v>285</v>
      </c>
      <c r="J25" s="323">
        <f t="shared" si="4"/>
        <v>19</v>
      </c>
      <c r="K25" s="61">
        <f t="shared" si="2"/>
        <v>0</v>
      </c>
    </row>
    <row r="26" spans="1:11" x14ac:dyDescent="0.25">
      <c r="A26" s="2"/>
      <c r="B26" s="84">
        <v>15</v>
      </c>
      <c r="C26" s="284"/>
      <c r="D26" s="324">
        <f t="shared" si="5"/>
        <v>0</v>
      </c>
      <c r="E26" s="368"/>
      <c r="F26" s="70">
        <f t="shared" si="1"/>
        <v>0</v>
      </c>
      <c r="G26" s="286"/>
      <c r="H26" s="287"/>
      <c r="I26" s="322">
        <f t="shared" si="6"/>
        <v>285</v>
      </c>
      <c r="J26" s="323">
        <f t="shared" si="4"/>
        <v>19</v>
      </c>
      <c r="K26" s="61">
        <f t="shared" si="2"/>
        <v>0</v>
      </c>
    </row>
    <row r="27" spans="1:11" x14ac:dyDescent="0.25">
      <c r="A27" s="198"/>
      <c r="B27" s="84">
        <v>15</v>
      </c>
      <c r="C27" s="284"/>
      <c r="D27" s="324">
        <f t="shared" si="5"/>
        <v>0</v>
      </c>
      <c r="E27" s="368"/>
      <c r="F27" s="70">
        <f t="shared" si="1"/>
        <v>0</v>
      </c>
      <c r="G27" s="286"/>
      <c r="H27" s="287"/>
      <c r="I27" s="322">
        <f t="shared" si="6"/>
        <v>285</v>
      </c>
      <c r="J27" s="323">
        <f t="shared" si="4"/>
        <v>19</v>
      </c>
      <c r="K27" s="61">
        <f t="shared" si="2"/>
        <v>0</v>
      </c>
    </row>
    <row r="28" spans="1:11" x14ac:dyDescent="0.25">
      <c r="A28" s="198"/>
      <c r="B28" s="84">
        <v>15</v>
      </c>
      <c r="C28" s="284"/>
      <c r="D28" s="324">
        <f t="shared" si="5"/>
        <v>0</v>
      </c>
      <c r="E28" s="352"/>
      <c r="F28" s="70">
        <f t="shared" si="1"/>
        <v>0</v>
      </c>
      <c r="G28" s="286"/>
      <c r="H28" s="287"/>
      <c r="I28" s="322">
        <f t="shared" si="6"/>
        <v>285</v>
      </c>
      <c r="J28" s="323">
        <f t="shared" si="4"/>
        <v>19</v>
      </c>
      <c r="K28" s="61">
        <f t="shared" si="2"/>
        <v>0</v>
      </c>
    </row>
    <row r="29" spans="1:11" x14ac:dyDescent="0.25">
      <c r="A29" s="198"/>
      <c r="B29" s="84">
        <v>15</v>
      </c>
      <c r="C29" s="284"/>
      <c r="D29" s="324">
        <f t="shared" si="5"/>
        <v>0</v>
      </c>
      <c r="E29" s="352"/>
      <c r="F29" s="70">
        <f t="shared" si="1"/>
        <v>0</v>
      </c>
      <c r="G29" s="286"/>
      <c r="H29" s="287"/>
      <c r="I29" s="322">
        <f t="shared" si="6"/>
        <v>285</v>
      </c>
      <c r="J29" s="323">
        <f t="shared" si="4"/>
        <v>19</v>
      </c>
      <c r="K29" s="61">
        <f t="shared" si="2"/>
        <v>0</v>
      </c>
    </row>
    <row r="30" spans="1:11" x14ac:dyDescent="0.25">
      <c r="A30" s="198"/>
      <c r="B30" s="84">
        <v>15</v>
      </c>
      <c r="C30" s="284"/>
      <c r="D30" s="324">
        <f t="shared" si="5"/>
        <v>0</v>
      </c>
      <c r="E30" s="352"/>
      <c r="F30" s="70">
        <f t="shared" si="1"/>
        <v>0</v>
      </c>
      <c r="G30" s="286"/>
      <c r="H30" s="287"/>
      <c r="I30" s="322">
        <f t="shared" si="6"/>
        <v>285</v>
      </c>
      <c r="J30" s="323">
        <f t="shared" si="4"/>
        <v>19</v>
      </c>
      <c r="K30" s="61">
        <f t="shared" si="2"/>
        <v>0</v>
      </c>
    </row>
    <row r="31" spans="1:11" x14ac:dyDescent="0.25">
      <c r="A31" s="198"/>
      <c r="B31" s="84">
        <v>15</v>
      </c>
      <c r="C31" s="284"/>
      <c r="D31" s="324">
        <f t="shared" si="5"/>
        <v>0</v>
      </c>
      <c r="E31" s="352"/>
      <c r="F31" s="70">
        <f t="shared" si="1"/>
        <v>0</v>
      </c>
      <c r="G31" s="286"/>
      <c r="H31" s="287"/>
      <c r="I31" s="322">
        <f t="shared" si="6"/>
        <v>285</v>
      </c>
      <c r="J31" s="323">
        <f t="shared" si="4"/>
        <v>19</v>
      </c>
      <c r="K31" s="61">
        <f t="shared" si="2"/>
        <v>0</v>
      </c>
    </row>
    <row r="32" spans="1:11" x14ac:dyDescent="0.25">
      <c r="A32" s="2"/>
      <c r="B32" s="84">
        <v>15</v>
      </c>
      <c r="C32" s="284"/>
      <c r="D32" s="324">
        <f t="shared" si="5"/>
        <v>0</v>
      </c>
      <c r="E32" s="357"/>
      <c r="F32" s="285">
        <f t="shared" si="1"/>
        <v>0</v>
      </c>
      <c r="G32" s="286"/>
      <c r="H32" s="287"/>
      <c r="I32" s="322">
        <f t="shared" si="6"/>
        <v>285</v>
      </c>
      <c r="J32" s="323">
        <f t="shared" si="4"/>
        <v>19</v>
      </c>
      <c r="K32" s="61">
        <f t="shared" si="2"/>
        <v>0</v>
      </c>
    </row>
    <row r="33" spans="1:11" x14ac:dyDescent="0.25">
      <c r="A33" s="2"/>
      <c r="B33" s="84">
        <v>15</v>
      </c>
      <c r="C33" s="284"/>
      <c r="D33" s="324">
        <f t="shared" si="5"/>
        <v>0</v>
      </c>
      <c r="E33" s="353"/>
      <c r="F33" s="70">
        <f t="shared" si="1"/>
        <v>0</v>
      </c>
      <c r="G33" s="286"/>
      <c r="H33" s="287"/>
      <c r="I33" s="252">
        <f t="shared" si="6"/>
        <v>285</v>
      </c>
      <c r="J33" s="253">
        <f t="shared" si="4"/>
        <v>19</v>
      </c>
      <c r="K33" s="61">
        <f t="shared" si="2"/>
        <v>0</v>
      </c>
    </row>
    <row r="34" spans="1:11" x14ac:dyDescent="0.25">
      <c r="A34" s="2"/>
      <c r="B34" s="84">
        <v>15</v>
      </c>
      <c r="C34" s="284"/>
      <c r="D34" s="324">
        <f t="shared" si="5"/>
        <v>0</v>
      </c>
      <c r="E34" s="353"/>
      <c r="F34" s="70">
        <f t="shared" si="1"/>
        <v>0</v>
      </c>
      <c r="G34" s="286"/>
      <c r="H34" s="287"/>
      <c r="I34" s="252">
        <f t="shared" si="6"/>
        <v>285</v>
      </c>
      <c r="J34" s="253">
        <f t="shared" si="4"/>
        <v>19</v>
      </c>
      <c r="K34" s="61">
        <f t="shared" si="2"/>
        <v>0</v>
      </c>
    </row>
    <row r="35" spans="1:11" x14ac:dyDescent="0.25">
      <c r="A35" s="2"/>
      <c r="B35" s="84">
        <v>15</v>
      </c>
      <c r="C35" s="284"/>
      <c r="D35" s="324">
        <f t="shared" si="5"/>
        <v>0</v>
      </c>
      <c r="E35" s="353"/>
      <c r="F35" s="70">
        <f t="shared" si="1"/>
        <v>0</v>
      </c>
      <c r="G35" s="286"/>
      <c r="H35" s="287"/>
      <c r="I35" s="322">
        <f t="shared" si="6"/>
        <v>285</v>
      </c>
      <c r="J35" s="323">
        <f t="shared" si="4"/>
        <v>19</v>
      </c>
      <c r="K35" s="61">
        <f t="shared" si="2"/>
        <v>0</v>
      </c>
    </row>
    <row r="36" spans="1:11" x14ac:dyDescent="0.25">
      <c r="A36" s="2"/>
      <c r="B36" s="84">
        <v>15</v>
      </c>
      <c r="C36" s="284"/>
      <c r="D36" s="197">
        <f t="shared" si="5"/>
        <v>0</v>
      </c>
      <c r="E36" s="353"/>
      <c r="F36" s="70">
        <f t="shared" si="1"/>
        <v>0</v>
      </c>
      <c r="G36" s="286"/>
      <c r="H36" s="287"/>
      <c r="I36" s="322">
        <f t="shared" si="6"/>
        <v>285</v>
      </c>
      <c r="J36" s="323">
        <f t="shared" si="4"/>
        <v>19</v>
      </c>
      <c r="K36" s="61">
        <f t="shared" si="2"/>
        <v>0</v>
      </c>
    </row>
    <row r="37" spans="1:11" x14ac:dyDescent="0.25">
      <c r="A37" s="2"/>
      <c r="B37" s="84">
        <v>15</v>
      </c>
      <c r="C37" s="284"/>
      <c r="D37" s="197">
        <f t="shared" si="5"/>
        <v>0</v>
      </c>
      <c r="E37" s="353"/>
      <c r="F37" s="70">
        <f t="shared" si="1"/>
        <v>0</v>
      </c>
      <c r="G37" s="286"/>
      <c r="H37" s="287"/>
      <c r="I37" s="322">
        <f t="shared" si="6"/>
        <v>285</v>
      </c>
      <c r="J37" s="323">
        <f t="shared" si="4"/>
        <v>19</v>
      </c>
      <c r="K37" s="61">
        <f t="shared" si="2"/>
        <v>0</v>
      </c>
    </row>
    <row r="38" spans="1:11" x14ac:dyDescent="0.25">
      <c r="A38" s="2"/>
      <c r="B38" s="84">
        <v>15</v>
      </c>
      <c r="C38" s="284"/>
      <c r="D38" s="197">
        <f t="shared" si="5"/>
        <v>0</v>
      </c>
      <c r="E38" s="352"/>
      <c r="F38" s="70">
        <f t="shared" si="1"/>
        <v>0</v>
      </c>
      <c r="G38" s="286"/>
      <c r="H38" s="287"/>
      <c r="I38" s="322">
        <f t="shared" si="6"/>
        <v>285</v>
      </c>
      <c r="J38" s="323">
        <f t="shared" si="4"/>
        <v>19</v>
      </c>
      <c r="K38" s="61">
        <f t="shared" si="2"/>
        <v>0</v>
      </c>
    </row>
    <row r="39" spans="1:11" x14ac:dyDescent="0.25">
      <c r="A39" s="2"/>
      <c r="B39" s="84">
        <v>15</v>
      </c>
      <c r="C39" s="284"/>
      <c r="D39" s="197">
        <f t="shared" si="5"/>
        <v>0</v>
      </c>
      <c r="E39" s="353"/>
      <c r="F39" s="70">
        <f t="shared" si="1"/>
        <v>0</v>
      </c>
      <c r="G39" s="286"/>
      <c r="H39" s="287"/>
      <c r="I39" s="322">
        <f t="shared" si="6"/>
        <v>285</v>
      </c>
      <c r="J39" s="323">
        <f t="shared" si="4"/>
        <v>19</v>
      </c>
      <c r="K39" s="61">
        <f t="shared" si="2"/>
        <v>0</v>
      </c>
    </row>
    <row r="40" spans="1:11" x14ac:dyDescent="0.25">
      <c r="A40" s="2"/>
      <c r="B40" s="84">
        <v>15</v>
      </c>
      <c r="C40" s="284"/>
      <c r="D40" s="197">
        <f t="shared" si="5"/>
        <v>0</v>
      </c>
      <c r="E40" s="353"/>
      <c r="F40" s="70">
        <f t="shared" si="1"/>
        <v>0</v>
      </c>
      <c r="G40" s="286"/>
      <c r="H40" s="287"/>
      <c r="I40" s="322">
        <f t="shared" si="6"/>
        <v>285</v>
      </c>
      <c r="J40" s="323">
        <f t="shared" si="4"/>
        <v>19</v>
      </c>
      <c r="K40" s="61">
        <f t="shared" si="2"/>
        <v>0</v>
      </c>
    </row>
    <row r="41" spans="1:11" x14ac:dyDescent="0.25">
      <c r="A41" s="2"/>
      <c r="B41" s="84">
        <v>15</v>
      </c>
      <c r="C41" s="284"/>
      <c r="D41" s="197">
        <f t="shared" si="5"/>
        <v>0</v>
      </c>
      <c r="E41" s="353"/>
      <c r="F41" s="70">
        <f t="shared" si="1"/>
        <v>0</v>
      </c>
      <c r="G41" s="286"/>
      <c r="H41" s="287"/>
      <c r="I41" s="252">
        <f t="shared" si="6"/>
        <v>285</v>
      </c>
      <c r="J41" s="253">
        <f t="shared" si="4"/>
        <v>19</v>
      </c>
      <c r="K41" s="61">
        <f t="shared" si="2"/>
        <v>0</v>
      </c>
    </row>
    <row r="42" spans="1:11" x14ac:dyDescent="0.25">
      <c r="A42" s="2"/>
      <c r="B42" s="84">
        <v>15</v>
      </c>
      <c r="C42" s="284"/>
      <c r="D42" s="197">
        <f t="shared" si="5"/>
        <v>0</v>
      </c>
      <c r="E42" s="353"/>
      <c r="F42" s="70">
        <f t="shared" si="1"/>
        <v>0</v>
      </c>
      <c r="G42" s="286"/>
      <c r="H42" s="287"/>
      <c r="I42" s="252">
        <f t="shared" si="6"/>
        <v>285</v>
      </c>
      <c r="J42" s="253">
        <f t="shared" si="4"/>
        <v>19</v>
      </c>
      <c r="K42" s="61">
        <f t="shared" si="2"/>
        <v>0</v>
      </c>
    </row>
    <row r="43" spans="1:11" x14ac:dyDescent="0.25">
      <c r="A43" s="2"/>
      <c r="B43" s="84">
        <v>15</v>
      </c>
      <c r="C43" s="284"/>
      <c r="D43" s="197">
        <f t="shared" si="5"/>
        <v>0</v>
      </c>
      <c r="E43" s="353"/>
      <c r="F43" s="70">
        <f t="shared" si="1"/>
        <v>0</v>
      </c>
      <c r="G43" s="286"/>
      <c r="H43" s="287"/>
      <c r="I43" s="252">
        <f t="shared" si="6"/>
        <v>285</v>
      </c>
      <c r="J43" s="253">
        <f t="shared" si="4"/>
        <v>19</v>
      </c>
      <c r="K43" s="61">
        <f t="shared" si="2"/>
        <v>0</v>
      </c>
    </row>
    <row r="44" spans="1:11" x14ac:dyDescent="0.25">
      <c r="A44" s="2"/>
      <c r="B44" s="84">
        <v>15</v>
      </c>
      <c r="C44" s="284"/>
      <c r="D44" s="197">
        <f t="shared" si="5"/>
        <v>0</v>
      </c>
      <c r="E44" s="353"/>
      <c r="F44" s="70">
        <f t="shared" si="1"/>
        <v>0</v>
      </c>
      <c r="G44" s="286"/>
      <c r="H44" s="287"/>
      <c r="I44" s="252">
        <f t="shared" si="6"/>
        <v>285</v>
      </c>
      <c r="J44" s="253">
        <f t="shared" si="4"/>
        <v>19</v>
      </c>
      <c r="K44" s="61">
        <f t="shared" si="2"/>
        <v>0</v>
      </c>
    </row>
    <row r="45" spans="1:11" x14ac:dyDescent="0.25">
      <c r="A45" s="2"/>
      <c r="B45" s="84">
        <v>15</v>
      </c>
      <c r="C45" s="284"/>
      <c r="D45" s="197">
        <f t="shared" si="5"/>
        <v>0</v>
      </c>
      <c r="E45" s="353"/>
      <c r="F45" s="70">
        <f t="shared" si="1"/>
        <v>0</v>
      </c>
      <c r="G45" s="286"/>
      <c r="H45" s="287"/>
      <c r="I45" s="252">
        <f t="shared" si="6"/>
        <v>285</v>
      </c>
      <c r="J45" s="253">
        <f t="shared" si="4"/>
        <v>19</v>
      </c>
      <c r="K45" s="61">
        <f t="shared" si="2"/>
        <v>0</v>
      </c>
    </row>
    <row r="46" spans="1:11" x14ac:dyDescent="0.25">
      <c r="A46" s="2"/>
      <c r="B46" s="84">
        <v>15</v>
      </c>
      <c r="C46" s="284"/>
      <c r="D46" s="197">
        <f t="shared" si="5"/>
        <v>0</v>
      </c>
      <c r="E46" s="353"/>
      <c r="F46" s="70">
        <f t="shared" si="1"/>
        <v>0</v>
      </c>
      <c r="G46" s="286"/>
      <c r="H46" s="287"/>
      <c r="I46" s="252">
        <f t="shared" si="6"/>
        <v>285</v>
      </c>
      <c r="J46" s="253">
        <f t="shared" si="4"/>
        <v>19</v>
      </c>
      <c r="K46" s="61">
        <f t="shared" si="2"/>
        <v>0</v>
      </c>
    </row>
    <row r="47" spans="1:11" x14ac:dyDescent="0.25">
      <c r="A47" s="2"/>
      <c r="B47" s="84">
        <v>15</v>
      </c>
      <c r="C47" s="284"/>
      <c r="D47" s="197">
        <f t="shared" si="5"/>
        <v>0</v>
      </c>
      <c r="E47" s="353"/>
      <c r="F47" s="70">
        <f t="shared" si="1"/>
        <v>0</v>
      </c>
      <c r="G47" s="286"/>
      <c r="H47" s="287"/>
      <c r="I47" s="252">
        <f t="shared" si="6"/>
        <v>285</v>
      </c>
      <c r="J47" s="253">
        <f t="shared" si="4"/>
        <v>19</v>
      </c>
      <c r="K47" s="61">
        <f t="shared" si="2"/>
        <v>0</v>
      </c>
    </row>
    <row r="48" spans="1:11" x14ac:dyDescent="0.25">
      <c r="A48" s="2"/>
      <c r="B48" s="84">
        <v>15</v>
      </c>
      <c r="C48" s="284"/>
      <c r="D48" s="197">
        <f t="shared" si="5"/>
        <v>0</v>
      </c>
      <c r="E48" s="353"/>
      <c r="F48" s="70">
        <f t="shared" si="1"/>
        <v>0</v>
      </c>
      <c r="G48" s="286"/>
      <c r="H48" s="287"/>
      <c r="I48" s="252">
        <f t="shared" si="6"/>
        <v>285</v>
      </c>
      <c r="J48" s="253">
        <f t="shared" si="4"/>
        <v>19</v>
      </c>
      <c r="K48" s="61">
        <f t="shared" si="2"/>
        <v>0</v>
      </c>
    </row>
    <row r="49" spans="1:11" x14ac:dyDescent="0.25">
      <c r="A49" s="2"/>
      <c r="B49" s="84">
        <v>15</v>
      </c>
      <c r="C49" s="284"/>
      <c r="D49" s="197">
        <f t="shared" si="5"/>
        <v>0</v>
      </c>
      <c r="E49" s="353"/>
      <c r="F49" s="70">
        <f t="shared" si="1"/>
        <v>0</v>
      </c>
      <c r="G49" s="286"/>
      <c r="H49" s="287"/>
      <c r="I49" s="252">
        <f t="shared" si="6"/>
        <v>285</v>
      </c>
      <c r="J49" s="253">
        <f t="shared" si="4"/>
        <v>19</v>
      </c>
      <c r="K49" s="61">
        <f t="shared" si="2"/>
        <v>0</v>
      </c>
    </row>
    <row r="50" spans="1:11" x14ac:dyDescent="0.25">
      <c r="A50" s="2"/>
      <c r="B50" s="84">
        <v>15</v>
      </c>
      <c r="C50" s="284"/>
      <c r="D50" s="197">
        <f t="shared" si="5"/>
        <v>0</v>
      </c>
      <c r="E50" s="353"/>
      <c r="F50" s="70">
        <f t="shared" si="1"/>
        <v>0</v>
      </c>
      <c r="G50" s="286"/>
      <c r="H50" s="287"/>
      <c r="I50" s="252">
        <f t="shared" si="6"/>
        <v>285</v>
      </c>
      <c r="J50" s="253">
        <f t="shared" si="4"/>
        <v>19</v>
      </c>
      <c r="K50" s="61">
        <f t="shared" si="2"/>
        <v>0</v>
      </c>
    </row>
    <row r="51" spans="1:11" x14ac:dyDescent="0.25">
      <c r="A51" s="2"/>
      <c r="B51" s="84">
        <v>15</v>
      </c>
      <c r="C51" s="284"/>
      <c r="D51" s="197">
        <f t="shared" si="5"/>
        <v>0</v>
      </c>
      <c r="E51" s="353"/>
      <c r="F51" s="70">
        <f t="shared" si="1"/>
        <v>0</v>
      </c>
      <c r="G51" s="286"/>
      <c r="H51" s="287"/>
      <c r="I51" s="252">
        <f t="shared" si="6"/>
        <v>285</v>
      </c>
      <c r="J51" s="253">
        <f t="shared" si="4"/>
        <v>19</v>
      </c>
      <c r="K51" s="61">
        <f t="shared" si="2"/>
        <v>0</v>
      </c>
    </row>
    <row r="52" spans="1:11" x14ac:dyDescent="0.25">
      <c r="A52" s="2"/>
      <c r="B52" s="84">
        <v>15</v>
      </c>
      <c r="C52" s="284"/>
      <c r="D52" s="197">
        <f t="shared" si="5"/>
        <v>0</v>
      </c>
      <c r="E52" s="353"/>
      <c r="F52" s="70">
        <f t="shared" si="1"/>
        <v>0</v>
      </c>
      <c r="G52" s="286"/>
      <c r="H52" s="287"/>
      <c r="I52" s="252">
        <f t="shared" si="6"/>
        <v>285</v>
      </c>
      <c r="J52" s="253">
        <f t="shared" si="4"/>
        <v>19</v>
      </c>
      <c r="K52" s="61">
        <f t="shared" si="2"/>
        <v>0</v>
      </c>
    </row>
    <row r="53" spans="1:11" x14ac:dyDescent="0.25">
      <c r="A53" s="2"/>
      <c r="B53" s="84">
        <v>15</v>
      </c>
      <c r="C53" s="284"/>
      <c r="D53" s="197">
        <f t="shared" si="5"/>
        <v>0</v>
      </c>
      <c r="E53" s="353"/>
      <c r="F53" s="70">
        <f t="shared" si="1"/>
        <v>0</v>
      </c>
      <c r="G53" s="286"/>
      <c r="H53" s="287"/>
      <c r="I53" s="252">
        <f t="shared" si="6"/>
        <v>285</v>
      </c>
      <c r="J53" s="253">
        <f t="shared" si="4"/>
        <v>19</v>
      </c>
      <c r="K53" s="61">
        <f t="shared" si="2"/>
        <v>0</v>
      </c>
    </row>
    <row r="54" spans="1:11" x14ac:dyDescent="0.25">
      <c r="A54" s="2"/>
      <c r="B54" s="84">
        <v>15</v>
      </c>
      <c r="C54" s="284"/>
      <c r="D54" s="197">
        <f t="shared" si="5"/>
        <v>0</v>
      </c>
      <c r="E54" s="353"/>
      <c r="F54" s="70">
        <f t="shared" si="1"/>
        <v>0</v>
      </c>
      <c r="G54" s="286"/>
      <c r="H54" s="287"/>
      <c r="I54" s="252">
        <f t="shared" si="6"/>
        <v>285</v>
      </c>
      <c r="J54" s="253">
        <f t="shared" si="4"/>
        <v>19</v>
      </c>
      <c r="K54" s="61">
        <f t="shared" si="2"/>
        <v>0</v>
      </c>
    </row>
    <row r="55" spans="1:11" x14ac:dyDescent="0.25">
      <c r="A55" s="2"/>
      <c r="B55" s="84">
        <v>15</v>
      </c>
      <c r="C55" s="284"/>
      <c r="D55" s="197">
        <f t="shared" si="5"/>
        <v>0</v>
      </c>
      <c r="E55" s="353"/>
      <c r="F55" s="70">
        <f t="shared" si="1"/>
        <v>0</v>
      </c>
      <c r="G55" s="286"/>
      <c r="H55" s="287"/>
      <c r="I55" s="252">
        <f t="shared" si="6"/>
        <v>285</v>
      </c>
      <c r="J55" s="253">
        <f t="shared" si="4"/>
        <v>19</v>
      </c>
      <c r="K55" s="61">
        <f t="shared" si="2"/>
        <v>0</v>
      </c>
    </row>
    <row r="56" spans="1:11" x14ac:dyDescent="0.25">
      <c r="A56" s="2"/>
      <c r="B56" s="84">
        <v>15</v>
      </c>
      <c r="C56" s="284"/>
      <c r="D56" s="197">
        <f t="shared" si="5"/>
        <v>0</v>
      </c>
      <c r="E56" s="353"/>
      <c r="F56" s="70">
        <f t="shared" si="1"/>
        <v>0</v>
      </c>
      <c r="G56" s="286"/>
      <c r="H56" s="287"/>
      <c r="I56" s="252">
        <f t="shared" si="6"/>
        <v>285</v>
      </c>
      <c r="J56" s="253">
        <f t="shared" si="4"/>
        <v>19</v>
      </c>
      <c r="K56" s="61">
        <f t="shared" si="2"/>
        <v>0</v>
      </c>
    </row>
    <row r="57" spans="1:11" x14ac:dyDescent="0.25">
      <c r="A57" s="2"/>
      <c r="B57" s="84">
        <v>15</v>
      </c>
      <c r="C57" s="284"/>
      <c r="D57" s="197">
        <f t="shared" si="5"/>
        <v>0</v>
      </c>
      <c r="E57" s="353"/>
      <c r="F57" s="70">
        <f t="shared" si="1"/>
        <v>0</v>
      </c>
      <c r="G57" s="286"/>
      <c r="H57" s="287"/>
      <c r="I57" s="252">
        <f t="shared" si="6"/>
        <v>285</v>
      </c>
      <c r="J57" s="253">
        <f t="shared" si="4"/>
        <v>19</v>
      </c>
      <c r="K57" s="61">
        <f t="shared" si="2"/>
        <v>0</v>
      </c>
    </row>
    <row r="58" spans="1:11" x14ac:dyDescent="0.25">
      <c r="A58" s="2"/>
      <c r="B58" s="84">
        <v>15</v>
      </c>
      <c r="C58" s="284"/>
      <c r="D58" s="197">
        <f t="shared" si="5"/>
        <v>0</v>
      </c>
      <c r="E58" s="353"/>
      <c r="F58" s="70">
        <f t="shared" si="1"/>
        <v>0</v>
      </c>
      <c r="G58" s="286"/>
      <c r="H58" s="287"/>
      <c r="I58" s="252">
        <f t="shared" si="6"/>
        <v>285</v>
      </c>
      <c r="J58" s="253">
        <f t="shared" si="4"/>
        <v>19</v>
      </c>
      <c r="K58" s="61">
        <f t="shared" si="2"/>
        <v>0</v>
      </c>
    </row>
    <row r="59" spans="1:11" x14ac:dyDescent="0.25">
      <c r="A59" s="2"/>
      <c r="B59" s="84">
        <v>15</v>
      </c>
      <c r="C59" s="284"/>
      <c r="D59" s="197">
        <f t="shared" si="5"/>
        <v>0</v>
      </c>
      <c r="E59" s="353"/>
      <c r="F59" s="70">
        <f t="shared" si="1"/>
        <v>0</v>
      </c>
      <c r="G59" s="286"/>
      <c r="H59" s="287"/>
      <c r="I59" s="252">
        <f t="shared" si="6"/>
        <v>285</v>
      </c>
      <c r="J59" s="253">
        <f t="shared" si="4"/>
        <v>19</v>
      </c>
      <c r="K59" s="61">
        <f t="shared" si="2"/>
        <v>0</v>
      </c>
    </row>
    <row r="60" spans="1:11" x14ac:dyDescent="0.25">
      <c r="A60" s="522"/>
      <c r="B60" s="84">
        <v>15</v>
      </c>
      <c r="C60" s="284"/>
      <c r="D60" s="197">
        <f t="shared" si="5"/>
        <v>0</v>
      </c>
      <c r="E60" s="353"/>
      <c r="F60" s="70">
        <f t="shared" si="1"/>
        <v>0</v>
      </c>
      <c r="G60" s="286"/>
      <c r="H60" s="287"/>
      <c r="I60" s="252">
        <f t="shared" si="6"/>
        <v>285</v>
      </c>
      <c r="J60" s="253">
        <f t="shared" si="4"/>
        <v>19</v>
      </c>
      <c r="K60" s="61">
        <f t="shared" si="2"/>
        <v>0</v>
      </c>
    </row>
    <row r="61" spans="1:11" x14ac:dyDescent="0.25">
      <c r="A61" s="2"/>
      <c r="B61" s="84">
        <v>15</v>
      </c>
      <c r="C61" s="284"/>
      <c r="D61" s="197">
        <f t="shared" si="5"/>
        <v>0</v>
      </c>
      <c r="E61" s="353"/>
      <c r="F61" s="70">
        <f t="shared" si="1"/>
        <v>0</v>
      </c>
      <c r="G61" s="286"/>
      <c r="H61" s="287"/>
      <c r="I61" s="252">
        <f t="shared" si="6"/>
        <v>285</v>
      </c>
      <c r="J61" s="253">
        <f t="shared" si="4"/>
        <v>19</v>
      </c>
      <c r="K61" s="61">
        <f t="shared" si="2"/>
        <v>0</v>
      </c>
    </row>
    <row r="62" spans="1:11" x14ac:dyDescent="0.25">
      <c r="A62" s="2"/>
      <c r="B62" s="84">
        <v>15</v>
      </c>
      <c r="C62" s="284"/>
      <c r="D62" s="197">
        <f t="shared" si="5"/>
        <v>0</v>
      </c>
      <c r="E62" s="353"/>
      <c r="F62" s="70">
        <f t="shared" si="1"/>
        <v>0</v>
      </c>
      <c r="G62" s="286"/>
      <c r="H62" s="287"/>
      <c r="I62" s="252">
        <f t="shared" si="6"/>
        <v>285</v>
      </c>
      <c r="J62" s="253">
        <f t="shared" si="4"/>
        <v>19</v>
      </c>
      <c r="K62" s="61">
        <f t="shared" si="2"/>
        <v>0</v>
      </c>
    </row>
    <row r="63" spans="1:11" x14ac:dyDescent="0.25">
      <c r="A63" s="2"/>
      <c r="B63" s="84">
        <v>15</v>
      </c>
      <c r="C63" s="284"/>
      <c r="D63" s="197">
        <f t="shared" si="5"/>
        <v>0</v>
      </c>
      <c r="E63" s="353"/>
      <c r="F63" s="70">
        <f t="shared" si="1"/>
        <v>0</v>
      </c>
      <c r="G63" s="286"/>
      <c r="H63" s="287"/>
      <c r="I63" s="252">
        <f t="shared" si="6"/>
        <v>285</v>
      </c>
      <c r="J63" s="253">
        <f t="shared" si="4"/>
        <v>19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4"/>
      <c r="D64" s="197">
        <f t="shared" si="5"/>
        <v>0</v>
      </c>
      <c r="E64" s="353"/>
      <c r="F64" s="70">
        <f t="shared" si="1"/>
        <v>0</v>
      </c>
      <c r="G64" s="286"/>
      <c r="H64" s="287"/>
      <c r="I64" s="252">
        <f t="shared" si="6"/>
        <v>285</v>
      </c>
      <c r="J64" s="253">
        <f t="shared" si="4"/>
        <v>19</v>
      </c>
      <c r="K64" s="61">
        <f t="shared" si="2"/>
        <v>0</v>
      </c>
    </row>
    <row r="65" spans="1:11" x14ac:dyDescent="0.25">
      <c r="A65" s="2"/>
      <c r="B65" s="84">
        <v>15</v>
      </c>
      <c r="C65" s="284"/>
      <c r="D65" s="197">
        <f t="shared" si="5"/>
        <v>0</v>
      </c>
      <c r="E65" s="353"/>
      <c r="F65" s="70">
        <f t="shared" si="1"/>
        <v>0</v>
      </c>
      <c r="G65" s="286"/>
      <c r="H65" s="287"/>
      <c r="I65" s="252">
        <f t="shared" si="6"/>
        <v>285</v>
      </c>
      <c r="J65" s="253">
        <f t="shared" si="4"/>
        <v>19</v>
      </c>
      <c r="K65" s="61">
        <f t="shared" si="2"/>
        <v>0</v>
      </c>
    </row>
    <row r="66" spans="1:11" x14ac:dyDescent="0.25">
      <c r="A66" s="2"/>
      <c r="B66" s="84">
        <v>15</v>
      </c>
      <c r="C66" s="284"/>
      <c r="D66" s="197">
        <f t="shared" si="5"/>
        <v>0</v>
      </c>
      <c r="E66" s="353"/>
      <c r="F66" s="70">
        <f t="shared" si="1"/>
        <v>0</v>
      </c>
      <c r="G66" s="286"/>
      <c r="H66" s="287"/>
      <c r="I66" s="252">
        <f t="shared" si="6"/>
        <v>285</v>
      </c>
      <c r="J66" s="253">
        <f t="shared" si="4"/>
        <v>19</v>
      </c>
      <c r="K66" s="61">
        <f t="shared" si="2"/>
        <v>0</v>
      </c>
    </row>
    <row r="67" spans="1:11" x14ac:dyDescent="0.25">
      <c r="A67" s="2"/>
      <c r="B67" s="84">
        <v>15</v>
      </c>
      <c r="C67" s="284"/>
      <c r="D67" s="197">
        <f t="shared" si="5"/>
        <v>0</v>
      </c>
      <c r="E67" s="353"/>
      <c r="F67" s="70">
        <f t="shared" si="1"/>
        <v>0</v>
      </c>
      <c r="G67" s="286"/>
      <c r="H67" s="287"/>
      <c r="I67" s="252">
        <f t="shared" si="6"/>
        <v>285</v>
      </c>
      <c r="J67" s="253">
        <f t="shared" si="4"/>
        <v>19</v>
      </c>
      <c r="K67" s="61">
        <f t="shared" si="2"/>
        <v>0</v>
      </c>
    </row>
    <row r="68" spans="1:11" x14ac:dyDescent="0.25">
      <c r="A68" s="2"/>
      <c r="B68" s="84">
        <v>15</v>
      </c>
      <c r="C68" s="284"/>
      <c r="D68" s="197">
        <f t="shared" si="5"/>
        <v>0</v>
      </c>
      <c r="E68" s="353"/>
      <c r="F68" s="70">
        <f t="shared" si="1"/>
        <v>0</v>
      </c>
      <c r="G68" s="286"/>
      <c r="H68" s="287"/>
      <c r="I68" s="252">
        <f t="shared" si="6"/>
        <v>285</v>
      </c>
      <c r="J68" s="253">
        <f t="shared" si="4"/>
        <v>19</v>
      </c>
      <c r="K68" s="61">
        <f t="shared" si="2"/>
        <v>0</v>
      </c>
    </row>
    <row r="69" spans="1:11" x14ac:dyDescent="0.25">
      <c r="A69" s="2"/>
      <c r="B69" s="84">
        <v>15</v>
      </c>
      <c r="C69" s="284"/>
      <c r="D69" s="197">
        <f t="shared" si="5"/>
        <v>0</v>
      </c>
      <c r="E69" s="353"/>
      <c r="F69" s="70">
        <f t="shared" si="1"/>
        <v>0</v>
      </c>
      <c r="G69" s="286"/>
      <c r="H69" s="287"/>
      <c r="I69" s="252">
        <f t="shared" si="6"/>
        <v>285</v>
      </c>
      <c r="J69" s="253">
        <f t="shared" si="4"/>
        <v>19</v>
      </c>
      <c r="K69" s="61">
        <f t="shared" si="2"/>
        <v>0</v>
      </c>
    </row>
    <row r="70" spans="1:11" x14ac:dyDescent="0.25">
      <c r="A70" s="2"/>
      <c r="B70" s="84">
        <v>15</v>
      </c>
      <c r="C70" s="284"/>
      <c r="D70" s="197">
        <f t="shared" si="5"/>
        <v>0</v>
      </c>
      <c r="E70" s="353"/>
      <c r="F70" s="70">
        <f t="shared" si="1"/>
        <v>0</v>
      </c>
      <c r="G70" s="286"/>
      <c r="H70" s="287"/>
      <c r="I70" s="252">
        <f t="shared" si="6"/>
        <v>285</v>
      </c>
      <c r="J70" s="253">
        <f t="shared" si="4"/>
        <v>19</v>
      </c>
      <c r="K70" s="61">
        <f t="shared" si="2"/>
        <v>0</v>
      </c>
    </row>
    <row r="71" spans="1:11" x14ac:dyDescent="0.25">
      <c r="A71" s="2"/>
      <c r="B71" s="84">
        <v>15</v>
      </c>
      <c r="C71" s="284"/>
      <c r="D71" s="197">
        <f t="shared" si="5"/>
        <v>0</v>
      </c>
      <c r="E71" s="353"/>
      <c r="F71" s="70">
        <f t="shared" si="1"/>
        <v>0</v>
      </c>
      <c r="G71" s="286"/>
      <c r="H71" s="287"/>
      <c r="I71" s="252">
        <f t="shared" si="6"/>
        <v>285</v>
      </c>
      <c r="J71" s="253">
        <f t="shared" si="4"/>
        <v>19</v>
      </c>
      <c r="K71" s="61">
        <f t="shared" si="2"/>
        <v>0</v>
      </c>
    </row>
    <row r="72" spans="1:11" x14ac:dyDescent="0.25">
      <c r="A72" s="2"/>
      <c r="B72" s="84">
        <v>15</v>
      </c>
      <c r="C72" s="284"/>
      <c r="D72" s="197">
        <f t="shared" si="5"/>
        <v>0</v>
      </c>
      <c r="E72" s="353"/>
      <c r="F72" s="70">
        <f t="shared" ref="F72:F101" si="7">D72</f>
        <v>0</v>
      </c>
      <c r="G72" s="286"/>
      <c r="H72" s="287"/>
      <c r="I72" s="252">
        <f t="shared" si="6"/>
        <v>285</v>
      </c>
      <c r="J72" s="253">
        <f t="shared" si="4"/>
        <v>19</v>
      </c>
      <c r="K72" s="61">
        <f t="shared" si="2"/>
        <v>0</v>
      </c>
    </row>
    <row r="73" spans="1:11" x14ac:dyDescent="0.25">
      <c r="A73" s="2"/>
      <c r="B73" s="84">
        <v>15</v>
      </c>
      <c r="C73" s="284"/>
      <c r="D73" s="197">
        <f t="shared" si="5"/>
        <v>0</v>
      </c>
      <c r="E73" s="353"/>
      <c r="F73" s="70">
        <f t="shared" si="7"/>
        <v>0</v>
      </c>
      <c r="G73" s="286"/>
      <c r="H73" s="287"/>
      <c r="I73" s="252">
        <f t="shared" si="6"/>
        <v>285</v>
      </c>
      <c r="J73" s="253">
        <f t="shared" si="4"/>
        <v>19</v>
      </c>
      <c r="K73" s="61">
        <f t="shared" si="2"/>
        <v>0</v>
      </c>
    </row>
    <row r="74" spans="1:11" x14ac:dyDescent="0.25">
      <c r="A74" s="2"/>
      <c r="B74" s="84">
        <v>15</v>
      </c>
      <c r="C74" s="284"/>
      <c r="D74" s="197">
        <f t="shared" si="5"/>
        <v>0</v>
      </c>
      <c r="E74" s="353"/>
      <c r="F74" s="70">
        <f t="shared" si="7"/>
        <v>0</v>
      </c>
      <c r="G74" s="286"/>
      <c r="H74" s="287"/>
      <c r="I74" s="252">
        <f t="shared" si="6"/>
        <v>285</v>
      </c>
      <c r="J74" s="253">
        <f t="shared" ref="J74:J79" si="8">J73-C74</f>
        <v>19</v>
      </c>
      <c r="K74" s="61">
        <f t="shared" si="2"/>
        <v>0</v>
      </c>
    </row>
    <row r="75" spans="1:11" x14ac:dyDescent="0.25">
      <c r="A75" s="2"/>
      <c r="B75" s="84">
        <v>15</v>
      </c>
      <c r="C75" s="284"/>
      <c r="D75" s="197">
        <f t="shared" si="5"/>
        <v>0</v>
      </c>
      <c r="E75" s="353"/>
      <c r="F75" s="70">
        <f t="shared" si="7"/>
        <v>0</v>
      </c>
      <c r="G75" s="286"/>
      <c r="H75" s="287"/>
      <c r="I75" s="252">
        <f t="shared" si="6"/>
        <v>285</v>
      </c>
      <c r="J75" s="253">
        <f t="shared" si="8"/>
        <v>19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3"/>
      <c r="F76" s="70">
        <f t="shared" si="7"/>
        <v>0</v>
      </c>
      <c r="G76" s="286"/>
      <c r="H76" s="287"/>
      <c r="I76" s="252">
        <f t="shared" si="6"/>
        <v>285</v>
      </c>
      <c r="J76" s="253">
        <f t="shared" si="8"/>
        <v>19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3"/>
      <c r="F77" s="70">
        <f t="shared" si="7"/>
        <v>0</v>
      </c>
      <c r="G77" s="286"/>
      <c r="H77" s="287"/>
      <c r="I77" s="252">
        <f t="shared" si="6"/>
        <v>285</v>
      </c>
      <c r="J77" s="253">
        <f t="shared" si="8"/>
        <v>19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3"/>
      <c r="F78" s="70">
        <f t="shared" si="7"/>
        <v>0</v>
      </c>
      <c r="G78" s="71"/>
      <c r="H78" s="72"/>
      <c r="I78" s="252">
        <f t="shared" si="6"/>
        <v>285</v>
      </c>
      <c r="J78" s="253">
        <f t="shared" si="8"/>
        <v>19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3"/>
      <c r="F79" s="70">
        <f t="shared" si="7"/>
        <v>0</v>
      </c>
      <c r="G79" s="71"/>
      <c r="H79" s="72"/>
      <c r="I79" s="252">
        <f t="shared" si="6"/>
        <v>285</v>
      </c>
      <c r="J79" s="253">
        <f t="shared" si="8"/>
        <v>19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3"/>
      <c r="F80" s="70"/>
      <c r="G80" s="71"/>
      <c r="H80" s="72"/>
      <c r="I80" s="982"/>
      <c r="J80" s="983"/>
      <c r="K80" s="61"/>
    </row>
    <row r="81" spans="1:11" x14ac:dyDescent="0.25">
      <c r="A81" s="2"/>
      <c r="B81" s="84"/>
      <c r="C81" s="15"/>
      <c r="D81" s="197"/>
      <c r="E81" s="353"/>
      <c r="F81" s="70"/>
      <c r="G81" s="71"/>
      <c r="H81" s="72"/>
      <c r="I81" s="982"/>
      <c r="J81" s="983"/>
      <c r="K81" s="61"/>
    </row>
    <row r="82" spans="1:11" x14ac:dyDescent="0.25">
      <c r="A82" s="2"/>
      <c r="B82" s="84"/>
      <c r="C82" s="15"/>
      <c r="D82" s="197"/>
      <c r="E82" s="353"/>
      <c r="F82" s="70"/>
      <c r="G82" s="71"/>
      <c r="H82" s="72"/>
      <c r="I82" s="982"/>
      <c r="J82" s="983"/>
      <c r="K82" s="61"/>
    </row>
    <row r="83" spans="1:11" x14ac:dyDescent="0.25">
      <c r="A83" s="2"/>
      <c r="B83" s="84"/>
      <c r="C83" s="15"/>
      <c r="D83" s="197"/>
      <c r="E83" s="353"/>
      <c r="F83" s="70"/>
      <c r="G83" s="71"/>
      <c r="H83" s="72"/>
      <c r="I83" s="982"/>
      <c r="J83" s="983"/>
      <c r="K83" s="61"/>
    </row>
    <row r="84" spans="1:11" x14ac:dyDescent="0.25">
      <c r="A84" s="2"/>
      <c r="B84" s="84"/>
      <c r="C84" s="15"/>
      <c r="D84" s="197"/>
      <c r="E84" s="353"/>
      <c r="F84" s="70"/>
      <c r="G84" s="71"/>
      <c r="H84" s="72"/>
      <c r="I84" s="982"/>
      <c r="J84" s="983"/>
      <c r="K84" s="61"/>
    </row>
    <row r="85" spans="1:11" x14ac:dyDescent="0.25">
      <c r="A85" s="2"/>
      <c r="B85" s="84"/>
      <c r="C85" s="15"/>
      <c r="D85" s="197"/>
      <c r="E85" s="353"/>
      <c r="F85" s="70"/>
      <c r="G85" s="71"/>
      <c r="H85" s="72"/>
      <c r="I85" s="982"/>
      <c r="J85" s="983"/>
      <c r="K85" s="61"/>
    </row>
    <row r="86" spans="1:11" x14ac:dyDescent="0.25">
      <c r="A86" s="2"/>
      <c r="B86" s="84"/>
      <c r="C86" s="15"/>
      <c r="D86" s="197"/>
      <c r="E86" s="353"/>
      <c r="F86" s="70"/>
      <c r="G86" s="71"/>
      <c r="H86" s="72"/>
      <c r="I86" s="982"/>
      <c r="J86" s="983"/>
      <c r="K86" s="61"/>
    </row>
    <row r="87" spans="1:11" x14ac:dyDescent="0.25">
      <c r="A87" s="2"/>
      <c r="B87" s="84"/>
      <c r="C87" s="15"/>
      <c r="D87" s="197"/>
      <c r="E87" s="353"/>
      <c r="F87" s="70"/>
      <c r="G87" s="71"/>
      <c r="H87" s="72"/>
      <c r="I87" s="982"/>
      <c r="J87" s="983"/>
      <c r="K87" s="61"/>
    </row>
    <row r="88" spans="1:11" x14ac:dyDescent="0.25">
      <c r="A88" s="2"/>
      <c r="B88" s="84"/>
      <c r="C88" s="15"/>
      <c r="D88" s="197"/>
      <c r="E88" s="353"/>
      <c r="F88" s="70"/>
      <c r="G88" s="71"/>
      <c r="H88" s="72"/>
      <c r="I88" s="982"/>
      <c r="J88" s="983"/>
      <c r="K88" s="61"/>
    </row>
    <row r="89" spans="1:11" x14ac:dyDescent="0.25">
      <c r="A89" s="2"/>
      <c r="B89" s="84"/>
      <c r="C89" s="15"/>
      <c r="D89" s="197"/>
      <c r="E89" s="353"/>
      <c r="F89" s="70"/>
      <c r="G89" s="71"/>
      <c r="H89" s="72"/>
      <c r="I89" s="982"/>
      <c r="J89" s="983"/>
      <c r="K89" s="61"/>
    </row>
    <row r="90" spans="1:11" x14ac:dyDescent="0.25">
      <c r="A90" s="2"/>
      <c r="B90" s="84"/>
      <c r="C90" s="15"/>
      <c r="D90" s="197"/>
      <c r="E90" s="353"/>
      <c r="F90" s="70"/>
      <c r="G90" s="71"/>
      <c r="H90" s="72"/>
      <c r="I90" s="982"/>
      <c r="J90" s="983"/>
      <c r="K90" s="61"/>
    </row>
    <row r="91" spans="1:11" x14ac:dyDescent="0.25">
      <c r="A91" s="2"/>
      <c r="B91" s="84"/>
      <c r="C91" s="15"/>
      <c r="D91" s="197"/>
      <c r="E91" s="353"/>
      <c r="F91" s="70"/>
      <c r="G91" s="71"/>
      <c r="H91" s="72"/>
      <c r="I91" s="982"/>
      <c r="J91" s="983"/>
      <c r="K91" s="61"/>
    </row>
    <row r="92" spans="1:11" x14ac:dyDescent="0.25">
      <c r="A92" s="2"/>
      <c r="B92" s="84"/>
      <c r="C92" s="15"/>
      <c r="D92" s="197"/>
      <c r="E92" s="353"/>
      <c r="F92" s="70"/>
      <c r="G92" s="71"/>
      <c r="H92" s="72"/>
      <c r="I92" s="982"/>
      <c r="J92" s="983"/>
      <c r="K92" s="61"/>
    </row>
    <row r="93" spans="1:11" x14ac:dyDescent="0.25">
      <c r="A93" s="2"/>
      <c r="B93" s="84"/>
      <c r="C93" s="15"/>
      <c r="D93" s="197"/>
      <c r="E93" s="353"/>
      <c r="F93" s="70"/>
      <c r="G93" s="71"/>
      <c r="H93" s="72"/>
      <c r="I93" s="982"/>
      <c r="J93" s="983"/>
      <c r="K93" s="61"/>
    </row>
    <row r="94" spans="1:11" x14ac:dyDescent="0.25">
      <c r="A94" s="2"/>
      <c r="B94" s="84"/>
      <c r="C94" s="15"/>
      <c r="D94" s="197"/>
      <c r="E94" s="353"/>
      <c r="F94" s="70"/>
      <c r="G94" s="71"/>
      <c r="H94" s="72"/>
      <c r="I94" s="982"/>
      <c r="J94" s="983"/>
      <c r="K94" s="61"/>
    </row>
    <row r="95" spans="1:11" x14ac:dyDescent="0.25">
      <c r="A95" s="2"/>
      <c r="B95" s="84"/>
      <c r="C95" s="15"/>
      <c r="D95" s="197"/>
      <c r="E95" s="353"/>
      <c r="F95" s="70"/>
      <c r="G95" s="71"/>
      <c r="H95" s="72"/>
      <c r="I95" s="982"/>
      <c r="J95" s="983"/>
      <c r="K95" s="61"/>
    </row>
    <row r="96" spans="1:11" x14ac:dyDescent="0.25">
      <c r="A96" s="2"/>
      <c r="B96" s="84"/>
      <c r="C96" s="15"/>
      <c r="D96" s="197"/>
      <c r="E96" s="353"/>
      <c r="F96" s="70"/>
      <c r="G96" s="71"/>
      <c r="H96" s="72"/>
      <c r="I96" s="982"/>
      <c r="J96" s="983"/>
      <c r="K96" s="61"/>
    </row>
    <row r="97" spans="1:11" x14ac:dyDescent="0.25">
      <c r="A97" s="2"/>
      <c r="B97" s="84"/>
      <c r="C97" s="15"/>
      <c r="D97" s="197"/>
      <c r="E97" s="353"/>
      <c r="F97" s="70"/>
      <c r="G97" s="71"/>
      <c r="H97" s="72"/>
      <c r="I97" s="982"/>
      <c r="J97" s="983"/>
      <c r="K97" s="61"/>
    </row>
    <row r="98" spans="1:11" x14ac:dyDescent="0.25">
      <c r="A98" s="2"/>
      <c r="B98" s="84"/>
      <c r="C98" s="15"/>
      <c r="D98" s="197"/>
      <c r="E98" s="353"/>
      <c r="F98" s="70"/>
      <c r="G98" s="71"/>
      <c r="H98" s="72"/>
      <c r="I98" s="982"/>
      <c r="J98" s="983"/>
      <c r="K98" s="61"/>
    </row>
    <row r="99" spans="1:11" x14ac:dyDescent="0.25">
      <c r="A99" s="2"/>
      <c r="B99" s="84"/>
      <c r="C99" s="15"/>
      <c r="D99" s="197"/>
      <c r="E99" s="353"/>
      <c r="F99" s="70"/>
      <c r="G99" s="71"/>
      <c r="H99" s="72"/>
      <c r="I99" s="982"/>
      <c r="J99" s="983"/>
      <c r="K99" s="61"/>
    </row>
    <row r="100" spans="1:11" x14ac:dyDescent="0.25">
      <c r="A100" s="2"/>
      <c r="B100" s="84"/>
      <c r="C100" s="15"/>
      <c r="D100" s="197"/>
      <c r="E100" s="353"/>
      <c r="F100" s="70"/>
      <c r="G100" s="71"/>
      <c r="H100" s="72"/>
      <c r="I100" s="982"/>
      <c r="J100" s="983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7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1</v>
      </c>
      <c r="D102" s="48">
        <f>SUM(D10:D101)</f>
        <v>0</v>
      </c>
      <c r="E102" s="38"/>
      <c r="F102" s="5">
        <f>SUM(F8:F101)</f>
        <v>15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19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26" t="s">
        <v>11</v>
      </c>
      <c r="D105" s="1127"/>
      <c r="E105" s="152">
        <f>E5+E4+E6+-F102</f>
        <v>285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IM4" zoomScaleNormal="100" workbookViewId="0">
      <selection activeCell="IP16" sqref="IP16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100" t="s">
        <v>209</v>
      </c>
      <c r="L1" s="1100"/>
      <c r="M1" s="1100"/>
      <c r="N1" s="1100"/>
      <c r="O1" s="1100"/>
      <c r="P1" s="1100"/>
      <c r="Q1" s="1100"/>
      <c r="R1" s="389">
        <f>I1+1</f>
        <v>1</v>
      </c>
      <c r="S1" s="389"/>
      <c r="U1" s="1095" t="str">
        <f>K1</f>
        <v>ENTRADAS DEL MES DE  OCTUBRE     2021</v>
      </c>
      <c r="V1" s="1095"/>
      <c r="W1" s="1095"/>
      <c r="X1" s="1095"/>
      <c r="Y1" s="1095"/>
      <c r="Z1" s="1095"/>
      <c r="AA1" s="1095"/>
      <c r="AB1" s="389">
        <f>R1+1</f>
        <v>2</v>
      </c>
      <c r="AC1" s="680"/>
      <c r="AE1" s="1095" t="str">
        <f>U1</f>
        <v>ENTRADAS DEL MES DE  OCTUBRE     2021</v>
      </c>
      <c r="AF1" s="1095"/>
      <c r="AG1" s="1095"/>
      <c r="AH1" s="1095"/>
      <c r="AI1" s="1095"/>
      <c r="AJ1" s="1095"/>
      <c r="AK1" s="1095"/>
      <c r="AL1" s="389">
        <f>AB1+1</f>
        <v>3</v>
      </c>
      <c r="AM1" s="389"/>
      <c r="AO1" s="1095" t="str">
        <f>AE1</f>
        <v>ENTRADAS DEL MES DE  OCTUBRE     2021</v>
      </c>
      <c r="AP1" s="1095"/>
      <c r="AQ1" s="1095"/>
      <c r="AR1" s="1095"/>
      <c r="AS1" s="1095"/>
      <c r="AT1" s="1095"/>
      <c r="AU1" s="1095"/>
      <c r="AV1" s="389">
        <f>AL1+1</f>
        <v>4</v>
      </c>
      <c r="AW1" s="680"/>
      <c r="AY1" s="1095" t="str">
        <f>AO1</f>
        <v>ENTRADAS DEL MES DE  OCTUBRE     2021</v>
      </c>
      <c r="AZ1" s="1095"/>
      <c r="BA1" s="1095"/>
      <c r="BB1" s="1095"/>
      <c r="BC1" s="1095"/>
      <c r="BD1" s="1095"/>
      <c r="BE1" s="1095"/>
      <c r="BF1" s="389">
        <f>AV1+1</f>
        <v>5</v>
      </c>
      <c r="BG1" s="728"/>
      <c r="BI1" s="1095" t="str">
        <f>AY1</f>
        <v>ENTRADAS DEL MES DE  OCTUBRE     2021</v>
      </c>
      <c r="BJ1" s="1095"/>
      <c r="BK1" s="1095"/>
      <c r="BL1" s="1095"/>
      <c r="BM1" s="1095"/>
      <c r="BN1" s="1095"/>
      <c r="BO1" s="1095"/>
      <c r="BP1" s="389">
        <f>BF1+1</f>
        <v>6</v>
      </c>
      <c r="BQ1" s="680"/>
      <c r="BS1" s="1095" t="str">
        <f>BI1</f>
        <v>ENTRADAS DEL MES DE  OCTUBRE     2021</v>
      </c>
      <c r="BT1" s="1095"/>
      <c r="BU1" s="1095"/>
      <c r="BV1" s="1095"/>
      <c r="BW1" s="1095"/>
      <c r="BX1" s="1095"/>
      <c r="BY1" s="1095"/>
      <c r="BZ1" s="389">
        <f>BP1+1</f>
        <v>7</v>
      </c>
      <c r="CC1" s="1095" t="str">
        <f>BS1</f>
        <v>ENTRADAS DEL MES DE  OCTUBRE     2021</v>
      </c>
      <c r="CD1" s="1095"/>
      <c r="CE1" s="1095"/>
      <c r="CF1" s="1095"/>
      <c r="CG1" s="1095"/>
      <c r="CH1" s="1095"/>
      <c r="CI1" s="1095"/>
      <c r="CJ1" s="389">
        <f>BZ1+1</f>
        <v>8</v>
      </c>
      <c r="CM1" s="1095" t="str">
        <f>CC1</f>
        <v>ENTRADAS DEL MES DE  OCTUBRE     2021</v>
      </c>
      <c r="CN1" s="1095"/>
      <c r="CO1" s="1095"/>
      <c r="CP1" s="1095"/>
      <c r="CQ1" s="1095"/>
      <c r="CR1" s="1095"/>
      <c r="CS1" s="1095"/>
      <c r="CT1" s="389">
        <f>CJ1+1</f>
        <v>9</v>
      </c>
      <c r="CU1" s="680"/>
      <c r="CW1" s="1095" t="str">
        <f>CM1</f>
        <v>ENTRADAS DEL MES DE  OCTUBRE     2021</v>
      </c>
      <c r="CX1" s="1095"/>
      <c r="CY1" s="1095"/>
      <c r="CZ1" s="1095"/>
      <c r="DA1" s="1095"/>
      <c r="DB1" s="1095"/>
      <c r="DC1" s="1095"/>
      <c r="DD1" s="389">
        <f>CT1+1</f>
        <v>10</v>
      </c>
      <c r="DE1" s="680"/>
      <c r="DG1" s="1095" t="str">
        <f>CW1</f>
        <v>ENTRADAS DEL MES DE  OCTUBRE     2021</v>
      </c>
      <c r="DH1" s="1095"/>
      <c r="DI1" s="1095"/>
      <c r="DJ1" s="1095"/>
      <c r="DK1" s="1095"/>
      <c r="DL1" s="1095"/>
      <c r="DM1" s="1095"/>
      <c r="DN1" s="389">
        <f>DD1+1</f>
        <v>11</v>
      </c>
      <c r="DO1" s="680"/>
      <c r="DQ1" s="1095" t="str">
        <f>DG1</f>
        <v>ENTRADAS DEL MES DE  OCTUBRE     2021</v>
      </c>
      <c r="DR1" s="1095"/>
      <c r="DS1" s="1095"/>
      <c r="DT1" s="1095"/>
      <c r="DU1" s="1095"/>
      <c r="DV1" s="1095"/>
      <c r="DW1" s="1095"/>
      <c r="DX1" s="389">
        <f>DN1+1</f>
        <v>12</v>
      </c>
      <c r="EA1" s="1095" t="str">
        <f>DQ1</f>
        <v>ENTRADAS DEL MES DE  OCTUBRE     2021</v>
      </c>
      <c r="EB1" s="1095"/>
      <c r="EC1" s="1095"/>
      <c r="ED1" s="1095"/>
      <c r="EE1" s="1095"/>
      <c r="EF1" s="1095"/>
      <c r="EG1" s="1095"/>
      <c r="EH1" s="389">
        <f>DX1+1</f>
        <v>13</v>
      </c>
      <c r="EI1" s="680"/>
      <c r="EK1" s="1095" t="str">
        <f>EA1</f>
        <v>ENTRADAS DEL MES DE  OCTUBRE     2021</v>
      </c>
      <c r="EL1" s="1095"/>
      <c r="EM1" s="1095"/>
      <c r="EN1" s="1095"/>
      <c r="EO1" s="1095"/>
      <c r="EP1" s="1095"/>
      <c r="EQ1" s="1095"/>
      <c r="ER1" s="389">
        <f>EH1+1</f>
        <v>14</v>
      </c>
      <c r="ES1" s="680"/>
      <c r="EU1" s="1095" t="str">
        <f>EK1</f>
        <v>ENTRADAS DEL MES DE  OCTUBRE     2021</v>
      </c>
      <c r="EV1" s="1095"/>
      <c r="EW1" s="1095"/>
      <c r="EX1" s="1095"/>
      <c r="EY1" s="1095"/>
      <c r="EZ1" s="1095"/>
      <c r="FA1" s="1095"/>
      <c r="FB1" s="389">
        <f>ER1+1</f>
        <v>15</v>
      </c>
      <c r="FC1" s="680"/>
      <c r="FE1" s="1095" t="str">
        <f>EU1</f>
        <v>ENTRADAS DEL MES DE  OCTUBRE     2021</v>
      </c>
      <c r="FF1" s="1095"/>
      <c r="FG1" s="1095"/>
      <c r="FH1" s="1095"/>
      <c r="FI1" s="1095"/>
      <c r="FJ1" s="1095"/>
      <c r="FK1" s="1095"/>
      <c r="FL1" s="389">
        <f>FB1+1</f>
        <v>16</v>
      </c>
      <c r="FM1" s="680"/>
      <c r="FO1" s="1095" t="str">
        <f>FE1</f>
        <v>ENTRADAS DEL MES DE  OCTUBRE     2021</v>
      </c>
      <c r="FP1" s="1095"/>
      <c r="FQ1" s="1095"/>
      <c r="FR1" s="1095"/>
      <c r="FS1" s="1095"/>
      <c r="FT1" s="1095"/>
      <c r="FU1" s="1095"/>
      <c r="FV1" s="389">
        <f>FL1+1</f>
        <v>17</v>
      </c>
      <c r="FW1" s="680"/>
      <c r="FY1" s="1095" t="str">
        <f>FO1</f>
        <v>ENTRADAS DEL MES DE  OCTUBRE     2021</v>
      </c>
      <c r="FZ1" s="1095"/>
      <c r="GA1" s="1095"/>
      <c r="GB1" s="1095"/>
      <c r="GC1" s="1095"/>
      <c r="GD1" s="1095"/>
      <c r="GE1" s="1095"/>
      <c r="GF1" s="389">
        <f>FV1+1</f>
        <v>18</v>
      </c>
      <c r="GG1" s="680"/>
      <c r="GH1" s="76" t="s">
        <v>37</v>
      </c>
      <c r="GI1" s="1095" t="str">
        <f>FY1</f>
        <v>ENTRADAS DEL MES DE  OCTUBRE     2021</v>
      </c>
      <c r="GJ1" s="1095"/>
      <c r="GK1" s="1095"/>
      <c r="GL1" s="1095"/>
      <c r="GM1" s="1095"/>
      <c r="GN1" s="1095"/>
      <c r="GO1" s="1095"/>
      <c r="GP1" s="389">
        <f>GF1+1</f>
        <v>19</v>
      </c>
      <c r="GQ1" s="680"/>
      <c r="GS1" s="1095" t="str">
        <f>GI1</f>
        <v>ENTRADAS DEL MES DE  OCTUBRE     2021</v>
      </c>
      <c r="GT1" s="1095"/>
      <c r="GU1" s="1095"/>
      <c r="GV1" s="1095"/>
      <c r="GW1" s="1095"/>
      <c r="GX1" s="1095"/>
      <c r="GY1" s="1095"/>
      <c r="GZ1" s="389">
        <f>GP1+1</f>
        <v>20</v>
      </c>
      <c r="HA1" s="680"/>
      <c r="HC1" s="1095" t="str">
        <f>GS1</f>
        <v>ENTRADAS DEL MES DE  OCTUBRE     2021</v>
      </c>
      <c r="HD1" s="1095"/>
      <c r="HE1" s="1095"/>
      <c r="HF1" s="1095"/>
      <c r="HG1" s="1095"/>
      <c r="HH1" s="1095"/>
      <c r="HI1" s="1095"/>
      <c r="HJ1" s="389">
        <f>GZ1+1</f>
        <v>21</v>
      </c>
      <c r="HK1" s="680"/>
      <c r="HM1" s="1095" t="str">
        <f>HC1</f>
        <v>ENTRADAS DEL MES DE  OCTUBRE     2021</v>
      </c>
      <c r="HN1" s="1095"/>
      <c r="HO1" s="1095"/>
      <c r="HP1" s="1095"/>
      <c r="HQ1" s="1095"/>
      <c r="HR1" s="1095"/>
      <c r="HS1" s="1095"/>
      <c r="HT1" s="389">
        <f>HJ1+1</f>
        <v>22</v>
      </c>
      <c r="HU1" s="680"/>
      <c r="HW1" s="1095" t="str">
        <f>HM1</f>
        <v>ENTRADAS DEL MES DE  OCTUBRE     2021</v>
      </c>
      <c r="HX1" s="1095"/>
      <c r="HY1" s="1095"/>
      <c r="HZ1" s="1095"/>
      <c r="IA1" s="1095"/>
      <c r="IB1" s="1095"/>
      <c r="IC1" s="1095"/>
      <c r="ID1" s="389">
        <f>HT1+1</f>
        <v>23</v>
      </c>
      <c r="IE1" s="680"/>
      <c r="IG1" s="1095" t="str">
        <f>HW1</f>
        <v>ENTRADAS DEL MES DE  OCTUBRE     2021</v>
      </c>
      <c r="IH1" s="1095"/>
      <c r="II1" s="1095"/>
      <c r="IJ1" s="1095"/>
      <c r="IK1" s="1095"/>
      <c r="IL1" s="1095"/>
      <c r="IM1" s="1095"/>
      <c r="IN1" s="389">
        <f>ID1+1</f>
        <v>24</v>
      </c>
      <c r="IO1" s="680"/>
      <c r="IQ1" s="1095" t="str">
        <f>IG1</f>
        <v>ENTRADAS DEL MES DE  OCTUBRE     2021</v>
      </c>
      <c r="IR1" s="1095"/>
      <c r="IS1" s="1095"/>
      <c r="IT1" s="1095"/>
      <c r="IU1" s="1095"/>
      <c r="IV1" s="1095"/>
      <c r="IW1" s="1095"/>
      <c r="IX1" s="389">
        <f>IN1+1</f>
        <v>25</v>
      </c>
      <c r="IY1" s="680"/>
      <c r="JA1" s="1095" t="str">
        <f>IQ1</f>
        <v>ENTRADAS DEL MES DE  OCTUBRE     2021</v>
      </c>
      <c r="JB1" s="1095"/>
      <c r="JC1" s="1095"/>
      <c r="JD1" s="1095"/>
      <c r="JE1" s="1095"/>
      <c r="JF1" s="1095"/>
      <c r="JG1" s="1095"/>
      <c r="JH1" s="389">
        <f>IX1+1</f>
        <v>26</v>
      </c>
      <c r="JI1" s="680"/>
      <c r="JK1" s="1096" t="str">
        <f>JA1</f>
        <v>ENTRADAS DEL MES DE  OCTUBRE     2021</v>
      </c>
      <c r="JL1" s="1096"/>
      <c r="JM1" s="1096"/>
      <c r="JN1" s="1096"/>
      <c r="JO1" s="1096"/>
      <c r="JP1" s="1096"/>
      <c r="JQ1" s="1096"/>
      <c r="JR1" s="389">
        <f>JH1+1</f>
        <v>27</v>
      </c>
      <c r="JS1" s="680"/>
      <c r="JU1" s="1095" t="str">
        <f>JK1</f>
        <v>ENTRADAS DEL MES DE  OCTUBRE     2021</v>
      </c>
      <c r="JV1" s="1095"/>
      <c r="JW1" s="1095"/>
      <c r="JX1" s="1095"/>
      <c r="JY1" s="1095"/>
      <c r="JZ1" s="1095"/>
      <c r="KA1" s="1095"/>
      <c r="KB1" s="389">
        <f>JR1+1</f>
        <v>28</v>
      </c>
      <c r="KC1" s="680"/>
      <c r="KE1" s="1095" t="str">
        <f>JU1</f>
        <v>ENTRADAS DEL MES DE  OCTUBRE     2021</v>
      </c>
      <c r="KF1" s="1095"/>
      <c r="KG1" s="1095"/>
      <c r="KH1" s="1095"/>
      <c r="KI1" s="1095"/>
      <c r="KJ1" s="1095"/>
      <c r="KK1" s="1095"/>
      <c r="KL1" s="389">
        <f>KB1+1</f>
        <v>29</v>
      </c>
      <c r="KM1" s="680"/>
      <c r="KO1" s="1095" t="str">
        <f>KE1</f>
        <v>ENTRADAS DEL MES DE  OCTUBRE     2021</v>
      </c>
      <c r="KP1" s="1095"/>
      <c r="KQ1" s="1095"/>
      <c r="KR1" s="1095"/>
      <c r="KS1" s="1095"/>
      <c r="KT1" s="1095"/>
      <c r="KU1" s="1095"/>
      <c r="KV1" s="389">
        <f>KL1+1</f>
        <v>30</v>
      </c>
      <c r="KW1" s="680"/>
      <c r="KY1" s="1095" t="str">
        <f>KO1</f>
        <v>ENTRADAS DEL MES DE  OCTUBRE     2021</v>
      </c>
      <c r="KZ1" s="1095"/>
      <c r="LA1" s="1095"/>
      <c r="LB1" s="1095"/>
      <c r="LC1" s="1095"/>
      <c r="LD1" s="1095"/>
      <c r="LE1" s="1095"/>
      <c r="LF1" s="389">
        <f>KV1+1</f>
        <v>31</v>
      </c>
      <c r="LG1" s="680"/>
      <c r="LI1" s="1095" t="str">
        <f>KY1</f>
        <v>ENTRADAS DEL MES DE  OCTUBRE     2021</v>
      </c>
      <c r="LJ1" s="1095"/>
      <c r="LK1" s="1095"/>
      <c r="LL1" s="1095"/>
      <c r="LM1" s="1095"/>
      <c r="LN1" s="1095"/>
      <c r="LO1" s="1095"/>
      <c r="LP1" s="389">
        <f>LF1+1</f>
        <v>32</v>
      </c>
      <c r="LQ1" s="680"/>
      <c r="LS1" s="1095" t="str">
        <f>LI1</f>
        <v>ENTRADAS DEL MES DE  OCTUBRE     2021</v>
      </c>
      <c r="LT1" s="1095"/>
      <c r="LU1" s="1095"/>
      <c r="LV1" s="1095"/>
      <c r="LW1" s="1095"/>
      <c r="LX1" s="1095"/>
      <c r="LY1" s="1095"/>
      <c r="LZ1" s="389">
        <f>LP1+1</f>
        <v>33</v>
      </c>
      <c r="MB1" s="1095" t="str">
        <f>LS1</f>
        <v>ENTRADAS DEL MES DE  OCTUBRE     2021</v>
      </c>
      <c r="MC1" s="1095"/>
      <c r="MD1" s="1095"/>
      <c r="ME1" s="1095"/>
      <c r="MF1" s="1095"/>
      <c r="MG1" s="1095"/>
      <c r="MH1" s="1095"/>
      <c r="MI1" s="389">
        <f>LZ1+1</f>
        <v>34</v>
      </c>
      <c r="MJ1" s="389"/>
      <c r="ML1" s="1095" t="str">
        <f>MB1</f>
        <v>ENTRADAS DEL MES DE  OCTUBRE     2021</v>
      </c>
      <c r="MM1" s="1095"/>
      <c r="MN1" s="1095"/>
      <c r="MO1" s="1095"/>
      <c r="MP1" s="1095"/>
      <c r="MQ1" s="1095"/>
      <c r="MR1" s="1095"/>
      <c r="MS1" s="389">
        <f>MI1+1</f>
        <v>35</v>
      </c>
      <c r="MT1" s="389"/>
      <c r="MV1" s="1095" t="str">
        <f>ML1</f>
        <v>ENTRADAS DEL MES DE  OCTUBRE     2021</v>
      </c>
      <c r="MW1" s="1095"/>
      <c r="MX1" s="1095"/>
      <c r="MY1" s="1095"/>
      <c r="MZ1" s="1095"/>
      <c r="NA1" s="1095"/>
      <c r="NB1" s="1095"/>
      <c r="NC1" s="389">
        <f>MS1+1</f>
        <v>36</v>
      </c>
      <c r="ND1" s="389"/>
      <c r="NF1" s="1095" t="str">
        <f>MV1</f>
        <v>ENTRADAS DEL MES DE  OCTUBRE     2021</v>
      </c>
      <c r="NG1" s="1095"/>
      <c r="NH1" s="1095"/>
      <c r="NI1" s="1095"/>
      <c r="NJ1" s="1095"/>
      <c r="NK1" s="1095"/>
      <c r="NL1" s="1095"/>
      <c r="NM1" s="389">
        <f>NC1+1</f>
        <v>37</v>
      </c>
      <c r="NN1" s="389"/>
      <c r="NP1" s="1095" t="str">
        <f>NF1</f>
        <v>ENTRADAS DEL MES DE  OCTUBRE     2021</v>
      </c>
      <c r="NQ1" s="1095"/>
      <c r="NR1" s="1095"/>
      <c r="NS1" s="1095"/>
      <c r="NT1" s="1095"/>
      <c r="NU1" s="1095"/>
      <c r="NV1" s="1095"/>
      <c r="NW1" s="389">
        <f>NM1+1</f>
        <v>38</v>
      </c>
      <c r="NX1" s="389"/>
      <c r="NZ1" s="1095" t="str">
        <f>NP1</f>
        <v>ENTRADAS DEL MES DE  OCTUBRE     2021</v>
      </c>
      <c r="OA1" s="1095"/>
      <c r="OB1" s="1095"/>
      <c r="OC1" s="1095"/>
      <c r="OD1" s="1095"/>
      <c r="OE1" s="1095"/>
      <c r="OF1" s="1095"/>
      <c r="OG1" s="389">
        <f>NW1+1</f>
        <v>39</v>
      </c>
      <c r="OH1" s="389"/>
      <c r="OJ1" s="1095" t="str">
        <f>NZ1</f>
        <v>ENTRADAS DEL MES DE  OCTUBRE     2021</v>
      </c>
      <c r="OK1" s="1095"/>
      <c r="OL1" s="1095"/>
      <c r="OM1" s="1095"/>
      <c r="ON1" s="1095"/>
      <c r="OO1" s="1095"/>
      <c r="OP1" s="1095"/>
      <c r="OQ1" s="389">
        <f>OG1+1</f>
        <v>40</v>
      </c>
      <c r="OR1" s="389"/>
      <c r="OT1" s="1095" t="str">
        <f>OJ1</f>
        <v>ENTRADAS DEL MES DE  OCTUBRE     2021</v>
      </c>
      <c r="OU1" s="1095"/>
      <c r="OV1" s="1095"/>
      <c r="OW1" s="1095"/>
      <c r="OX1" s="1095"/>
      <c r="OY1" s="1095"/>
      <c r="OZ1" s="1095"/>
      <c r="PA1" s="389">
        <f>OQ1+1</f>
        <v>41</v>
      </c>
      <c r="PB1" s="389"/>
      <c r="PD1" s="1095" t="str">
        <f>OT1</f>
        <v>ENTRADAS DEL MES DE  OCTUBRE     2021</v>
      </c>
      <c r="PE1" s="1095"/>
      <c r="PF1" s="1095"/>
      <c r="PG1" s="1095"/>
      <c r="PH1" s="1095"/>
      <c r="PI1" s="1095"/>
      <c r="PJ1" s="1095"/>
      <c r="PK1" s="389">
        <f>PA1+1</f>
        <v>42</v>
      </c>
      <c r="PL1" s="389"/>
      <c r="PN1" s="1095" t="str">
        <f>PD1</f>
        <v>ENTRADAS DEL MES DE  OCTUBRE     2021</v>
      </c>
      <c r="PO1" s="1095"/>
      <c r="PP1" s="1095"/>
      <c r="PQ1" s="1095"/>
      <c r="PR1" s="1095"/>
      <c r="PS1" s="1095"/>
      <c r="PT1" s="1095"/>
      <c r="PU1" s="389">
        <f>PK1+1</f>
        <v>43</v>
      </c>
      <c r="PW1" s="1095" t="str">
        <f>PN1</f>
        <v>ENTRADAS DEL MES DE  OCTUBRE     2021</v>
      </c>
      <c r="PX1" s="1095"/>
      <c r="PY1" s="1095"/>
      <c r="PZ1" s="1095"/>
      <c r="QA1" s="1095"/>
      <c r="QB1" s="1095"/>
      <c r="QC1" s="1095"/>
      <c r="QD1" s="389">
        <f>PU1+1</f>
        <v>44</v>
      </c>
      <c r="QF1" s="1095" t="str">
        <f>PW1</f>
        <v>ENTRADAS DEL MES DE  OCTUBRE     2021</v>
      </c>
      <c r="QG1" s="1095"/>
      <c r="QH1" s="1095"/>
      <c r="QI1" s="1095"/>
      <c r="QJ1" s="1095"/>
      <c r="QK1" s="1095"/>
      <c r="QL1" s="1095"/>
      <c r="QM1" s="389">
        <f>QD1+1</f>
        <v>45</v>
      </c>
      <c r="QO1" s="1095" t="str">
        <f>QF1</f>
        <v>ENTRADAS DEL MES DE  OCTUBRE     2021</v>
      </c>
      <c r="QP1" s="1095"/>
      <c r="QQ1" s="1095"/>
      <c r="QR1" s="1095"/>
      <c r="QS1" s="1095"/>
      <c r="QT1" s="1095"/>
      <c r="QU1" s="1095"/>
      <c r="QV1" s="389">
        <f>QM1+1</f>
        <v>46</v>
      </c>
      <c r="QX1" s="1095" t="str">
        <f>QO1</f>
        <v>ENTRADAS DEL MES DE  OCTUBRE     2021</v>
      </c>
      <c r="QY1" s="1095"/>
      <c r="QZ1" s="1095"/>
      <c r="RA1" s="1095"/>
      <c r="RB1" s="1095"/>
      <c r="RC1" s="1095"/>
      <c r="RD1" s="1095"/>
      <c r="RE1" s="389">
        <f>QV1+1</f>
        <v>47</v>
      </c>
      <c r="RG1" s="1095" t="str">
        <f>QX1</f>
        <v>ENTRADAS DEL MES DE  OCTUBRE     2021</v>
      </c>
      <c r="RH1" s="1095"/>
      <c r="RI1" s="1095"/>
      <c r="RJ1" s="1095"/>
      <c r="RK1" s="1095"/>
      <c r="RL1" s="1095"/>
      <c r="RM1" s="1095"/>
      <c r="RN1" s="389">
        <f>RE1+1</f>
        <v>48</v>
      </c>
      <c r="RP1" s="1095" t="str">
        <f>RG1</f>
        <v>ENTRADAS DEL MES DE  OCTUBRE     2021</v>
      </c>
      <c r="RQ1" s="1095"/>
      <c r="RR1" s="1095"/>
      <c r="RS1" s="1095"/>
      <c r="RT1" s="1095"/>
      <c r="RU1" s="1095"/>
      <c r="RV1" s="1095"/>
      <c r="RW1" s="389">
        <f>RN1+1</f>
        <v>49</v>
      </c>
      <c r="RY1" s="1095" t="str">
        <f>RP1</f>
        <v>ENTRADAS DEL MES DE  OCTUBRE     2021</v>
      </c>
      <c r="RZ1" s="1095"/>
      <c r="SA1" s="1095"/>
      <c r="SB1" s="1095"/>
      <c r="SC1" s="1095"/>
      <c r="SD1" s="1095"/>
      <c r="SE1" s="1095"/>
      <c r="SF1" s="389">
        <f>RW1+1</f>
        <v>50</v>
      </c>
      <c r="SH1" s="1095" t="str">
        <f>RY1</f>
        <v>ENTRADAS DEL MES DE  OCTUBRE     2021</v>
      </c>
      <c r="SI1" s="1095"/>
      <c r="SJ1" s="1095"/>
      <c r="SK1" s="1095"/>
      <c r="SL1" s="1095"/>
      <c r="SM1" s="1095"/>
      <c r="SN1" s="1095"/>
      <c r="SO1" s="389">
        <f>SF1+1</f>
        <v>51</v>
      </c>
      <c r="SQ1" s="1095" t="str">
        <f>SH1</f>
        <v>ENTRADAS DEL MES DE  OCTUBRE     2021</v>
      </c>
      <c r="SR1" s="1095"/>
      <c r="SS1" s="1095"/>
      <c r="ST1" s="1095"/>
      <c r="SU1" s="1095"/>
      <c r="SV1" s="1095"/>
      <c r="SW1" s="1095"/>
      <c r="SX1" s="389">
        <f>SO1+1</f>
        <v>52</v>
      </c>
      <c r="SZ1" s="1095" t="str">
        <f>SQ1</f>
        <v>ENTRADAS DEL MES DE  OCTUBRE     2021</v>
      </c>
      <c r="TA1" s="1095"/>
      <c r="TB1" s="1095"/>
      <c r="TC1" s="1095"/>
      <c r="TD1" s="1095"/>
      <c r="TE1" s="1095"/>
      <c r="TF1" s="1095"/>
      <c r="TG1" s="389">
        <f>SX1+1</f>
        <v>53</v>
      </c>
      <c r="TI1" s="1095" t="str">
        <f>SZ1</f>
        <v>ENTRADAS DEL MES DE  OCTUBRE     2021</v>
      </c>
      <c r="TJ1" s="1095"/>
      <c r="TK1" s="1095"/>
      <c r="TL1" s="1095"/>
      <c r="TM1" s="1095"/>
      <c r="TN1" s="1095"/>
      <c r="TO1" s="1095"/>
      <c r="TP1" s="389">
        <f>TG1+1</f>
        <v>54</v>
      </c>
      <c r="TR1" s="1095" t="str">
        <f>TI1</f>
        <v>ENTRADAS DEL MES DE  OCTUBRE     2021</v>
      </c>
      <c r="TS1" s="1095"/>
      <c r="TT1" s="1095"/>
      <c r="TU1" s="1095"/>
      <c r="TV1" s="1095"/>
      <c r="TW1" s="1095"/>
      <c r="TX1" s="1095"/>
      <c r="TY1" s="389">
        <f>TP1+1</f>
        <v>55</v>
      </c>
      <c r="UA1" s="1095" t="str">
        <f>TR1</f>
        <v>ENTRADAS DEL MES DE  OCTUBRE     2021</v>
      </c>
      <c r="UB1" s="1095"/>
      <c r="UC1" s="1095"/>
      <c r="UD1" s="1095"/>
      <c r="UE1" s="1095"/>
      <c r="UF1" s="1095"/>
      <c r="UG1" s="1095"/>
      <c r="UH1" s="389">
        <f>TY1+1</f>
        <v>56</v>
      </c>
      <c r="UJ1" s="1095" t="str">
        <f>UA1</f>
        <v>ENTRADAS DEL MES DE  OCTUBRE     2021</v>
      </c>
      <c r="UK1" s="1095"/>
      <c r="UL1" s="1095"/>
      <c r="UM1" s="1095"/>
      <c r="UN1" s="1095"/>
      <c r="UO1" s="1095"/>
      <c r="UP1" s="1095"/>
      <c r="UQ1" s="389">
        <f>UH1+1</f>
        <v>57</v>
      </c>
      <c r="US1" s="1095" t="str">
        <f>UJ1</f>
        <v>ENTRADAS DEL MES DE  OCTUBRE     2021</v>
      </c>
      <c r="UT1" s="1095"/>
      <c r="UU1" s="1095"/>
      <c r="UV1" s="1095"/>
      <c r="UW1" s="1095"/>
      <c r="UX1" s="1095"/>
      <c r="UY1" s="1095"/>
      <c r="UZ1" s="389">
        <f>UQ1+1</f>
        <v>58</v>
      </c>
      <c r="VB1" s="1095" t="str">
        <f>US1</f>
        <v>ENTRADAS DEL MES DE  OCTUBRE     2021</v>
      </c>
      <c r="VC1" s="1095"/>
      <c r="VD1" s="1095"/>
      <c r="VE1" s="1095"/>
      <c r="VF1" s="1095"/>
      <c r="VG1" s="1095"/>
      <c r="VH1" s="1095"/>
      <c r="VI1" s="389">
        <f>UZ1+1</f>
        <v>59</v>
      </c>
      <c r="VK1" s="1095" t="str">
        <f>VB1</f>
        <v>ENTRADAS DEL MES DE  OCTUBRE     2021</v>
      </c>
      <c r="VL1" s="1095"/>
      <c r="VM1" s="1095"/>
      <c r="VN1" s="1095"/>
      <c r="VO1" s="1095"/>
      <c r="VP1" s="1095"/>
      <c r="VQ1" s="1095"/>
      <c r="VR1" s="389">
        <f>VI1+1</f>
        <v>60</v>
      </c>
      <c r="VT1" s="1095" t="str">
        <f>VK1</f>
        <v>ENTRADAS DEL MES DE  OCTUBRE     2021</v>
      </c>
      <c r="VU1" s="1095"/>
      <c r="VV1" s="1095"/>
      <c r="VW1" s="1095"/>
      <c r="VX1" s="1095"/>
      <c r="VY1" s="1095"/>
      <c r="VZ1" s="1095"/>
      <c r="WA1" s="389">
        <f>VR1+1</f>
        <v>61</v>
      </c>
      <c r="WC1" s="1095" t="str">
        <f>VT1</f>
        <v>ENTRADAS DEL MES DE  OCTUBRE     2021</v>
      </c>
      <c r="WD1" s="1095"/>
      <c r="WE1" s="1095"/>
      <c r="WF1" s="1095"/>
      <c r="WG1" s="1095"/>
      <c r="WH1" s="1095"/>
      <c r="WI1" s="1095"/>
      <c r="WJ1" s="389">
        <f>WA1+1</f>
        <v>62</v>
      </c>
      <c r="WL1" s="1095" t="str">
        <f>WC1</f>
        <v>ENTRADAS DEL MES DE  OCTUBRE     2021</v>
      </c>
      <c r="WM1" s="1095"/>
      <c r="WN1" s="1095"/>
      <c r="WO1" s="1095"/>
      <c r="WP1" s="1095"/>
      <c r="WQ1" s="1095"/>
      <c r="WR1" s="1095"/>
      <c r="WS1" s="389">
        <f>WJ1+1</f>
        <v>63</v>
      </c>
      <c r="WU1" s="1095" t="str">
        <f>WL1</f>
        <v>ENTRADAS DEL MES DE  OCTUBRE     2021</v>
      </c>
      <c r="WV1" s="1095"/>
      <c r="WW1" s="1095"/>
      <c r="WX1" s="1095"/>
      <c r="WY1" s="1095"/>
      <c r="WZ1" s="1095"/>
      <c r="XA1" s="1095"/>
      <c r="XB1" s="389">
        <f>WS1+1</f>
        <v>64</v>
      </c>
      <c r="XD1" s="1095" t="str">
        <f>WU1</f>
        <v>ENTRADAS DEL MES DE  OCTUBRE     2021</v>
      </c>
      <c r="XE1" s="1095"/>
      <c r="XF1" s="1095"/>
      <c r="XG1" s="1095"/>
      <c r="XH1" s="1095"/>
      <c r="XI1" s="1095"/>
      <c r="XJ1" s="1095"/>
      <c r="XK1" s="389">
        <f>XB1+1</f>
        <v>65</v>
      </c>
      <c r="XM1" s="1095" t="str">
        <f>XD1</f>
        <v>ENTRADAS DEL MES DE  OCTUBRE     2021</v>
      </c>
      <c r="XN1" s="1095"/>
      <c r="XO1" s="1095"/>
      <c r="XP1" s="1095"/>
      <c r="XQ1" s="1095"/>
      <c r="XR1" s="1095"/>
      <c r="XS1" s="1095"/>
      <c r="XT1" s="389">
        <f>XK1+1</f>
        <v>66</v>
      </c>
      <c r="XV1" s="1095" t="str">
        <f>XM1</f>
        <v>ENTRADAS DEL MES DE  OCTUBRE     2021</v>
      </c>
      <c r="XW1" s="1095"/>
      <c r="XX1" s="1095"/>
      <c r="XY1" s="1095"/>
      <c r="XZ1" s="1095"/>
      <c r="YA1" s="1095"/>
      <c r="YB1" s="1095"/>
      <c r="YC1" s="389">
        <f>XT1+1</f>
        <v>67</v>
      </c>
      <c r="YE1" s="1095" t="str">
        <f>XV1</f>
        <v>ENTRADAS DEL MES DE  OCTUBRE     2021</v>
      </c>
      <c r="YF1" s="1095"/>
      <c r="YG1" s="1095"/>
      <c r="YH1" s="1095"/>
      <c r="YI1" s="1095"/>
      <c r="YJ1" s="1095"/>
      <c r="YK1" s="1095"/>
      <c r="YL1" s="389">
        <f>YC1+1</f>
        <v>68</v>
      </c>
      <c r="YN1" s="1095" t="str">
        <f>YE1</f>
        <v>ENTRADAS DEL MES DE  OCTUBRE     2021</v>
      </c>
      <c r="YO1" s="1095"/>
      <c r="YP1" s="1095"/>
      <c r="YQ1" s="1095"/>
      <c r="YR1" s="1095"/>
      <c r="YS1" s="1095"/>
      <c r="YT1" s="1095"/>
      <c r="YU1" s="389">
        <f>YL1+1</f>
        <v>69</v>
      </c>
      <c r="YW1" s="1095" t="str">
        <f>YN1</f>
        <v>ENTRADAS DEL MES DE  OCTUBRE     2021</v>
      </c>
      <c r="YX1" s="1095"/>
      <c r="YY1" s="1095"/>
      <c r="YZ1" s="1095"/>
      <c r="ZA1" s="1095"/>
      <c r="ZB1" s="1095"/>
      <c r="ZC1" s="1095"/>
      <c r="ZD1" s="389">
        <f>YU1+1</f>
        <v>70</v>
      </c>
      <c r="ZF1" s="1095" t="str">
        <f>YW1</f>
        <v>ENTRADAS DEL MES DE  OCTUBRE     2021</v>
      </c>
      <c r="ZG1" s="1095"/>
      <c r="ZH1" s="1095"/>
      <c r="ZI1" s="1095"/>
      <c r="ZJ1" s="1095"/>
      <c r="ZK1" s="1095"/>
      <c r="ZL1" s="1095"/>
      <c r="ZM1" s="389">
        <f>ZD1+1</f>
        <v>71</v>
      </c>
      <c r="ZO1" s="1095" t="str">
        <f>ZF1</f>
        <v>ENTRADAS DEL MES DE  OCTUBRE     2021</v>
      </c>
      <c r="ZP1" s="1095"/>
      <c r="ZQ1" s="1095"/>
      <c r="ZR1" s="1095"/>
      <c r="ZS1" s="1095"/>
      <c r="ZT1" s="1095"/>
      <c r="ZU1" s="1095"/>
      <c r="ZV1" s="389">
        <f>ZM1+1</f>
        <v>72</v>
      </c>
      <c r="ZX1" s="1095" t="str">
        <f>ZO1</f>
        <v>ENTRADAS DEL MES DE  OCTUBRE     2021</v>
      </c>
      <c r="ZY1" s="1095"/>
      <c r="ZZ1" s="1095"/>
      <c r="AAA1" s="1095"/>
      <c r="AAB1" s="1095"/>
      <c r="AAC1" s="1095"/>
      <c r="AAD1" s="1095"/>
      <c r="AAE1" s="389">
        <f>ZV1+1</f>
        <v>73</v>
      </c>
      <c r="AAG1" s="1095" t="str">
        <f>ZX1</f>
        <v>ENTRADAS DEL MES DE  OCTUBRE     2021</v>
      </c>
      <c r="AAH1" s="1095"/>
      <c r="AAI1" s="1095"/>
      <c r="AAJ1" s="1095"/>
      <c r="AAK1" s="1095"/>
      <c r="AAL1" s="1095"/>
      <c r="AAM1" s="1095"/>
      <c r="AAN1" s="389">
        <f>AAE1+1</f>
        <v>74</v>
      </c>
      <c r="AAP1" s="1095" t="str">
        <f>AAG1</f>
        <v>ENTRADAS DEL MES DE  OCTUBRE     2021</v>
      </c>
      <c r="AAQ1" s="1095"/>
      <c r="AAR1" s="1095"/>
      <c r="AAS1" s="1095"/>
      <c r="AAT1" s="1095"/>
      <c r="AAU1" s="1095"/>
      <c r="AAV1" s="1095"/>
      <c r="AAW1" s="389">
        <f>AAN1+1</f>
        <v>75</v>
      </c>
      <c r="AAY1" s="1095" t="str">
        <f>AAP1</f>
        <v>ENTRADAS DEL MES DE  OCTUBRE     2021</v>
      </c>
      <c r="AAZ1" s="1095"/>
      <c r="ABA1" s="1095"/>
      <c r="ABB1" s="1095"/>
      <c r="ABC1" s="1095"/>
      <c r="ABD1" s="1095"/>
      <c r="ABE1" s="1095"/>
      <c r="ABF1" s="389">
        <f>AAW1+1</f>
        <v>76</v>
      </c>
      <c r="ABH1" s="1095" t="str">
        <f>AAY1</f>
        <v>ENTRADAS DEL MES DE  OCTUBRE     2021</v>
      </c>
      <c r="ABI1" s="1095"/>
      <c r="ABJ1" s="1095"/>
      <c r="ABK1" s="1095"/>
      <c r="ABL1" s="1095"/>
      <c r="ABM1" s="1095"/>
      <c r="ABN1" s="1095"/>
      <c r="ABO1" s="389">
        <f>ABF1+1</f>
        <v>77</v>
      </c>
      <c r="ABQ1" s="1095" t="str">
        <f>ABH1</f>
        <v>ENTRADAS DEL MES DE  OCTUBRE     2021</v>
      </c>
      <c r="ABR1" s="1095"/>
      <c r="ABS1" s="1095"/>
      <c r="ABT1" s="1095"/>
      <c r="ABU1" s="1095"/>
      <c r="ABV1" s="1095"/>
      <c r="ABW1" s="1095"/>
      <c r="ABX1" s="389">
        <f>ABO1+1</f>
        <v>78</v>
      </c>
      <c r="ABZ1" s="1095" t="str">
        <f>ABQ1</f>
        <v>ENTRADAS DEL MES DE  OCTUBRE     2021</v>
      </c>
      <c r="ACA1" s="1095"/>
      <c r="ACB1" s="1095"/>
      <c r="ACC1" s="1095"/>
      <c r="ACD1" s="1095"/>
      <c r="ACE1" s="1095"/>
      <c r="ACF1" s="1095"/>
      <c r="ACG1" s="389">
        <f>ABX1+1</f>
        <v>79</v>
      </c>
      <c r="ACI1" s="1095" t="str">
        <f>ABZ1</f>
        <v>ENTRADAS DEL MES DE  OCTUBRE     2021</v>
      </c>
      <c r="ACJ1" s="1095"/>
      <c r="ACK1" s="1095"/>
      <c r="ACL1" s="1095"/>
      <c r="ACM1" s="1095"/>
      <c r="ACN1" s="1095"/>
      <c r="ACO1" s="1095"/>
      <c r="ACP1" s="389">
        <f>ACG1+1</f>
        <v>80</v>
      </c>
      <c r="ACR1" s="1095" t="str">
        <f>ACI1</f>
        <v>ENTRADAS DEL MES DE  OCTUBRE     2021</v>
      </c>
      <c r="ACS1" s="1095"/>
      <c r="ACT1" s="1095"/>
      <c r="ACU1" s="1095"/>
      <c r="ACV1" s="1095"/>
      <c r="ACW1" s="1095"/>
      <c r="ACX1" s="1095"/>
      <c r="ACY1" s="389">
        <f>ACP1+1</f>
        <v>81</v>
      </c>
      <c r="ADA1" s="1095" t="str">
        <f>ACR1</f>
        <v>ENTRADAS DEL MES DE  OCTUBRE     2021</v>
      </c>
      <c r="ADB1" s="1095"/>
      <c r="ADC1" s="1095"/>
      <c r="ADD1" s="1095"/>
      <c r="ADE1" s="1095"/>
      <c r="ADF1" s="1095"/>
      <c r="ADG1" s="1095"/>
      <c r="ADH1" s="389">
        <f>ACY1+1</f>
        <v>82</v>
      </c>
      <c r="ADJ1" s="1095" t="str">
        <f>ADA1</f>
        <v>ENTRADAS DEL MES DE  OCTUBRE     2021</v>
      </c>
      <c r="ADK1" s="1095"/>
      <c r="ADL1" s="1095"/>
      <c r="ADM1" s="1095"/>
      <c r="ADN1" s="1095"/>
      <c r="ADO1" s="1095"/>
      <c r="ADP1" s="1095"/>
      <c r="ADQ1" s="389">
        <f>ADH1+1</f>
        <v>83</v>
      </c>
      <c r="ADS1" s="1095" t="str">
        <f>ADJ1</f>
        <v>ENTRADAS DEL MES DE  OCTUBRE     2021</v>
      </c>
      <c r="ADT1" s="1095"/>
      <c r="ADU1" s="1095"/>
      <c r="ADV1" s="1095"/>
      <c r="ADW1" s="1095"/>
      <c r="ADX1" s="1095"/>
      <c r="ADY1" s="1095"/>
      <c r="ADZ1" s="389">
        <f>ADQ1+1</f>
        <v>84</v>
      </c>
      <c r="AEB1" s="1095" t="str">
        <f>ADS1</f>
        <v>ENTRADAS DEL MES DE  OCTUBRE     2021</v>
      </c>
      <c r="AEC1" s="1095"/>
      <c r="AED1" s="1095"/>
      <c r="AEE1" s="1095"/>
      <c r="AEF1" s="1095"/>
      <c r="AEG1" s="1095"/>
      <c r="AEH1" s="1095"/>
      <c r="AEI1" s="389">
        <f>ADZ1+1</f>
        <v>85</v>
      </c>
      <c r="AEK1" s="1095" t="str">
        <f>AEB1</f>
        <v>ENTRADAS DEL MES DE  OCTUBRE     2021</v>
      </c>
      <c r="AEL1" s="1095"/>
      <c r="AEM1" s="1095"/>
      <c r="AEN1" s="1095"/>
      <c r="AEO1" s="1095"/>
      <c r="AEP1" s="1095"/>
      <c r="AEQ1" s="1095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Seaboard</v>
      </c>
      <c r="D4" s="264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7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262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6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FOODS</v>
      </c>
      <c r="C5" s="262" t="str">
        <f t="shared" si="1"/>
        <v>Seaboard</v>
      </c>
      <c r="D5" s="264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211</v>
      </c>
      <c r="L5" s="76" t="s">
        <v>23</v>
      </c>
      <c r="Q5" s="330"/>
      <c r="S5" s="671"/>
      <c r="T5" s="262"/>
      <c r="U5" s="270" t="s">
        <v>211</v>
      </c>
      <c r="V5" s="889" t="s">
        <v>212</v>
      </c>
      <c r="W5" s="267" t="s">
        <v>214</v>
      </c>
      <c r="X5" s="268">
        <v>44474</v>
      </c>
      <c r="Y5" s="266">
        <v>18959.41</v>
      </c>
      <c r="Z5" s="263">
        <v>21</v>
      </c>
      <c r="AA5" s="291">
        <v>19030.7</v>
      </c>
      <c r="AB5" s="144">
        <f>Y5-AA5</f>
        <v>-71.290000000000873</v>
      </c>
      <c r="AC5" s="682"/>
      <c r="AD5" s="262"/>
      <c r="AE5" s="262" t="s">
        <v>215</v>
      </c>
      <c r="AF5" s="976" t="s">
        <v>216</v>
      </c>
      <c r="AG5" s="267" t="s">
        <v>217</v>
      </c>
      <c r="AH5" s="265">
        <v>44475</v>
      </c>
      <c r="AI5" s="266">
        <v>18405.04</v>
      </c>
      <c r="AJ5" s="263">
        <v>20</v>
      </c>
      <c r="AK5" s="261">
        <v>18427.52</v>
      </c>
      <c r="AL5" s="144">
        <f>AI5-AK5</f>
        <v>-22.479999999999563</v>
      </c>
      <c r="AM5" s="144"/>
      <c r="AN5" s="262"/>
      <c r="AO5" s="262" t="s">
        <v>215</v>
      </c>
      <c r="AP5" s="976" t="s">
        <v>216</v>
      </c>
      <c r="AQ5" s="267" t="s">
        <v>219</v>
      </c>
      <c r="AR5" s="265">
        <v>44476</v>
      </c>
      <c r="AS5" s="266">
        <v>18617.310000000001</v>
      </c>
      <c r="AT5" s="263">
        <v>20</v>
      </c>
      <c r="AU5" s="261">
        <v>18649.8</v>
      </c>
      <c r="AV5" s="144">
        <f>AS5-AU5</f>
        <v>-32.489999999997963</v>
      </c>
      <c r="AW5" s="682"/>
      <c r="AX5" s="262"/>
      <c r="AY5" s="1097" t="s">
        <v>211</v>
      </c>
      <c r="AZ5" s="889" t="s">
        <v>212</v>
      </c>
      <c r="BA5" s="264" t="s">
        <v>220</v>
      </c>
      <c r="BB5" s="265">
        <v>44477</v>
      </c>
      <c r="BC5" s="266">
        <v>18916.23</v>
      </c>
      <c r="BD5" s="263">
        <v>21</v>
      </c>
      <c r="BE5" s="261">
        <v>18979.7</v>
      </c>
      <c r="BF5" s="144">
        <f>BC5-BE5</f>
        <v>-63.470000000001164</v>
      </c>
      <c r="BG5" s="682"/>
      <c r="BH5" s="262"/>
      <c r="BI5" s="262" t="s">
        <v>211</v>
      </c>
      <c r="BJ5" s="1017" t="s">
        <v>212</v>
      </c>
      <c r="BK5" s="267" t="s">
        <v>221</v>
      </c>
      <c r="BL5" s="265">
        <v>44478</v>
      </c>
      <c r="BM5" s="266">
        <v>19097.490000000002</v>
      </c>
      <c r="BN5" s="263">
        <v>21</v>
      </c>
      <c r="BO5" s="261">
        <v>19186.400000000001</v>
      </c>
      <c r="BP5" s="144">
        <f>BM5-BO5</f>
        <v>-88.909999999999854</v>
      </c>
      <c r="BQ5" s="682"/>
      <c r="BR5" s="262"/>
      <c r="BS5" s="351" t="s">
        <v>211</v>
      </c>
      <c r="BT5" s="1017" t="s">
        <v>212</v>
      </c>
      <c r="BU5" s="267" t="s">
        <v>241</v>
      </c>
      <c r="BV5" s="268">
        <v>44481</v>
      </c>
      <c r="BW5" s="266">
        <v>18133.2</v>
      </c>
      <c r="BX5" s="263">
        <v>20</v>
      </c>
      <c r="BY5" s="261">
        <v>18181.2</v>
      </c>
      <c r="BZ5" s="144">
        <f>BW5-BY5</f>
        <v>-48</v>
      </c>
      <c r="CA5" s="349"/>
      <c r="CB5" s="349"/>
      <c r="CC5" s="270" t="s">
        <v>242</v>
      </c>
      <c r="CD5" s="1018" t="s">
        <v>216</v>
      </c>
      <c r="CE5" s="264" t="s">
        <v>243</v>
      </c>
      <c r="CF5" s="268">
        <v>44482</v>
      </c>
      <c r="CG5" s="266">
        <v>18531.09</v>
      </c>
      <c r="CH5" s="263">
        <v>20</v>
      </c>
      <c r="CI5" s="261">
        <v>18540.96</v>
      </c>
      <c r="CJ5" s="144">
        <f>CG5-CI5</f>
        <v>-9.8699999999989814</v>
      </c>
      <c r="CK5" s="349"/>
      <c r="CL5" s="349"/>
      <c r="CM5" s="1097" t="s">
        <v>244</v>
      </c>
      <c r="CN5" s="1017" t="s">
        <v>212</v>
      </c>
      <c r="CO5" s="264" t="s">
        <v>245</v>
      </c>
      <c r="CP5" s="268">
        <v>44482</v>
      </c>
      <c r="CQ5" s="266">
        <v>18950.28</v>
      </c>
      <c r="CR5" s="263">
        <v>21</v>
      </c>
      <c r="CS5" s="261">
        <v>19023.599999999999</v>
      </c>
      <c r="CT5" s="144">
        <f>CQ5-CS5</f>
        <v>-73.319999999999709</v>
      </c>
      <c r="CU5" s="682"/>
      <c r="CV5" s="262"/>
      <c r="CW5" s="1099" t="s">
        <v>242</v>
      </c>
      <c r="CX5" s="976" t="s">
        <v>216</v>
      </c>
      <c r="CY5" s="264" t="s">
        <v>265</v>
      </c>
      <c r="CZ5" s="268">
        <v>44483</v>
      </c>
      <c r="DA5" s="266">
        <v>18816.62</v>
      </c>
      <c r="DB5" s="263">
        <v>20</v>
      </c>
      <c r="DC5" s="261">
        <v>18816.73</v>
      </c>
      <c r="DD5" s="144">
        <f>DA5-DC5</f>
        <v>-0.11000000000058208</v>
      </c>
      <c r="DE5" s="682"/>
      <c r="DF5" s="262"/>
      <c r="DG5" s="262" t="s">
        <v>266</v>
      </c>
      <c r="DH5" s="1017" t="s">
        <v>212</v>
      </c>
      <c r="DI5" s="267" t="s">
        <v>267</v>
      </c>
      <c r="DJ5" s="268">
        <v>44483</v>
      </c>
      <c r="DK5" s="266">
        <v>19005.14</v>
      </c>
      <c r="DL5" s="263">
        <v>21</v>
      </c>
      <c r="DM5" s="261">
        <v>19059.8</v>
      </c>
      <c r="DN5" s="144">
        <f>DK5-DM5</f>
        <v>-54.659999999999854</v>
      </c>
      <c r="DO5" s="682"/>
      <c r="DP5" s="262"/>
      <c r="DQ5" s="1101" t="s">
        <v>268</v>
      </c>
      <c r="DR5" s="1017" t="s">
        <v>212</v>
      </c>
      <c r="DS5" s="267" t="s">
        <v>269</v>
      </c>
      <c r="DT5" s="268">
        <v>44485</v>
      </c>
      <c r="DU5" s="266">
        <v>18381.8</v>
      </c>
      <c r="DV5" s="263">
        <v>21</v>
      </c>
      <c r="DW5" s="261">
        <v>18980.900000000001</v>
      </c>
      <c r="DX5" s="144">
        <f>DU5-DW5</f>
        <v>-599.10000000000218</v>
      </c>
      <c r="DY5" s="349"/>
      <c r="DZ5" s="262"/>
      <c r="EA5" s="262" t="s">
        <v>211</v>
      </c>
      <c r="EB5" s="889" t="s">
        <v>212</v>
      </c>
      <c r="EC5" s="267" t="s">
        <v>284</v>
      </c>
      <c r="ED5" s="268">
        <v>44485</v>
      </c>
      <c r="EE5" s="266">
        <v>18729.34</v>
      </c>
      <c r="EF5" s="263">
        <v>21</v>
      </c>
      <c r="EG5" s="261">
        <v>18794.400000000001</v>
      </c>
      <c r="EH5" s="144">
        <f>EE5-EG5</f>
        <v>-65.06000000000131</v>
      </c>
      <c r="EI5" s="682"/>
      <c r="EJ5" s="262" t="s">
        <v>52</v>
      </c>
      <c r="EK5" s="262" t="s">
        <v>211</v>
      </c>
      <c r="EL5" s="889" t="s">
        <v>212</v>
      </c>
      <c r="EM5" s="269" t="s">
        <v>285</v>
      </c>
      <c r="EN5" s="268">
        <v>44488</v>
      </c>
      <c r="EO5" s="266">
        <v>19204.09</v>
      </c>
      <c r="EP5" s="263">
        <v>21</v>
      </c>
      <c r="EQ5" s="291">
        <v>19212.599999999999</v>
      </c>
      <c r="ER5" s="144">
        <f>EO5-EQ5</f>
        <v>-8.5099999999983993</v>
      </c>
      <c r="ES5" s="682"/>
      <c r="ET5" s="262"/>
      <c r="EU5" s="262" t="s">
        <v>211</v>
      </c>
      <c r="EV5" s="889" t="s">
        <v>212</v>
      </c>
      <c r="EW5" s="267" t="s">
        <v>286</v>
      </c>
      <c r="EX5" s="268">
        <v>44488</v>
      </c>
      <c r="EY5" s="266">
        <v>19096.93</v>
      </c>
      <c r="EZ5" s="263">
        <v>21</v>
      </c>
      <c r="FA5" s="261">
        <v>19184.2</v>
      </c>
      <c r="FB5" s="144">
        <f>EY5-FA5</f>
        <v>-87.270000000000437</v>
      </c>
      <c r="FC5" s="682"/>
      <c r="FD5" s="262"/>
      <c r="FE5" s="262" t="s">
        <v>242</v>
      </c>
      <c r="FF5" s="976" t="s">
        <v>216</v>
      </c>
      <c r="FG5" s="267" t="s">
        <v>287</v>
      </c>
      <c r="FH5" s="268">
        <v>44489</v>
      </c>
      <c r="FI5" s="266">
        <v>18406.240000000002</v>
      </c>
      <c r="FJ5" s="263">
        <v>20</v>
      </c>
      <c r="FK5" s="291">
        <v>18442.07</v>
      </c>
      <c r="FL5" s="144">
        <f>FI5-FK5</f>
        <v>-35.829999999998108</v>
      </c>
      <c r="FM5" s="682"/>
      <c r="FN5" s="262"/>
      <c r="FO5" s="594" t="s">
        <v>242</v>
      </c>
      <c r="FP5" s="976" t="s">
        <v>216</v>
      </c>
      <c r="FQ5" s="267" t="s">
        <v>288</v>
      </c>
      <c r="FR5" s="268">
        <v>44490</v>
      </c>
      <c r="FS5" s="266">
        <v>18698.09</v>
      </c>
      <c r="FT5" s="263">
        <v>20</v>
      </c>
      <c r="FU5" s="261">
        <v>18721.02</v>
      </c>
      <c r="FV5" s="144">
        <f>FS5-FU5</f>
        <v>-22.930000000000291</v>
      </c>
      <c r="FW5" s="682"/>
      <c r="FX5" s="262"/>
      <c r="FY5" s="270" t="s">
        <v>211</v>
      </c>
      <c r="FZ5" s="889" t="s">
        <v>212</v>
      </c>
      <c r="GA5" s="269" t="s">
        <v>289</v>
      </c>
      <c r="GB5" s="268">
        <v>44491</v>
      </c>
      <c r="GC5" s="266">
        <v>18848.02</v>
      </c>
      <c r="GD5" s="263">
        <v>21</v>
      </c>
      <c r="GE5" s="261">
        <v>18893.900000000001</v>
      </c>
      <c r="GF5" s="144">
        <f>GC5-GE5</f>
        <v>-45.880000000001019</v>
      </c>
      <c r="GG5" s="682"/>
      <c r="GH5" s="262"/>
      <c r="GI5" s="262" t="s">
        <v>211</v>
      </c>
      <c r="GJ5" s="889" t="s">
        <v>212</v>
      </c>
      <c r="GK5" s="267" t="s">
        <v>290</v>
      </c>
      <c r="GL5" s="265">
        <v>44491</v>
      </c>
      <c r="GM5" s="266">
        <v>18823.16</v>
      </c>
      <c r="GN5" s="263">
        <v>21</v>
      </c>
      <c r="GO5" s="261">
        <v>18868.900000000001</v>
      </c>
      <c r="GP5" s="144">
        <f>GM5-GO5</f>
        <v>-45.740000000001601</v>
      </c>
      <c r="GQ5" s="682"/>
      <c r="GR5" s="262"/>
      <c r="GS5" s="262" t="s">
        <v>211</v>
      </c>
      <c r="GT5" s="889" t="s">
        <v>212</v>
      </c>
      <c r="GU5" s="263" t="s">
        <v>322</v>
      </c>
      <c r="GV5" s="265">
        <v>44495</v>
      </c>
      <c r="GW5" s="266">
        <v>18916.900000000001</v>
      </c>
      <c r="GX5" s="263">
        <v>21</v>
      </c>
      <c r="GY5" s="261">
        <v>19035.2</v>
      </c>
      <c r="GZ5" s="144">
        <f>GW5-GY5</f>
        <v>-118.29999999999927</v>
      </c>
      <c r="HA5" s="682"/>
      <c r="HB5" s="262"/>
      <c r="HC5" s="1097" t="s">
        <v>211</v>
      </c>
      <c r="HD5" s="889" t="s">
        <v>212</v>
      </c>
      <c r="HE5" s="267" t="s">
        <v>325</v>
      </c>
      <c r="HF5" s="265">
        <v>44496</v>
      </c>
      <c r="HG5" s="266">
        <v>19042.39</v>
      </c>
      <c r="HH5" s="263">
        <v>21</v>
      </c>
      <c r="HI5" s="261">
        <v>19116.7</v>
      </c>
      <c r="HJ5" s="144">
        <f>HG5-HI5</f>
        <v>-74.31000000000131</v>
      </c>
      <c r="HK5" s="682"/>
      <c r="HL5" s="262"/>
      <c r="HM5" s="262" t="s">
        <v>242</v>
      </c>
      <c r="HN5" s="976" t="s">
        <v>216</v>
      </c>
      <c r="HO5" s="267" t="s">
        <v>326</v>
      </c>
      <c r="HP5" s="268">
        <v>44497</v>
      </c>
      <c r="HQ5" s="266">
        <v>18274.71</v>
      </c>
      <c r="HR5" s="263">
        <v>20</v>
      </c>
      <c r="HS5" s="291">
        <v>18362.259999999998</v>
      </c>
      <c r="HT5" s="144">
        <f>HQ5-HS5</f>
        <v>-87.549999999999272</v>
      </c>
      <c r="HU5" s="682"/>
      <c r="HV5" s="262"/>
      <c r="HW5" s="1098" t="s">
        <v>242</v>
      </c>
      <c r="HX5" s="976" t="s">
        <v>216</v>
      </c>
      <c r="HY5" s="267" t="s">
        <v>327</v>
      </c>
      <c r="HZ5" s="268">
        <v>44497</v>
      </c>
      <c r="IA5" s="266">
        <v>18648.88</v>
      </c>
      <c r="IB5" s="263">
        <v>20</v>
      </c>
      <c r="IC5" s="261">
        <v>18733.27</v>
      </c>
      <c r="ID5" s="144">
        <f>IA5-IC5</f>
        <v>-84.389999999999418</v>
      </c>
      <c r="IE5" s="682"/>
      <c r="IF5" s="262"/>
      <c r="IG5" s="262" t="s">
        <v>211</v>
      </c>
      <c r="IH5" s="889" t="s">
        <v>212</v>
      </c>
      <c r="II5" s="267" t="s">
        <v>369</v>
      </c>
      <c r="IJ5" s="268">
        <v>44498</v>
      </c>
      <c r="IK5" s="266">
        <v>18896.830000000002</v>
      </c>
      <c r="IL5" s="263">
        <v>21</v>
      </c>
      <c r="IM5" s="261">
        <v>18920.599999999999</v>
      </c>
      <c r="IN5" s="144">
        <f>IK5-IM5</f>
        <v>-23.769999999996799</v>
      </c>
      <c r="IO5" s="682"/>
      <c r="IP5" s="262"/>
      <c r="IQ5" s="1097" t="s">
        <v>372</v>
      </c>
      <c r="IR5" s="1057" t="s">
        <v>212</v>
      </c>
      <c r="IS5" s="269" t="s">
        <v>373</v>
      </c>
      <c r="IT5" s="265">
        <v>44498</v>
      </c>
      <c r="IU5" s="266">
        <v>18664.689999999999</v>
      </c>
      <c r="IV5" s="263">
        <v>21</v>
      </c>
      <c r="IW5" s="261">
        <v>19259</v>
      </c>
      <c r="IX5" s="1060">
        <f>IU5-IW5</f>
        <v>-594.31000000000131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961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61"/>
      <c r="L6" s="1015" t="s">
        <v>212</v>
      </c>
      <c r="M6" s="975" t="s">
        <v>213</v>
      </c>
      <c r="N6" s="268">
        <v>44474</v>
      </c>
      <c r="O6" s="266">
        <v>18874.59</v>
      </c>
      <c r="P6" s="263">
        <v>21</v>
      </c>
      <c r="Q6" s="291">
        <v>18953.900000000001</v>
      </c>
      <c r="R6" s="144">
        <f>O6-Q6</f>
        <v>-79.31000000000131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97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97"/>
      <c r="CN6" s="747"/>
      <c r="CO6" s="262"/>
      <c r="CP6" s="262"/>
      <c r="CQ6" s="262"/>
      <c r="CR6" s="262"/>
      <c r="CS6" s="263"/>
      <c r="CT6" s="262"/>
      <c r="CU6" s="349"/>
      <c r="CV6" s="262"/>
      <c r="CW6" s="1099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1101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97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1098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1097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28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1"/>
      <c r="OK6" s="275"/>
      <c r="OL6" s="262"/>
      <c r="OM6" s="262"/>
      <c r="ON6" s="262"/>
      <c r="OO6" s="262"/>
      <c r="OP6" s="263"/>
      <c r="OT6" s="721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28"/>
      <c r="L7" s="407"/>
      <c r="M7" s="448"/>
      <c r="N7" s="947"/>
      <c r="O7" s="434"/>
      <c r="P7" s="945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79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8" t="s">
        <v>7</v>
      </c>
      <c r="M8" s="448" t="s">
        <v>8</v>
      </c>
      <c r="N8" s="944" t="s">
        <v>17</v>
      </c>
      <c r="O8" s="207" t="s">
        <v>2</v>
      </c>
      <c r="P8" s="945" t="s">
        <v>18</v>
      </c>
      <c r="Q8" s="946" t="s">
        <v>15</v>
      </c>
      <c r="R8" s="407" t="s">
        <v>99</v>
      </c>
      <c r="S8" s="683"/>
      <c r="T8" s="262"/>
      <c r="U8" s="62"/>
      <c r="V8" s="108"/>
      <c r="W8" s="15">
        <v>1</v>
      </c>
      <c r="X8" s="301">
        <v>889.5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912.17</v>
      </c>
      <c r="AI8" s="352"/>
      <c r="AJ8" s="70"/>
      <c r="AK8" s="96"/>
      <c r="AL8" s="72"/>
      <c r="AM8" s="679">
        <f>AL8*AJ8</f>
        <v>0</v>
      </c>
      <c r="AO8" s="62"/>
      <c r="AP8" s="108"/>
      <c r="AQ8" s="15">
        <v>1</v>
      </c>
      <c r="AR8" s="384">
        <v>934.4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922.1</v>
      </c>
      <c r="BC8" s="141"/>
      <c r="BD8" s="93"/>
      <c r="BE8" s="96"/>
      <c r="BF8" s="411"/>
      <c r="BG8" s="697">
        <f>BF8*BD8</f>
        <v>0</v>
      </c>
      <c r="BI8" s="62"/>
      <c r="BJ8" s="108"/>
      <c r="BK8" s="15">
        <v>1</v>
      </c>
      <c r="BL8" s="93">
        <v>929.4</v>
      </c>
      <c r="BM8" s="141"/>
      <c r="BN8" s="93"/>
      <c r="BO8" s="96"/>
      <c r="BP8" s="411"/>
      <c r="BQ8" s="981">
        <f>BP8*BN8</f>
        <v>0</v>
      </c>
      <c r="BS8" s="62"/>
      <c r="BT8" s="108"/>
      <c r="BU8" s="15">
        <v>1</v>
      </c>
      <c r="BV8" s="93">
        <v>925.8</v>
      </c>
      <c r="BW8" s="412"/>
      <c r="BX8" s="93"/>
      <c r="BY8" s="413"/>
      <c r="BZ8" s="414"/>
      <c r="CA8" s="671">
        <f>BZ8*BX8</f>
        <v>0</v>
      </c>
      <c r="CC8" s="62"/>
      <c r="CD8" s="108"/>
      <c r="CE8" s="15">
        <v>1</v>
      </c>
      <c r="CF8" s="93">
        <v>927.14</v>
      </c>
      <c r="CG8" s="412"/>
      <c r="CH8" s="93"/>
      <c r="CI8" s="415"/>
      <c r="CJ8" s="414"/>
      <c r="CK8" s="671">
        <f>CJ8*CH8</f>
        <v>0</v>
      </c>
      <c r="CM8" s="62"/>
      <c r="CN8" s="95"/>
      <c r="CO8" s="15">
        <v>1</v>
      </c>
      <c r="CP8" s="93">
        <v>923.1</v>
      </c>
      <c r="CQ8" s="412"/>
      <c r="CR8" s="301"/>
      <c r="CS8" s="415"/>
      <c r="CT8" s="414"/>
      <c r="CU8" s="684">
        <f>CT8*CR8</f>
        <v>0</v>
      </c>
      <c r="CW8" s="62"/>
      <c r="CX8" s="108"/>
      <c r="CY8" s="15">
        <v>1</v>
      </c>
      <c r="CZ8" s="93">
        <v>945.28</v>
      </c>
      <c r="DA8" s="352"/>
      <c r="DB8" s="93"/>
      <c r="DC8" s="96"/>
      <c r="DD8" s="72"/>
      <c r="DE8" s="671">
        <f>DD8*DB8</f>
        <v>0</v>
      </c>
      <c r="DG8" s="62"/>
      <c r="DH8" s="108"/>
      <c r="DI8" s="15">
        <v>1</v>
      </c>
      <c r="DJ8" s="93">
        <v>929.9</v>
      </c>
      <c r="DK8" s="412"/>
      <c r="DL8" s="93"/>
      <c r="DM8" s="415"/>
      <c r="DN8" s="414"/>
      <c r="DO8" s="684">
        <f>DN8*DL8</f>
        <v>0</v>
      </c>
      <c r="DQ8" s="62"/>
      <c r="DR8" s="108"/>
      <c r="DS8" s="15">
        <v>1</v>
      </c>
      <c r="DT8" s="93">
        <v>932.6</v>
      </c>
      <c r="DU8" s="412"/>
      <c r="DV8" s="93"/>
      <c r="DW8" s="415"/>
      <c r="DX8" s="414"/>
      <c r="DY8" s="671">
        <f>DX8*DV8</f>
        <v>0</v>
      </c>
      <c r="EA8" s="62"/>
      <c r="EB8" s="108"/>
      <c r="EC8" s="15">
        <v>1</v>
      </c>
      <c r="ED8" s="93">
        <v>865.4</v>
      </c>
      <c r="EE8" s="368"/>
      <c r="EF8" s="70"/>
      <c r="EG8" s="71"/>
      <c r="EH8" s="72"/>
      <c r="EI8" s="671">
        <f>EH8*EF8</f>
        <v>0</v>
      </c>
      <c r="EK8" s="62"/>
      <c r="EL8" s="467"/>
      <c r="EM8" s="15">
        <v>1</v>
      </c>
      <c r="EN8" s="301">
        <v>901.3</v>
      </c>
      <c r="EO8" s="357"/>
      <c r="EP8" s="301"/>
      <c r="EQ8" s="286"/>
      <c r="ER8" s="287"/>
      <c r="ES8" s="671">
        <f>ER8*EP8</f>
        <v>0</v>
      </c>
      <c r="EU8" s="62"/>
      <c r="EV8" s="108"/>
      <c r="EW8" s="15">
        <v>1</v>
      </c>
      <c r="EX8" s="93">
        <v>913.1</v>
      </c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>
        <v>925.78</v>
      </c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>
        <v>922.15</v>
      </c>
      <c r="FS8" s="352"/>
      <c r="FT8" s="93"/>
      <c r="FU8" s="71"/>
      <c r="FV8" s="72"/>
      <c r="FW8" s="671">
        <f>FV8*FT8</f>
        <v>0</v>
      </c>
      <c r="FY8" s="62"/>
      <c r="FZ8" s="108"/>
      <c r="GA8" s="15">
        <v>1</v>
      </c>
      <c r="GB8" s="301">
        <v>880</v>
      </c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>
        <v>875</v>
      </c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301">
        <v>886.8</v>
      </c>
      <c r="GW8" s="357"/>
      <c r="GX8" s="984"/>
      <c r="GY8" s="345"/>
      <c r="GZ8" s="287"/>
      <c r="HA8" s="671">
        <f>GZ8*GX8</f>
        <v>0</v>
      </c>
      <c r="HC8" s="62"/>
      <c r="HD8" s="108"/>
      <c r="HE8" s="15">
        <v>1</v>
      </c>
      <c r="HF8" s="93">
        <v>882.2</v>
      </c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>
        <v>938.93</v>
      </c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>
        <v>914.44</v>
      </c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>
        <v>905.8</v>
      </c>
      <c r="IK8" s="368"/>
      <c r="IL8" s="70"/>
      <c r="IM8" s="71"/>
      <c r="IN8" s="72"/>
      <c r="IO8" s="671">
        <f>IN8*IL8</f>
        <v>0</v>
      </c>
      <c r="IQ8" s="1061" t="s">
        <v>374</v>
      </c>
      <c r="IR8" s="108"/>
      <c r="IS8" s="15">
        <v>1</v>
      </c>
      <c r="IT8" s="301">
        <v>929.4</v>
      </c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7.25" thickTop="1" thickBot="1" x14ac:dyDescent="0.3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9"/>
      <c r="L9" s="420"/>
      <c r="M9" s="15">
        <v>1</v>
      </c>
      <c r="N9" s="93">
        <v>892.7</v>
      </c>
      <c r="O9" s="352"/>
      <c r="P9" s="93"/>
      <c r="Q9" s="71"/>
      <c r="R9" s="72"/>
      <c r="S9" s="671">
        <f>R9*P9</f>
        <v>0</v>
      </c>
      <c r="T9" s="262"/>
      <c r="V9" s="95"/>
      <c r="W9" s="15">
        <v>2</v>
      </c>
      <c r="X9" s="301">
        <v>896.7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941.65</v>
      </c>
      <c r="AI9" s="352"/>
      <c r="AJ9" s="93"/>
      <c r="AK9" s="96"/>
      <c r="AL9" s="72"/>
      <c r="AM9" s="679">
        <f t="shared" ref="AM9:AM29" si="8">AL9*AJ9</f>
        <v>0</v>
      </c>
      <c r="AP9" s="95"/>
      <c r="AQ9" s="15">
        <v>2</v>
      </c>
      <c r="AR9" s="346">
        <v>933.03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912.2</v>
      </c>
      <c r="BC9" s="141"/>
      <c r="BD9" s="93"/>
      <c r="BE9" s="96"/>
      <c r="BF9" s="411"/>
      <c r="BG9" s="697">
        <f t="shared" ref="BG9:BG29" si="10">BF9*BD9</f>
        <v>0</v>
      </c>
      <c r="BJ9" s="95"/>
      <c r="BK9" s="15">
        <v>2</v>
      </c>
      <c r="BL9" s="93">
        <v>918.1</v>
      </c>
      <c r="BM9" s="141"/>
      <c r="BN9" s="93"/>
      <c r="BO9" s="96"/>
      <c r="BP9" s="411"/>
      <c r="BQ9" s="981">
        <f t="shared" ref="BQ9:BQ29" si="11">BP9*BN9</f>
        <v>0</v>
      </c>
      <c r="BT9" s="108"/>
      <c r="BU9" s="15">
        <v>2</v>
      </c>
      <c r="BV9" s="93">
        <v>938.9</v>
      </c>
      <c r="BW9" s="412"/>
      <c r="BX9" s="93"/>
      <c r="BY9" s="413"/>
      <c r="BZ9" s="414"/>
      <c r="CA9" s="671">
        <f t="shared" ref="CA9:CA28" si="12">BZ9*BX9</f>
        <v>0</v>
      </c>
      <c r="CD9" s="95"/>
      <c r="CE9" s="15">
        <v>2</v>
      </c>
      <c r="CF9" s="93">
        <v>912.17</v>
      </c>
      <c r="CG9" s="412"/>
      <c r="CH9" s="93"/>
      <c r="CI9" s="415"/>
      <c r="CJ9" s="414"/>
      <c r="CK9" s="671">
        <f t="shared" ref="CK9:CK29" si="13">CJ9*CH9</f>
        <v>0</v>
      </c>
      <c r="CN9" s="95"/>
      <c r="CO9" s="15">
        <v>2</v>
      </c>
      <c r="CP9" s="93">
        <v>872.3</v>
      </c>
      <c r="CQ9" s="412"/>
      <c r="CR9" s="93"/>
      <c r="CS9" s="415"/>
      <c r="CT9" s="414"/>
      <c r="CU9" s="684">
        <f>CT9*CR9</f>
        <v>0</v>
      </c>
      <c r="CX9" s="95"/>
      <c r="CY9" s="15">
        <v>2</v>
      </c>
      <c r="CZ9" s="93">
        <v>961.61</v>
      </c>
      <c r="DA9" s="352"/>
      <c r="DB9" s="93"/>
      <c r="DC9" s="96"/>
      <c r="DD9" s="72"/>
      <c r="DE9" s="671">
        <f t="shared" ref="DE9:DE29" si="14">DD9*DB9</f>
        <v>0</v>
      </c>
      <c r="DH9" s="95"/>
      <c r="DI9" s="15">
        <v>2</v>
      </c>
      <c r="DJ9" s="93">
        <v>917.2</v>
      </c>
      <c r="DK9" s="412"/>
      <c r="DL9" s="93"/>
      <c r="DM9" s="415"/>
      <c r="DN9" s="414"/>
      <c r="DO9" s="684">
        <f t="shared" ref="DO9:DO29" si="15">DN9*DL9</f>
        <v>0</v>
      </c>
      <c r="DR9" s="95"/>
      <c r="DS9" s="15">
        <v>2</v>
      </c>
      <c r="DT9" s="93">
        <v>919.9</v>
      </c>
      <c r="DU9" s="412"/>
      <c r="DV9" s="93"/>
      <c r="DW9" s="415"/>
      <c r="DX9" s="414"/>
      <c r="DY9" s="671">
        <f t="shared" ref="DY9:DY29" si="16">DX9*DV9</f>
        <v>0</v>
      </c>
      <c r="EB9" s="95"/>
      <c r="EC9" s="15">
        <v>2</v>
      </c>
      <c r="ED9" s="70">
        <v>881.8</v>
      </c>
      <c r="EE9" s="368"/>
      <c r="EF9" s="70"/>
      <c r="EG9" s="71"/>
      <c r="EH9" s="72"/>
      <c r="EI9" s="671">
        <f t="shared" ref="EI9:EI28" si="17">EH9*EF9</f>
        <v>0</v>
      </c>
      <c r="EL9" s="467"/>
      <c r="EM9" s="15">
        <v>2</v>
      </c>
      <c r="EN9" s="301">
        <v>900.4</v>
      </c>
      <c r="EO9" s="357"/>
      <c r="EP9" s="301"/>
      <c r="EQ9" s="286"/>
      <c r="ER9" s="287"/>
      <c r="ES9" s="671">
        <f t="shared" ref="ES9:ES29" si="18">ER9*EP9</f>
        <v>0</v>
      </c>
      <c r="EV9" s="95"/>
      <c r="EW9" s="15">
        <v>2</v>
      </c>
      <c r="EX9" s="70">
        <v>925.3</v>
      </c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>
        <v>928.95</v>
      </c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>
        <v>954.35</v>
      </c>
      <c r="FS9" s="352"/>
      <c r="FT9" s="93"/>
      <c r="FU9" s="71"/>
      <c r="FV9" s="72"/>
      <c r="FW9" s="671">
        <f t="shared" ref="FW9:FW29" si="21">FV9*FT9</f>
        <v>0</v>
      </c>
      <c r="FZ9" s="95"/>
      <c r="GA9" s="15">
        <v>2</v>
      </c>
      <c r="GB9" s="285">
        <v>883.1</v>
      </c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>
        <v>909.4</v>
      </c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297">
        <v>904.9</v>
      </c>
      <c r="GW9" s="357"/>
      <c r="GX9" s="297"/>
      <c r="GY9" s="345"/>
      <c r="GZ9" s="287"/>
      <c r="HA9" s="671">
        <f t="shared" ref="HA9:HA28" si="24">GZ9*GX9</f>
        <v>0</v>
      </c>
      <c r="HD9" s="95"/>
      <c r="HE9" s="15">
        <v>2</v>
      </c>
      <c r="HF9" s="93">
        <v>923.1</v>
      </c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>
        <v>926.23</v>
      </c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>
        <v>952.54</v>
      </c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>
        <v>919.4</v>
      </c>
      <c r="IK9" s="368"/>
      <c r="IL9" s="70"/>
      <c r="IM9" s="71"/>
      <c r="IN9" s="72"/>
      <c r="IO9" s="671">
        <f t="shared" ref="IO9:IO29" si="28">IN9*IL9</f>
        <v>0</v>
      </c>
      <c r="IQ9" s="1062" t="s">
        <v>375</v>
      </c>
      <c r="IR9" s="95"/>
      <c r="IS9" s="15">
        <v>2</v>
      </c>
      <c r="IT9" s="301">
        <v>916.7</v>
      </c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52"/>
      <c r="P10" s="93"/>
      <c r="Q10" s="71"/>
      <c r="R10" s="72"/>
      <c r="S10" s="671">
        <f t="shared" ref="S10:S28" si="47">R10*P10</f>
        <v>0</v>
      </c>
      <c r="T10" s="262"/>
      <c r="V10" s="95"/>
      <c r="W10" s="15">
        <v>3</v>
      </c>
      <c r="X10" s="301">
        <v>864.5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938.02</v>
      </c>
      <c r="AI10" s="352"/>
      <c r="AJ10" s="93"/>
      <c r="AK10" s="96"/>
      <c r="AL10" s="72"/>
      <c r="AM10" s="679">
        <f t="shared" si="8"/>
        <v>0</v>
      </c>
      <c r="AP10" s="95"/>
      <c r="AQ10" s="15">
        <v>3</v>
      </c>
      <c r="AR10" s="346">
        <v>928.04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927.1</v>
      </c>
      <c r="BC10" s="141"/>
      <c r="BD10" s="93"/>
      <c r="BE10" s="96"/>
      <c r="BF10" s="411"/>
      <c r="BG10" s="697">
        <f t="shared" si="10"/>
        <v>0</v>
      </c>
      <c r="BJ10" s="95"/>
      <c r="BK10" s="15">
        <v>3</v>
      </c>
      <c r="BL10" s="93">
        <v>911.3</v>
      </c>
      <c r="BM10" s="141"/>
      <c r="BN10" s="93"/>
      <c r="BO10" s="96"/>
      <c r="BP10" s="411"/>
      <c r="BQ10" s="981">
        <f t="shared" si="11"/>
        <v>0</v>
      </c>
      <c r="BT10" s="108"/>
      <c r="BU10" s="15">
        <v>3</v>
      </c>
      <c r="BV10" s="93">
        <v>933.9</v>
      </c>
      <c r="BW10" s="412"/>
      <c r="BX10" s="93"/>
      <c r="BY10" s="413"/>
      <c r="BZ10" s="414"/>
      <c r="CA10" s="671">
        <f t="shared" si="12"/>
        <v>0</v>
      </c>
      <c r="CD10" s="95"/>
      <c r="CE10" s="15">
        <v>3</v>
      </c>
      <c r="CF10" s="93">
        <v>958.44</v>
      </c>
      <c r="CG10" s="412"/>
      <c r="CH10" s="93"/>
      <c r="CI10" s="415"/>
      <c r="CJ10" s="414"/>
      <c r="CK10" s="671">
        <f t="shared" si="13"/>
        <v>0</v>
      </c>
      <c r="CN10" s="95"/>
      <c r="CO10" s="15">
        <v>3</v>
      </c>
      <c r="CP10" s="93">
        <v>908.5</v>
      </c>
      <c r="CQ10" s="412"/>
      <c r="CR10" s="93"/>
      <c r="CS10" s="415"/>
      <c r="CT10" s="414"/>
      <c r="CU10" s="684">
        <f t="shared" ref="CU10:CU30" si="48">CT10*CR10</f>
        <v>0</v>
      </c>
      <c r="CX10" s="95"/>
      <c r="CY10" s="15">
        <v>3</v>
      </c>
      <c r="CZ10" s="93">
        <v>959.8</v>
      </c>
      <c r="DA10" s="352"/>
      <c r="DB10" s="93"/>
      <c r="DC10" s="96"/>
      <c r="DD10" s="72"/>
      <c r="DE10" s="671">
        <f t="shared" si="14"/>
        <v>0</v>
      </c>
      <c r="DH10" s="95"/>
      <c r="DI10" s="15">
        <v>3</v>
      </c>
      <c r="DJ10" s="93">
        <v>933.5</v>
      </c>
      <c r="DK10" s="412"/>
      <c r="DL10" s="93"/>
      <c r="DM10" s="415"/>
      <c r="DN10" s="414"/>
      <c r="DO10" s="684">
        <f t="shared" si="15"/>
        <v>0</v>
      </c>
      <c r="DR10" s="95"/>
      <c r="DS10" s="15">
        <v>3</v>
      </c>
      <c r="DT10" s="93">
        <v>912.2</v>
      </c>
      <c r="DU10" s="412"/>
      <c r="DV10" s="93"/>
      <c r="DW10" s="415"/>
      <c r="DX10" s="414"/>
      <c r="DY10" s="671">
        <f t="shared" si="16"/>
        <v>0</v>
      </c>
      <c r="EB10" s="95"/>
      <c r="EC10" s="15">
        <v>3</v>
      </c>
      <c r="ED10" s="70">
        <v>887.2</v>
      </c>
      <c r="EE10" s="368"/>
      <c r="EF10" s="70"/>
      <c r="EG10" s="71"/>
      <c r="EH10" s="72"/>
      <c r="EI10" s="671">
        <f t="shared" si="17"/>
        <v>0</v>
      </c>
      <c r="EL10" s="467"/>
      <c r="EM10" s="15">
        <v>3</v>
      </c>
      <c r="EN10" s="301">
        <v>926.2</v>
      </c>
      <c r="EO10" s="357"/>
      <c r="EP10" s="301"/>
      <c r="EQ10" s="286"/>
      <c r="ER10" s="287"/>
      <c r="ES10" s="671">
        <f t="shared" si="18"/>
        <v>0</v>
      </c>
      <c r="EV10" s="95"/>
      <c r="EW10" s="15">
        <v>3</v>
      </c>
      <c r="EX10" s="70">
        <v>883.6</v>
      </c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>
        <v>940.75</v>
      </c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>
        <v>969.32</v>
      </c>
      <c r="FS10" s="352"/>
      <c r="FT10" s="93"/>
      <c r="FU10" s="71"/>
      <c r="FV10" s="72"/>
      <c r="FW10" s="671">
        <f t="shared" si="21"/>
        <v>0</v>
      </c>
      <c r="FZ10" s="95"/>
      <c r="GA10" s="15">
        <v>3</v>
      </c>
      <c r="GB10" s="285">
        <v>914.9</v>
      </c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>
        <v>882.7</v>
      </c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301">
        <v>938.5</v>
      </c>
      <c r="GW10" s="357"/>
      <c r="GX10" s="301"/>
      <c r="GY10" s="345"/>
      <c r="GZ10" s="287"/>
      <c r="HA10" s="671">
        <f t="shared" si="24"/>
        <v>0</v>
      </c>
      <c r="HD10" s="95"/>
      <c r="HE10" s="15">
        <v>3</v>
      </c>
      <c r="HF10" s="93">
        <v>897.2</v>
      </c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>
        <v>929.86</v>
      </c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>
        <v>935.3</v>
      </c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>
        <v>938</v>
      </c>
      <c r="IK10" s="368"/>
      <c r="IL10" s="70"/>
      <c r="IM10" s="71"/>
      <c r="IN10" s="72"/>
      <c r="IO10" s="671">
        <f t="shared" si="28"/>
        <v>0</v>
      </c>
      <c r="IQ10" s="1063" t="s">
        <v>376</v>
      </c>
      <c r="IR10" s="95"/>
      <c r="IS10" s="15">
        <v>3</v>
      </c>
      <c r="IT10" s="301">
        <v>929.4</v>
      </c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52"/>
      <c r="P11" s="93"/>
      <c r="Q11" s="71"/>
      <c r="R11" s="72"/>
      <c r="S11" s="671">
        <f t="shared" si="47"/>
        <v>0</v>
      </c>
      <c r="T11" s="262"/>
      <c r="U11" s="62"/>
      <c r="V11" s="108"/>
      <c r="W11" s="15">
        <v>4</v>
      </c>
      <c r="X11" s="301">
        <v>921.7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931.67</v>
      </c>
      <c r="AI11" s="352"/>
      <c r="AJ11" s="93"/>
      <c r="AK11" s="96"/>
      <c r="AL11" s="72"/>
      <c r="AM11" s="679">
        <f t="shared" si="8"/>
        <v>0</v>
      </c>
      <c r="AO11" s="62"/>
      <c r="AP11" s="108"/>
      <c r="AQ11" s="15">
        <v>4</v>
      </c>
      <c r="AR11" s="346">
        <v>906.27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880.9</v>
      </c>
      <c r="BC11" s="141"/>
      <c r="BD11" s="93"/>
      <c r="BE11" s="96"/>
      <c r="BF11" s="411"/>
      <c r="BG11" s="697">
        <f t="shared" si="10"/>
        <v>0</v>
      </c>
      <c r="BI11" s="62"/>
      <c r="BJ11" s="108"/>
      <c r="BK11" s="15">
        <v>4</v>
      </c>
      <c r="BL11" s="93">
        <v>941.2</v>
      </c>
      <c r="BM11" s="141"/>
      <c r="BN11" s="93"/>
      <c r="BO11" s="96"/>
      <c r="BP11" s="411"/>
      <c r="BQ11" s="981">
        <f t="shared" si="11"/>
        <v>0</v>
      </c>
      <c r="BS11" s="62"/>
      <c r="BT11" s="108"/>
      <c r="BU11" s="284">
        <v>4</v>
      </c>
      <c r="BV11" s="301">
        <v>891.3</v>
      </c>
      <c r="BW11" s="412"/>
      <c r="BX11" s="301"/>
      <c r="BY11" s="413"/>
      <c r="BZ11" s="414"/>
      <c r="CA11" s="671">
        <f t="shared" si="12"/>
        <v>0</v>
      </c>
      <c r="CC11" s="62"/>
      <c r="CD11" s="108"/>
      <c r="CE11" s="15">
        <v>4</v>
      </c>
      <c r="CF11" s="93">
        <v>940.29</v>
      </c>
      <c r="CG11" s="412"/>
      <c r="CH11" s="93"/>
      <c r="CI11" s="415"/>
      <c r="CJ11" s="414"/>
      <c r="CK11" s="671">
        <f t="shared" si="13"/>
        <v>0</v>
      </c>
      <c r="CM11" s="62"/>
      <c r="CN11" s="95"/>
      <c r="CO11" s="15">
        <v>4</v>
      </c>
      <c r="CP11" s="93">
        <v>893.6</v>
      </c>
      <c r="CQ11" s="412"/>
      <c r="CR11" s="93"/>
      <c r="CS11" s="415"/>
      <c r="CT11" s="414"/>
      <c r="CU11" s="684">
        <f t="shared" si="48"/>
        <v>0</v>
      </c>
      <c r="CW11" s="62"/>
      <c r="CX11" s="108"/>
      <c r="CY11" s="15">
        <v>4</v>
      </c>
      <c r="CZ11" s="93">
        <v>975.22</v>
      </c>
      <c r="DA11" s="352"/>
      <c r="DB11" s="93"/>
      <c r="DC11" s="96"/>
      <c r="DD11" s="72"/>
      <c r="DE11" s="671">
        <f t="shared" si="14"/>
        <v>0</v>
      </c>
      <c r="DG11" s="62"/>
      <c r="DH11" s="108"/>
      <c r="DI11" s="15">
        <v>4</v>
      </c>
      <c r="DJ11" s="93">
        <v>897.2</v>
      </c>
      <c r="DK11" s="412"/>
      <c r="DL11" s="93"/>
      <c r="DM11" s="415"/>
      <c r="DN11" s="414"/>
      <c r="DO11" s="684">
        <f t="shared" si="15"/>
        <v>0</v>
      </c>
      <c r="DQ11" s="62"/>
      <c r="DR11" s="108"/>
      <c r="DS11" s="15">
        <v>4</v>
      </c>
      <c r="DT11" s="93">
        <v>926.2</v>
      </c>
      <c r="DU11" s="412"/>
      <c r="DV11" s="93"/>
      <c r="DW11" s="415"/>
      <c r="DX11" s="414"/>
      <c r="DY11" s="671">
        <f t="shared" si="16"/>
        <v>0</v>
      </c>
      <c r="EA11" s="62"/>
      <c r="EB11" s="108"/>
      <c r="EC11" s="15">
        <v>4</v>
      </c>
      <c r="ED11" s="70">
        <v>880</v>
      </c>
      <c r="EE11" s="368"/>
      <c r="EF11" s="70"/>
      <c r="EG11" s="71"/>
      <c r="EH11" s="72"/>
      <c r="EI11" s="671">
        <f t="shared" si="17"/>
        <v>0</v>
      </c>
      <c r="EK11" s="62"/>
      <c r="EL11" s="467"/>
      <c r="EM11" s="15">
        <v>4</v>
      </c>
      <c r="EN11" s="301">
        <v>902.2</v>
      </c>
      <c r="EO11" s="357"/>
      <c r="EP11" s="301"/>
      <c r="EQ11" s="286"/>
      <c r="ER11" s="287"/>
      <c r="ES11" s="671">
        <f t="shared" si="18"/>
        <v>0</v>
      </c>
      <c r="EU11" s="62"/>
      <c r="EV11" s="108"/>
      <c r="EW11" s="15">
        <v>4</v>
      </c>
      <c r="EX11" s="70">
        <v>886.3</v>
      </c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>
        <v>903.1</v>
      </c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>
        <v>954.35</v>
      </c>
      <c r="FS11" s="352"/>
      <c r="FT11" s="93"/>
      <c r="FU11" s="71"/>
      <c r="FV11" s="72"/>
      <c r="FW11" s="671">
        <f t="shared" si="21"/>
        <v>0</v>
      </c>
      <c r="FY11" s="62"/>
      <c r="FZ11" s="108"/>
      <c r="GA11" s="15">
        <v>4</v>
      </c>
      <c r="GB11" s="285">
        <v>870</v>
      </c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>
        <v>932.1</v>
      </c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301">
        <v>929.4</v>
      </c>
      <c r="GW11" s="357"/>
      <c r="GX11" s="301"/>
      <c r="GY11" s="345"/>
      <c r="GZ11" s="287"/>
      <c r="HA11" s="671">
        <f t="shared" si="24"/>
        <v>0</v>
      </c>
      <c r="HC11" s="62"/>
      <c r="HD11" s="108"/>
      <c r="HE11" s="15">
        <v>4</v>
      </c>
      <c r="HF11" s="93">
        <v>931.7</v>
      </c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>
        <v>902.19</v>
      </c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>
        <v>908.99</v>
      </c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>
        <v>884.5</v>
      </c>
      <c r="IK11" s="368"/>
      <c r="IL11" s="70"/>
      <c r="IM11" s="71"/>
      <c r="IN11" s="72"/>
      <c r="IO11" s="671">
        <f t="shared" si="28"/>
        <v>0</v>
      </c>
      <c r="IQ11" s="198"/>
      <c r="IR11" s="108"/>
      <c r="IS11" s="15">
        <v>4</v>
      </c>
      <c r="IT11" s="301">
        <v>908.1</v>
      </c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52"/>
      <c r="P12" s="93"/>
      <c r="Q12" s="71"/>
      <c r="R12" s="72"/>
      <c r="S12" s="671">
        <f t="shared" si="47"/>
        <v>0</v>
      </c>
      <c r="T12" s="262"/>
      <c r="V12" s="108"/>
      <c r="W12" s="15">
        <v>5</v>
      </c>
      <c r="X12" s="301">
        <v>935.8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942.11</v>
      </c>
      <c r="AI12" s="352"/>
      <c r="AJ12" s="93"/>
      <c r="AK12" s="96"/>
      <c r="AL12" s="72"/>
      <c r="AM12" s="679">
        <f t="shared" si="8"/>
        <v>0</v>
      </c>
      <c r="AP12" s="108"/>
      <c r="AQ12" s="15">
        <v>5</v>
      </c>
      <c r="AR12" s="346">
        <v>953.9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889.9</v>
      </c>
      <c r="BC12" s="141"/>
      <c r="BD12" s="93"/>
      <c r="BE12" s="96"/>
      <c r="BF12" s="411"/>
      <c r="BG12" s="697">
        <f t="shared" si="10"/>
        <v>0</v>
      </c>
      <c r="BJ12" s="108"/>
      <c r="BK12" s="15">
        <v>5</v>
      </c>
      <c r="BL12" s="93">
        <v>900.8</v>
      </c>
      <c r="BM12" s="141"/>
      <c r="BN12" s="93"/>
      <c r="BO12" s="96"/>
      <c r="BP12" s="411"/>
      <c r="BQ12" s="981">
        <f t="shared" si="11"/>
        <v>0</v>
      </c>
      <c r="BT12" s="108"/>
      <c r="BU12" s="284">
        <v>5</v>
      </c>
      <c r="BV12" s="301">
        <v>905.4</v>
      </c>
      <c r="BW12" s="412"/>
      <c r="BX12" s="301"/>
      <c r="BY12" s="413"/>
      <c r="BZ12" s="414"/>
      <c r="CA12" s="671">
        <f t="shared" si="12"/>
        <v>0</v>
      </c>
      <c r="CD12" s="108"/>
      <c r="CE12" s="15">
        <v>5</v>
      </c>
      <c r="CF12" s="93">
        <v>948.46</v>
      </c>
      <c r="CG12" s="412"/>
      <c r="CH12" s="93"/>
      <c r="CI12" s="415"/>
      <c r="CJ12" s="414"/>
      <c r="CK12" s="671">
        <f t="shared" si="13"/>
        <v>0</v>
      </c>
      <c r="CN12" s="95"/>
      <c r="CO12" s="15">
        <v>5</v>
      </c>
      <c r="CP12" s="93">
        <v>906.7</v>
      </c>
      <c r="CQ12" s="412"/>
      <c r="CR12" s="93"/>
      <c r="CS12" s="415"/>
      <c r="CT12" s="414"/>
      <c r="CU12" s="684">
        <f t="shared" si="48"/>
        <v>0</v>
      </c>
      <c r="CX12" s="108"/>
      <c r="CY12" s="15">
        <v>5</v>
      </c>
      <c r="CZ12" s="93">
        <v>933.49</v>
      </c>
      <c r="DA12" s="352"/>
      <c r="DB12" s="93"/>
      <c r="DC12" s="96"/>
      <c r="DD12" s="72"/>
      <c r="DE12" s="671">
        <f t="shared" si="14"/>
        <v>0</v>
      </c>
      <c r="DH12" s="108"/>
      <c r="DI12" s="15">
        <v>5</v>
      </c>
      <c r="DJ12" s="93">
        <v>875.4</v>
      </c>
      <c r="DK12" s="412"/>
      <c r="DL12" s="93"/>
      <c r="DM12" s="415"/>
      <c r="DN12" s="414"/>
      <c r="DO12" s="684">
        <f t="shared" si="15"/>
        <v>0</v>
      </c>
      <c r="DR12" s="108"/>
      <c r="DS12" s="15">
        <v>5</v>
      </c>
      <c r="DT12" s="93">
        <v>897.7</v>
      </c>
      <c r="DU12" s="412"/>
      <c r="DV12" s="93"/>
      <c r="DW12" s="415"/>
      <c r="DX12" s="414"/>
      <c r="DY12" s="671">
        <f t="shared" si="16"/>
        <v>0</v>
      </c>
      <c r="EB12" s="108"/>
      <c r="EC12" s="15">
        <v>5</v>
      </c>
      <c r="ED12" s="70">
        <v>934.8</v>
      </c>
      <c r="EE12" s="368"/>
      <c r="EF12" s="70"/>
      <c r="EG12" s="71"/>
      <c r="EH12" s="72"/>
      <c r="EI12" s="671">
        <f t="shared" si="17"/>
        <v>0</v>
      </c>
      <c r="EL12" s="467"/>
      <c r="EM12" s="15">
        <v>5</v>
      </c>
      <c r="EN12" s="301">
        <v>882.7</v>
      </c>
      <c r="EO12" s="357"/>
      <c r="EP12" s="301"/>
      <c r="EQ12" s="286"/>
      <c r="ER12" s="287"/>
      <c r="ES12" s="671">
        <f t="shared" si="18"/>
        <v>0</v>
      </c>
      <c r="EV12" s="108"/>
      <c r="EW12" s="15">
        <v>5</v>
      </c>
      <c r="EX12" s="70">
        <v>939.4</v>
      </c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>
        <v>930.77</v>
      </c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>
        <v>936.66</v>
      </c>
      <c r="FS12" s="352"/>
      <c r="FT12" s="93"/>
      <c r="FU12" s="71"/>
      <c r="FV12" s="72"/>
      <c r="FW12" s="671">
        <f t="shared" si="21"/>
        <v>0</v>
      </c>
      <c r="FZ12" s="108"/>
      <c r="GA12" s="15">
        <v>5</v>
      </c>
      <c r="GB12" s="285">
        <v>935.3</v>
      </c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>
        <v>921.7</v>
      </c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301">
        <v>928.5</v>
      </c>
      <c r="GW12" s="357"/>
      <c r="GX12" s="301"/>
      <c r="GY12" s="345"/>
      <c r="GZ12" s="287"/>
      <c r="HA12" s="671">
        <f t="shared" si="24"/>
        <v>0</v>
      </c>
      <c r="HD12" s="108"/>
      <c r="HE12" s="15">
        <v>5</v>
      </c>
      <c r="HF12" s="93">
        <v>906.7</v>
      </c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>
        <v>943.47</v>
      </c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>
        <v>937.12</v>
      </c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>
        <v>901.3</v>
      </c>
      <c r="IK12" s="368"/>
      <c r="IL12" s="70"/>
      <c r="IM12" s="71"/>
      <c r="IN12" s="72"/>
      <c r="IO12" s="671">
        <f t="shared" si="28"/>
        <v>0</v>
      </c>
      <c r="IQ12" s="1064" t="s">
        <v>377</v>
      </c>
      <c r="IR12" s="108"/>
      <c r="IS12" s="15">
        <v>5</v>
      </c>
      <c r="IT12" s="301">
        <v>940.3</v>
      </c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52"/>
      <c r="P13" s="93"/>
      <c r="Q13" s="71"/>
      <c r="R13" s="72"/>
      <c r="S13" s="671">
        <f t="shared" si="47"/>
        <v>0</v>
      </c>
      <c r="T13" s="262"/>
      <c r="V13" s="108"/>
      <c r="W13" s="15">
        <v>6</v>
      </c>
      <c r="X13" s="301">
        <v>877.2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929.86</v>
      </c>
      <c r="AI13" s="352"/>
      <c r="AJ13" s="93"/>
      <c r="AK13" s="96"/>
      <c r="AL13" s="72"/>
      <c r="AM13" s="679">
        <f t="shared" si="8"/>
        <v>0</v>
      </c>
      <c r="AP13" s="108"/>
      <c r="AQ13" s="15">
        <v>6</v>
      </c>
      <c r="AR13" s="346">
        <v>975.22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870.4</v>
      </c>
      <c r="BC13" s="141"/>
      <c r="BD13" s="93"/>
      <c r="BE13" s="96"/>
      <c r="BF13" s="411"/>
      <c r="BG13" s="697">
        <f t="shared" si="10"/>
        <v>0</v>
      </c>
      <c r="BJ13" s="225"/>
      <c r="BK13" s="15">
        <v>6</v>
      </c>
      <c r="BL13" s="93">
        <v>894.5</v>
      </c>
      <c r="BM13" s="141"/>
      <c r="BN13" s="93"/>
      <c r="BO13" s="96"/>
      <c r="BP13" s="411"/>
      <c r="BQ13" s="981">
        <f t="shared" si="11"/>
        <v>0</v>
      </c>
      <c r="BT13" s="108"/>
      <c r="BU13" s="284">
        <v>6</v>
      </c>
      <c r="BV13" s="301">
        <v>933.9</v>
      </c>
      <c r="BW13" s="412"/>
      <c r="BX13" s="301"/>
      <c r="BY13" s="413"/>
      <c r="BZ13" s="414"/>
      <c r="CA13" s="671">
        <f t="shared" si="12"/>
        <v>0</v>
      </c>
      <c r="CD13" s="108"/>
      <c r="CE13" s="15">
        <v>6</v>
      </c>
      <c r="CF13" s="93">
        <v>895.84</v>
      </c>
      <c r="CG13" s="412"/>
      <c r="CH13" s="93"/>
      <c r="CI13" s="415"/>
      <c r="CJ13" s="414"/>
      <c r="CK13" s="671">
        <f t="shared" si="13"/>
        <v>0</v>
      </c>
      <c r="CN13" s="95"/>
      <c r="CO13" s="15">
        <v>6</v>
      </c>
      <c r="CP13" s="93">
        <v>933</v>
      </c>
      <c r="CQ13" s="412"/>
      <c r="CR13" s="93"/>
      <c r="CS13" s="415"/>
      <c r="CT13" s="414"/>
      <c r="CU13" s="684">
        <f t="shared" si="48"/>
        <v>0</v>
      </c>
      <c r="CX13" s="108"/>
      <c r="CY13" s="15">
        <v>6</v>
      </c>
      <c r="CZ13" s="93">
        <v>953.45</v>
      </c>
      <c r="DA13" s="352"/>
      <c r="DB13" s="93"/>
      <c r="DC13" s="96"/>
      <c r="DD13" s="72"/>
      <c r="DE13" s="671">
        <f t="shared" si="14"/>
        <v>0</v>
      </c>
      <c r="DH13" s="108"/>
      <c r="DI13" s="15">
        <v>6</v>
      </c>
      <c r="DJ13" s="93">
        <v>901.7</v>
      </c>
      <c r="DK13" s="412"/>
      <c r="DL13" s="93"/>
      <c r="DM13" s="415"/>
      <c r="DN13" s="414"/>
      <c r="DO13" s="684">
        <f t="shared" si="15"/>
        <v>0</v>
      </c>
      <c r="DR13" s="108"/>
      <c r="DS13" s="15">
        <v>6</v>
      </c>
      <c r="DT13" s="93">
        <v>934.8</v>
      </c>
      <c r="DU13" s="412"/>
      <c r="DV13" s="93"/>
      <c r="DW13" s="415"/>
      <c r="DX13" s="414"/>
      <c r="DY13" s="671">
        <f t="shared" si="16"/>
        <v>0</v>
      </c>
      <c r="EB13" s="108"/>
      <c r="EC13" s="15">
        <v>6</v>
      </c>
      <c r="ED13" s="70">
        <v>927.6</v>
      </c>
      <c r="EE13" s="368"/>
      <c r="EF13" s="70"/>
      <c r="EG13" s="71"/>
      <c r="EH13" s="72"/>
      <c r="EI13" s="671">
        <f t="shared" si="17"/>
        <v>0</v>
      </c>
      <c r="EL13" s="467"/>
      <c r="EM13" s="15">
        <v>6</v>
      </c>
      <c r="EN13" s="301">
        <v>902.2</v>
      </c>
      <c r="EO13" s="357"/>
      <c r="EP13" s="301"/>
      <c r="EQ13" s="286"/>
      <c r="ER13" s="287"/>
      <c r="ES13" s="671">
        <f t="shared" si="18"/>
        <v>0</v>
      </c>
      <c r="EV13" s="108"/>
      <c r="EW13" s="15">
        <v>6</v>
      </c>
      <c r="EX13" s="70">
        <v>891.3</v>
      </c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>
        <v>913.08</v>
      </c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>
        <v>959.8</v>
      </c>
      <c r="FS13" s="352"/>
      <c r="FT13" s="93"/>
      <c r="FU13" s="71"/>
      <c r="FV13" s="72"/>
      <c r="FW13" s="671">
        <f t="shared" si="21"/>
        <v>0</v>
      </c>
      <c r="FZ13" s="108"/>
      <c r="GA13" s="15">
        <v>6</v>
      </c>
      <c r="GB13" s="70">
        <v>912.2</v>
      </c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>
        <v>871.8</v>
      </c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301">
        <v>889.5</v>
      </c>
      <c r="GW13" s="357"/>
      <c r="GX13" s="301"/>
      <c r="GY13" s="345"/>
      <c r="GZ13" s="287"/>
      <c r="HA13" s="671">
        <f t="shared" si="24"/>
        <v>0</v>
      </c>
      <c r="HD13" s="108"/>
      <c r="HE13" s="15">
        <v>6</v>
      </c>
      <c r="HF13" s="93">
        <v>873.6</v>
      </c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>
        <v>891.3</v>
      </c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>
        <v>938.93</v>
      </c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>
        <v>889.9</v>
      </c>
      <c r="IK13" s="368"/>
      <c r="IL13" s="70"/>
      <c r="IM13" s="71"/>
      <c r="IN13" s="72"/>
      <c r="IO13" s="671">
        <f t="shared" si="28"/>
        <v>0</v>
      </c>
      <c r="IQ13" s="1063"/>
      <c r="IR13" s="108"/>
      <c r="IS13" s="15">
        <v>6</v>
      </c>
      <c r="IT13" s="301">
        <v>925.8</v>
      </c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52"/>
      <c r="P14" s="93"/>
      <c r="Q14" s="71"/>
      <c r="R14" s="72"/>
      <c r="S14" s="671">
        <f t="shared" si="47"/>
        <v>0</v>
      </c>
      <c r="T14" s="262"/>
      <c r="V14" s="108"/>
      <c r="W14" s="15">
        <v>7</v>
      </c>
      <c r="X14" s="301">
        <v>919.9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898.11</v>
      </c>
      <c r="AI14" s="352"/>
      <c r="AJ14" s="93"/>
      <c r="AK14" s="96"/>
      <c r="AL14" s="72"/>
      <c r="AM14" s="679">
        <f t="shared" si="8"/>
        <v>0</v>
      </c>
      <c r="AP14" s="108"/>
      <c r="AQ14" s="15">
        <v>7</v>
      </c>
      <c r="AR14" s="346">
        <v>927.14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940.7</v>
      </c>
      <c r="BC14" s="141"/>
      <c r="BD14" s="93"/>
      <c r="BE14" s="96"/>
      <c r="BF14" s="411"/>
      <c r="BG14" s="697">
        <f t="shared" si="10"/>
        <v>0</v>
      </c>
      <c r="BJ14" s="108"/>
      <c r="BK14" s="15">
        <v>7</v>
      </c>
      <c r="BL14" s="93">
        <v>894.5</v>
      </c>
      <c r="BM14" s="141"/>
      <c r="BN14" s="93"/>
      <c r="BO14" s="96"/>
      <c r="BP14" s="411"/>
      <c r="BQ14" s="981">
        <f t="shared" si="11"/>
        <v>0</v>
      </c>
      <c r="BT14" s="108"/>
      <c r="BU14" s="284">
        <v>7</v>
      </c>
      <c r="BV14" s="301">
        <v>922.6</v>
      </c>
      <c r="BW14" s="412"/>
      <c r="BX14" s="301"/>
      <c r="BY14" s="413"/>
      <c r="BZ14" s="414"/>
      <c r="CA14" s="671">
        <f t="shared" si="12"/>
        <v>0</v>
      </c>
      <c r="CD14" s="108"/>
      <c r="CE14" s="15">
        <v>7</v>
      </c>
      <c r="CF14" s="93">
        <v>942.56</v>
      </c>
      <c r="CG14" s="412"/>
      <c r="CH14" s="93"/>
      <c r="CI14" s="415"/>
      <c r="CJ14" s="414"/>
      <c r="CK14" s="671">
        <f t="shared" si="13"/>
        <v>0</v>
      </c>
      <c r="CN14" s="95"/>
      <c r="CO14" s="15">
        <v>7</v>
      </c>
      <c r="CP14" s="93">
        <v>926.2</v>
      </c>
      <c r="CQ14" s="412"/>
      <c r="CR14" s="93"/>
      <c r="CS14" s="415"/>
      <c r="CT14" s="414"/>
      <c r="CU14" s="684">
        <f t="shared" si="48"/>
        <v>0</v>
      </c>
      <c r="CX14" s="108"/>
      <c r="CY14" s="15">
        <v>7</v>
      </c>
      <c r="CZ14" s="93">
        <v>930.77</v>
      </c>
      <c r="DA14" s="352"/>
      <c r="DB14" s="93"/>
      <c r="DC14" s="96"/>
      <c r="DD14" s="72"/>
      <c r="DE14" s="671">
        <f t="shared" si="14"/>
        <v>0</v>
      </c>
      <c r="DH14" s="108"/>
      <c r="DI14" s="15">
        <v>7</v>
      </c>
      <c r="DJ14" s="93">
        <v>907.2</v>
      </c>
      <c r="DK14" s="412"/>
      <c r="DL14" s="93"/>
      <c r="DM14" s="415"/>
      <c r="DN14" s="414"/>
      <c r="DO14" s="684">
        <f t="shared" si="15"/>
        <v>0</v>
      </c>
      <c r="DR14" s="108"/>
      <c r="DS14" s="15">
        <v>7</v>
      </c>
      <c r="DT14" s="93">
        <v>899</v>
      </c>
      <c r="DU14" s="412"/>
      <c r="DV14" s="93"/>
      <c r="DW14" s="415"/>
      <c r="DX14" s="414"/>
      <c r="DY14" s="671">
        <f t="shared" si="16"/>
        <v>0</v>
      </c>
      <c r="EB14" s="108"/>
      <c r="EC14" s="15">
        <v>7</v>
      </c>
      <c r="ED14" s="70">
        <v>940.3</v>
      </c>
      <c r="EE14" s="368"/>
      <c r="EF14" s="70"/>
      <c r="EG14" s="71"/>
      <c r="EH14" s="72"/>
      <c r="EI14" s="671">
        <f t="shared" si="17"/>
        <v>0</v>
      </c>
      <c r="EL14" s="467"/>
      <c r="EM14" s="15">
        <v>7</v>
      </c>
      <c r="EN14" s="301">
        <v>917.2</v>
      </c>
      <c r="EO14" s="357"/>
      <c r="EP14" s="301"/>
      <c r="EQ14" s="286"/>
      <c r="ER14" s="287"/>
      <c r="ES14" s="671">
        <f t="shared" si="18"/>
        <v>0</v>
      </c>
      <c r="EV14" s="108"/>
      <c r="EW14" s="15">
        <v>7</v>
      </c>
      <c r="EX14" s="70">
        <v>937.1</v>
      </c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>
        <v>925.78</v>
      </c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>
        <v>939.84</v>
      </c>
      <c r="FS14" s="352"/>
      <c r="FT14" s="93"/>
      <c r="FU14" s="71"/>
      <c r="FV14" s="72"/>
      <c r="FW14" s="671">
        <f t="shared" si="21"/>
        <v>0</v>
      </c>
      <c r="FZ14" s="108"/>
      <c r="GA14" s="15">
        <v>7</v>
      </c>
      <c r="GB14" s="70">
        <v>893.1</v>
      </c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>
        <v>869.1</v>
      </c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301">
        <v>909.4</v>
      </c>
      <c r="GW14" s="357"/>
      <c r="GX14" s="301"/>
      <c r="GY14" s="345"/>
      <c r="GZ14" s="287"/>
      <c r="HA14" s="671">
        <f t="shared" si="24"/>
        <v>0</v>
      </c>
      <c r="HD14" s="108"/>
      <c r="HE14" s="15">
        <v>7</v>
      </c>
      <c r="HF14" s="93">
        <v>865</v>
      </c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>
        <v>927.14</v>
      </c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>
        <v>965.24</v>
      </c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>
        <v>917.6</v>
      </c>
      <c r="IK14" s="368"/>
      <c r="IL14" s="70"/>
      <c r="IM14" s="71"/>
      <c r="IN14" s="72"/>
      <c r="IO14" s="671">
        <f t="shared" si="28"/>
        <v>0</v>
      </c>
      <c r="IQ14" s="1065"/>
      <c r="IR14" s="108"/>
      <c r="IS14" s="15">
        <v>7</v>
      </c>
      <c r="IT14" s="301">
        <v>915.8</v>
      </c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 xml:space="preserve">COMERCIALIZADORA INTERNACIONAL MANSIVA SA DE CV </v>
      </c>
      <c r="C15" s="76" t="str">
        <f t="shared" si="53"/>
        <v>Seaboard</v>
      </c>
      <c r="D15" s="104" t="str">
        <f t="shared" si="53"/>
        <v>PED. 72086073</v>
      </c>
      <c r="E15" s="141">
        <f t="shared" si="53"/>
        <v>44485</v>
      </c>
      <c r="F15" s="87">
        <f t="shared" si="53"/>
        <v>18381.8</v>
      </c>
      <c r="G15" s="74">
        <f t="shared" si="53"/>
        <v>21</v>
      </c>
      <c r="H15" s="48">
        <f t="shared" si="53"/>
        <v>18980.900000000001</v>
      </c>
      <c r="I15" s="107">
        <f t="shared" si="53"/>
        <v>-599.10000000000218</v>
      </c>
      <c r="L15" s="108"/>
      <c r="M15" s="15">
        <v>7</v>
      </c>
      <c r="N15" s="93">
        <v>901.3</v>
      </c>
      <c r="O15" s="352"/>
      <c r="P15" s="93"/>
      <c r="Q15" s="71"/>
      <c r="R15" s="72"/>
      <c r="S15" s="671">
        <f t="shared" si="47"/>
        <v>0</v>
      </c>
      <c r="T15" s="262"/>
      <c r="V15" s="108"/>
      <c r="W15" s="15">
        <v>8</v>
      </c>
      <c r="X15" s="301">
        <v>899.9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899.47</v>
      </c>
      <c r="AI15" s="352"/>
      <c r="AJ15" s="93"/>
      <c r="AK15" s="96"/>
      <c r="AL15" s="72"/>
      <c r="AM15" s="679">
        <f t="shared" si="8"/>
        <v>0</v>
      </c>
      <c r="AP15" s="108"/>
      <c r="AQ15" s="15">
        <v>8</v>
      </c>
      <c r="AR15" s="346">
        <v>927.14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883.1</v>
      </c>
      <c r="BC15" s="141"/>
      <c r="BD15" s="93"/>
      <c r="BE15" s="96"/>
      <c r="BF15" s="411"/>
      <c r="BG15" s="697">
        <f t="shared" si="10"/>
        <v>0</v>
      </c>
      <c r="BJ15" s="108"/>
      <c r="BK15" s="15">
        <v>8</v>
      </c>
      <c r="BL15" s="93">
        <v>931.2</v>
      </c>
      <c r="BM15" s="141"/>
      <c r="BN15" s="93"/>
      <c r="BO15" s="96"/>
      <c r="BP15" s="411"/>
      <c r="BQ15" s="981">
        <f t="shared" si="11"/>
        <v>0</v>
      </c>
      <c r="BT15" s="108"/>
      <c r="BU15" s="284">
        <v>8</v>
      </c>
      <c r="BV15" s="301">
        <v>898.6</v>
      </c>
      <c r="BW15" s="412"/>
      <c r="BX15" s="301"/>
      <c r="BY15" s="413"/>
      <c r="BZ15" s="414"/>
      <c r="CA15" s="671">
        <f t="shared" si="12"/>
        <v>0</v>
      </c>
      <c r="CD15" s="108"/>
      <c r="CE15" s="15">
        <v>8</v>
      </c>
      <c r="CF15" s="93">
        <v>905.82</v>
      </c>
      <c r="CG15" s="412"/>
      <c r="CH15" s="93"/>
      <c r="CI15" s="415"/>
      <c r="CJ15" s="414"/>
      <c r="CK15" s="671">
        <f t="shared" si="13"/>
        <v>0</v>
      </c>
      <c r="CN15" s="95"/>
      <c r="CO15" s="15">
        <v>8</v>
      </c>
      <c r="CP15" s="93">
        <v>920.8</v>
      </c>
      <c r="CQ15" s="412"/>
      <c r="CR15" s="93"/>
      <c r="CS15" s="415"/>
      <c r="CT15" s="414"/>
      <c r="CU15" s="684">
        <f t="shared" si="48"/>
        <v>0</v>
      </c>
      <c r="CX15" s="108"/>
      <c r="CY15" s="15">
        <v>8</v>
      </c>
      <c r="CZ15" s="93">
        <v>968.87</v>
      </c>
      <c r="DA15" s="352"/>
      <c r="DB15" s="93"/>
      <c r="DC15" s="96"/>
      <c r="DD15" s="72"/>
      <c r="DE15" s="671">
        <f t="shared" si="14"/>
        <v>0</v>
      </c>
      <c r="DH15" s="108"/>
      <c r="DI15" s="15">
        <v>8</v>
      </c>
      <c r="DJ15" s="93">
        <v>925.3</v>
      </c>
      <c r="DK15" s="412"/>
      <c r="DL15" s="93"/>
      <c r="DM15" s="415"/>
      <c r="DN15" s="414"/>
      <c r="DO15" s="684">
        <f t="shared" si="15"/>
        <v>0</v>
      </c>
      <c r="DR15" s="108"/>
      <c r="DS15" s="15">
        <v>8</v>
      </c>
      <c r="DT15" s="93">
        <v>884</v>
      </c>
      <c r="DU15" s="412"/>
      <c r="DV15" s="93"/>
      <c r="DW15" s="415"/>
      <c r="DX15" s="414"/>
      <c r="DY15" s="671">
        <f t="shared" si="16"/>
        <v>0</v>
      </c>
      <c r="EB15" s="108"/>
      <c r="EC15" s="15">
        <v>8</v>
      </c>
      <c r="ED15" s="70">
        <v>886.3</v>
      </c>
      <c r="EE15" s="368"/>
      <c r="EF15" s="70"/>
      <c r="EG15" s="71"/>
      <c r="EH15" s="72"/>
      <c r="EI15" s="671">
        <f t="shared" si="17"/>
        <v>0</v>
      </c>
      <c r="EL15" s="467"/>
      <c r="EM15" s="15">
        <v>8</v>
      </c>
      <c r="EN15" s="301">
        <v>929.4</v>
      </c>
      <c r="EO15" s="357"/>
      <c r="EP15" s="301"/>
      <c r="EQ15" s="286"/>
      <c r="ER15" s="287"/>
      <c r="ES15" s="671">
        <f t="shared" si="18"/>
        <v>0</v>
      </c>
      <c r="EV15" s="108"/>
      <c r="EW15" s="15">
        <v>8</v>
      </c>
      <c r="EX15" s="70">
        <v>929.9</v>
      </c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>
        <v>895.84</v>
      </c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>
        <v>915.8</v>
      </c>
      <c r="FS15" s="352"/>
      <c r="FT15" s="93"/>
      <c r="FU15" s="71"/>
      <c r="FV15" s="72"/>
      <c r="FW15" s="671">
        <f t="shared" si="21"/>
        <v>0</v>
      </c>
      <c r="FZ15" s="108"/>
      <c r="GA15" s="15">
        <v>8</v>
      </c>
      <c r="GB15" s="70">
        <v>887.7</v>
      </c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>
        <v>921.7</v>
      </c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301">
        <v>891.3</v>
      </c>
      <c r="GW15" s="357"/>
      <c r="GX15" s="301"/>
      <c r="GY15" s="345"/>
      <c r="GZ15" s="287"/>
      <c r="HA15" s="671">
        <f t="shared" si="24"/>
        <v>0</v>
      </c>
      <c r="HD15" s="108"/>
      <c r="HE15" s="15">
        <v>8</v>
      </c>
      <c r="HF15" s="93">
        <v>873.2</v>
      </c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>
        <v>908.54</v>
      </c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>
        <v>971.59</v>
      </c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>
        <v>909.4</v>
      </c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>
        <v>916.7</v>
      </c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52"/>
      <c r="P16" s="93"/>
      <c r="Q16" s="71"/>
      <c r="R16" s="72"/>
      <c r="S16" s="671">
        <f t="shared" si="47"/>
        <v>0</v>
      </c>
      <c r="T16" s="262"/>
      <c r="V16" s="108"/>
      <c r="W16" s="15">
        <v>9</v>
      </c>
      <c r="X16" s="301">
        <v>933.5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933.49</v>
      </c>
      <c r="AI16" s="352"/>
      <c r="AJ16" s="93"/>
      <c r="AK16" s="96"/>
      <c r="AL16" s="72"/>
      <c r="AM16" s="679">
        <f t="shared" si="8"/>
        <v>0</v>
      </c>
      <c r="AP16" s="108"/>
      <c r="AQ16" s="15">
        <v>9</v>
      </c>
      <c r="AR16" s="346">
        <v>927.59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904</v>
      </c>
      <c r="BC16" s="141"/>
      <c r="BD16" s="93"/>
      <c r="BE16" s="96"/>
      <c r="BF16" s="411"/>
      <c r="BG16" s="697">
        <f t="shared" si="10"/>
        <v>0</v>
      </c>
      <c r="BJ16" s="108"/>
      <c r="BK16" s="15">
        <v>9</v>
      </c>
      <c r="BL16" s="93">
        <v>918.1</v>
      </c>
      <c r="BM16" s="141"/>
      <c r="BN16" s="93"/>
      <c r="BO16" s="96"/>
      <c r="BP16" s="411"/>
      <c r="BQ16" s="981">
        <f t="shared" si="11"/>
        <v>0</v>
      </c>
      <c r="BT16" s="108"/>
      <c r="BU16" s="284">
        <v>9</v>
      </c>
      <c r="BV16" s="301">
        <v>876.8</v>
      </c>
      <c r="BW16" s="412"/>
      <c r="BX16" s="301"/>
      <c r="BY16" s="413"/>
      <c r="BZ16" s="414"/>
      <c r="CA16" s="671">
        <f t="shared" si="12"/>
        <v>0</v>
      </c>
      <c r="CD16" s="108"/>
      <c r="CE16" s="15">
        <v>9</v>
      </c>
      <c r="CF16" s="93">
        <v>913.08</v>
      </c>
      <c r="CG16" s="412"/>
      <c r="CH16" s="93"/>
      <c r="CI16" s="415"/>
      <c r="CJ16" s="414"/>
      <c r="CK16" s="671">
        <f t="shared" si="13"/>
        <v>0</v>
      </c>
      <c r="CN16" s="95"/>
      <c r="CO16" s="15">
        <v>9</v>
      </c>
      <c r="CP16" s="93">
        <v>862.7</v>
      </c>
      <c r="CQ16" s="412"/>
      <c r="CR16" s="93"/>
      <c r="CS16" s="415"/>
      <c r="CT16" s="414"/>
      <c r="CU16" s="684">
        <f t="shared" si="48"/>
        <v>0</v>
      </c>
      <c r="CX16" s="108"/>
      <c r="CY16" s="15">
        <v>9</v>
      </c>
      <c r="CZ16" s="93">
        <v>931.67</v>
      </c>
      <c r="DA16" s="352"/>
      <c r="DB16" s="93"/>
      <c r="DC16" s="96"/>
      <c r="DD16" s="72"/>
      <c r="DE16" s="671">
        <f t="shared" si="14"/>
        <v>0</v>
      </c>
      <c r="DH16" s="108"/>
      <c r="DI16" s="15">
        <v>9</v>
      </c>
      <c r="DJ16" s="93">
        <v>921.7</v>
      </c>
      <c r="DK16" s="412"/>
      <c r="DL16" s="93"/>
      <c r="DM16" s="415"/>
      <c r="DN16" s="414"/>
      <c r="DO16" s="684">
        <f t="shared" si="15"/>
        <v>0</v>
      </c>
      <c r="DR16" s="108"/>
      <c r="DS16" s="15">
        <v>9</v>
      </c>
      <c r="DT16" s="93">
        <v>874.5</v>
      </c>
      <c r="DU16" s="412"/>
      <c r="DV16" s="93"/>
      <c r="DW16" s="415"/>
      <c r="DX16" s="414"/>
      <c r="DY16" s="671">
        <f t="shared" si="16"/>
        <v>0</v>
      </c>
      <c r="EB16" s="108"/>
      <c r="EC16" s="15">
        <v>9</v>
      </c>
      <c r="ED16" s="70">
        <v>909.9</v>
      </c>
      <c r="EE16" s="368"/>
      <c r="EF16" s="70"/>
      <c r="EG16" s="71"/>
      <c r="EH16" s="72"/>
      <c r="EI16" s="671">
        <f t="shared" si="17"/>
        <v>0</v>
      </c>
      <c r="EL16" s="467"/>
      <c r="EM16" s="15">
        <v>9</v>
      </c>
      <c r="EN16" s="301">
        <v>923.5</v>
      </c>
      <c r="EO16" s="357"/>
      <c r="EP16" s="301"/>
      <c r="EQ16" s="286"/>
      <c r="ER16" s="287"/>
      <c r="ES16" s="671">
        <f t="shared" si="18"/>
        <v>0</v>
      </c>
      <c r="EV16" s="108"/>
      <c r="EW16" s="15">
        <v>9</v>
      </c>
      <c r="EX16" s="70">
        <v>930.3</v>
      </c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>
        <v>894.03</v>
      </c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>
        <v>944.83</v>
      </c>
      <c r="FS16" s="352"/>
      <c r="FT16" s="93"/>
      <c r="FU16" s="71"/>
      <c r="FV16" s="72"/>
      <c r="FW16" s="671">
        <f t="shared" si="21"/>
        <v>0</v>
      </c>
      <c r="FZ16" s="108"/>
      <c r="GA16" s="15">
        <v>9</v>
      </c>
      <c r="GB16" s="70">
        <v>937.1</v>
      </c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>
        <v>874.1</v>
      </c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301">
        <v>904</v>
      </c>
      <c r="GW16" s="357"/>
      <c r="GX16" s="301"/>
      <c r="GY16" s="345"/>
      <c r="GZ16" s="287"/>
      <c r="HA16" s="671">
        <f t="shared" si="24"/>
        <v>0</v>
      </c>
      <c r="HD16" s="108"/>
      <c r="HE16" s="15">
        <v>9</v>
      </c>
      <c r="HF16" s="93">
        <v>925.8</v>
      </c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>
        <v>913.56</v>
      </c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>
        <v>911.72</v>
      </c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>
        <v>912.6</v>
      </c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>
        <v>922.1</v>
      </c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52"/>
      <c r="P17" s="93"/>
      <c r="Q17" s="71"/>
      <c r="R17" s="72"/>
      <c r="S17" s="671">
        <f t="shared" si="47"/>
        <v>0</v>
      </c>
      <c r="T17" s="262"/>
      <c r="V17" s="108"/>
      <c r="W17" s="15">
        <v>10</v>
      </c>
      <c r="X17" s="301">
        <v>933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925.32</v>
      </c>
      <c r="AI17" s="352"/>
      <c r="AJ17" s="93"/>
      <c r="AK17" s="96"/>
      <c r="AL17" s="72"/>
      <c r="AM17" s="679">
        <f t="shared" si="8"/>
        <v>0</v>
      </c>
      <c r="AP17" s="108"/>
      <c r="AQ17" s="15">
        <v>10</v>
      </c>
      <c r="AR17" s="346">
        <v>920.79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937.6</v>
      </c>
      <c r="BC17" s="141"/>
      <c r="BD17" s="93"/>
      <c r="BE17" s="96"/>
      <c r="BF17" s="411"/>
      <c r="BG17" s="697">
        <f t="shared" si="10"/>
        <v>0</v>
      </c>
      <c r="BJ17" s="108"/>
      <c r="BK17" s="15">
        <v>10</v>
      </c>
      <c r="BL17" s="93">
        <v>908.5</v>
      </c>
      <c r="BM17" s="141"/>
      <c r="BN17" s="93"/>
      <c r="BO17" s="96"/>
      <c r="BP17" s="411"/>
      <c r="BQ17" s="981">
        <f t="shared" si="11"/>
        <v>0</v>
      </c>
      <c r="BT17" s="108"/>
      <c r="BU17" s="284">
        <v>10</v>
      </c>
      <c r="BV17" s="285">
        <v>938</v>
      </c>
      <c r="BW17" s="412"/>
      <c r="BX17" s="285"/>
      <c r="BY17" s="413"/>
      <c r="BZ17" s="414"/>
      <c r="CA17" s="671">
        <f t="shared" si="12"/>
        <v>0</v>
      </c>
      <c r="CD17" s="108"/>
      <c r="CE17" s="15">
        <v>10</v>
      </c>
      <c r="CF17" s="93">
        <v>956.62</v>
      </c>
      <c r="CG17" s="412"/>
      <c r="CH17" s="93"/>
      <c r="CI17" s="415"/>
      <c r="CJ17" s="414"/>
      <c r="CK17" s="671">
        <f t="shared" si="13"/>
        <v>0</v>
      </c>
      <c r="CN17" s="95"/>
      <c r="CO17" s="15">
        <v>10</v>
      </c>
      <c r="CP17" s="93">
        <v>869.1</v>
      </c>
      <c r="CQ17" s="412"/>
      <c r="CR17" s="93"/>
      <c r="CS17" s="415"/>
      <c r="CT17" s="414"/>
      <c r="CU17" s="684">
        <f t="shared" si="48"/>
        <v>0</v>
      </c>
      <c r="CX17" s="108"/>
      <c r="CY17" s="15">
        <v>10</v>
      </c>
      <c r="CZ17" s="93">
        <v>912.62</v>
      </c>
      <c r="DA17" s="352"/>
      <c r="DB17" s="93"/>
      <c r="DC17" s="96"/>
      <c r="DD17" s="72"/>
      <c r="DE17" s="671">
        <f t="shared" si="14"/>
        <v>0</v>
      </c>
      <c r="DH17" s="108"/>
      <c r="DI17" s="15">
        <v>10</v>
      </c>
      <c r="DJ17" s="70">
        <v>896.3</v>
      </c>
      <c r="DK17" s="412"/>
      <c r="DL17" s="70"/>
      <c r="DM17" s="415"/>
      <c r="DN17" s="414"/>
      <c r="DO17" s="684">
        <f t="shared" si="15"/>
        <v>0</v>
      </c>
      <c r="DR17" s="108"/>
      <c r="DS17" s="15">
        <v>10</v>
      </c>
      <c r="DT17" s="70">
        <v>899.5</v>
      </c>
      <c r="DU17" s="412"/>
      <c r="DV17" s="70"/>
      <c r="DW17" s="415"/>
      <c r="DX17" s="414"/>
      <c r="DY17" s="671">
        <f t="shared" si="16"/>
        <v>0</v>
      </c>
      <c r="EB17" s="108"/>
      <c r="EC17" s="15">
        <v>10</v>
      </c>
      <c r="ED17" s="70">
        <v>861.8</v>
      </c>
      <c r="EE17" s="368"/>
      <c r="EF17" s="70"/>
      <c r="EG17" s="71"/>
      <c r="EH17" s="72"/>
      <c r="EI17" s="671">
        <f t="shared" si="17"/>
        <v>0</v>
      </c>
      <c r="EL17" s="108"/>
      <c r="EM17" s="15">
        <v>10</v>
      </c>
      <c r="EN17" s="301">
        <v>871.3</v>
      </c>
      <c r="EO17" s="357"/>
      <c r="EP17" s="301"/>
      <c r="EQ17" s="286"/>
      <c r="ER17" s="287"/>
      <c r="ES17" s="671">
        <f t="shared" si="18"/>
        <v>0</v>
      </c>
      <c r="EV17" s="108"/>
      <c r="EW17" s="15">
        <v>10</v>
      </c>
      <c r="EX17" s="70">
        <v>910.4</v>
      </c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>
        <v>917.16</v>
      </c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>
        <v>924.87</v>
      </c>
      <c r="FS17" s="352"/>
      <c r="FT17" s="93"/>
      <c r="FU17" s="71"/>
      <c r="FV17" s="72"/>
      <c r="FW17" s="671">
        <f t="shared" si="21"/>
        <v>0</v>
      </c>
      <c r="FZ17" s="108"/>
      <c r="GA17" s="15">
        <v>10</v>
      </c>
      <c r="GB17" s="70">
        <v>872.7</v>
      </c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>
        <v>912.6</v>
      </c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301">
        <v>927.1</v>
      </c>
      <c r="GW17" s="357"/>
      <c r="GX17" s="301"/>
      <c r="GY17" s="345"/>
      <c r="GZ17" s="287"/>
      <c r="HA17" s="671">
        <f t="shared" si="24"/>
        <v>0</v>
      </c>
      <c r="HD17" s="108"/>
      <c r="HE17" s="15">
        <v>10</v>
      </c>
      <c r="HF17" s="93">
        <v>867.3</v>
      </c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>
        <v>920.79</v>
      </c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>
        <v>947.1</v>
      </c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>
        <v>883.1</v>
      </c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>
        <v>882.7</v>
      </c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52"/>
      <c r="P18" s="93"/>
      <c r="Q18" s="71"/>
      <c r="R18" s="72"/>
      <c r="S18" s="671">
        <f t="shared" si="47"/>
        <v>0</v>
      </c>
      <c r="T18" s="262"/>
      <c r="V18" s="108"/>
      <c r="W18" s="15">
        <v>11</v>
      </c>
      <c r="X18" s="301">
        <v>902.6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925.32</v>
      </c>
      <c r="AI18" s="352"/>
      <c r="AJ18" s="70"/>
      <c r="AK18" s="96"/>
      <c r="AL18" s="72"/>
      <c r="AM18" s="679">
        <f t="shared" si="8"/>
        <v>0</v>
      </c>
      <c r="AP18" s="108"/>
      <c r="AQ18" s="15">
        <v>11</v>
      </c>
      <c r="AR18" s="346">
        <v>934.4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916.7</v>
      </c>
      <c r="BC18" s="141"/>
      <c r="BD18" s="93"/>
      <c r="BE18" s="96"/>
      <c r="BF18" s="411"/>
      <c r="BG18" s="697">
        <f t="shared" si="10"/>
        <v>0</v>
      </c>
      <c r="BJ18" s="108"/>
      <c r="BK18" s="15">
        <v>11</v>
      </c>
      <c r="BL18" s="93">
        <v>921.2</v>
      </c>
      <c r="BM18" s="141"/>
      <c r="BN18" s="93"/>
      <c r="BO18" s="96"/>
      <c r="BP18" s="411"/>
      <c r="BQ18" s="981">
        <f t="shared" si="11"/>
        <v>0</v>
      </c>
      <c r="BT18" s="108"/>
      <c r="BU18" s="284">
        <v>11</v>
      </c>
      <c r="BV18" s="301">
        <v>924.9</v>
      </c>
      <c r="BW18" s="412"/>
      <c r="BX18" s="301"/>
      <c r="BY18" s="413"/>
      <c r="BZ18" s="414"/>
      <c r="CA18" s="671">
        <f t="shared" si="12"/>
        <v>0</v>
      </c>
      <c r="CD18" s="108"/>
      <c r="CE18" s="15">
        <v>11</v>
      </c>
      <c r="CF18" s="70">
        <v>901.74</v>
      </c>
      <c r="CG18" s="412"/>
      <c r="CH18" s="70"/>
      <c r="CI18" s="415"/>
      <c r="CJ18" s="414"/>
      <c r="CK18" s="671">
        <f t="shared" si="13"/>
        <v>0</v>
      </c>
      <c r="CN18" s="95"/>
      <c r="CO18" s="15">
        <v>11</v>
      </c>
      <c r="CP18" s="70">
        <v>935.3</v>
      </c>
      <c r="CQ18" s="412"/>
      <c r="CR18" s="70"/>
      <c r="CS18" s="415"/>
      <c r="CT18" s="414"/>
      <c r="CU18" s="684">
        <f t="shared" si="48"/>
        <v>0</v>
      </c>
      <c r="CX18" s="108"/>
      <c r="CY18" s="15">
        <v>11</v>
      </c>
      <c r="CZ18" s="93">
        <v>921.69</v>
      </c>
      <c r="DA18" s="352"/>
      <c r="DB18" s="93"/>
      <c r="DC18" s="96"/>
      <c r="DD18" s="72"/>
      <c r="DE18" s="671">
        <f t="shared" si="14"/>
        <v>0</v>
      </c>
      <c r="DH18" s="108"/>
      <c r="DI18" s="15">
        <v>11</v>
      </c>
      <c r="DJ18" s="93">
        <v>930.8</v>
      </c>
      <c r="DK18" s="412"/>
      <c r="DL18" s="93"/>
      <c r="DM18" s="415"/>
      <c r="DN18" s="414"/>
      <c r="DO18" s="684">
        <f t="shared" si="15"/>
        <v>0</v>
      </c>
      <c r="DR18" s="108"/>
      <c r="DS18" s="15">
        <v>11</v>
      </c>
      <c r="DT18" s="93">
        <v>901.3</v>
      </c>
      <c r="DU18" s="412"/>
      <c r="DV18" s="93"/>
      <c r="DW18" s="415"/>
      <c r="DX18" s="414"/>
      <c r="DY18" s="671">
        <f t="shared" si="16"/>
        <v>0</v>
      </c>
      <c r="EB18" s="108"/>
      <c r="EC18" s="15">
        <v>11</v>
      </c>
      <c r="ED18" s="70">
        <v>910.8</v>
      </c>
      <c r="EE18" s="368"/>
      <c r="EF18" s="70"/>
      <c r="EG18" s="71"/>
      <c r="EH18" s="72"/>
      <c r="EI18" s="671">
        <f t="shared" si="17"/>
        <v>0</v>
      </c>
      <c r="EL18" s="108"/>
      <c r="EM18" s="15">
        <v>11</v>
      </c>
      <c r="EN18" s="301">
        <v>940.7</v>
      </c>
      <c r="EO18" s="357"/>
      <c r="EP18" s="301"/>
      <c r="EQ18" s="286"/>
      <c r="ER18" s="287"/>
      <c r="ES18" s="671">
        <f t="shared" si="18"/>
        <v>0</v>
      </c>
      <c r="EV18" s="108"/>
      <c r="EW18" s="15">
        <v>11</v>
      </c>
      <c r="EX18" s="70">
        <v>880</v>
      </c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>
        <v>910.81</v>
      </c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>
        <v>920.79</v>
      </c>
      <c r="FS18" s="352"/>
      <c r="FT18" s="93"/>
      <c r="FU18" s="71"/>
      <c r="FV18" s="72"/>
      <c r="FW18" s="671">
        <f t="shared" si="21"/>
        <v>0</v>
      </c>
      <c r="FX18" s="72"/>
      <c r="FZ18" s="108"/>
      <c r="GA18" s="15">
        <v>11</v>
      </c>
      <c r="GB18" s="70">
        <v>927.6</v>
      </c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>
        <v>921.7</v>
      </c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301">
        <v>870.9</v>
      </c>
      <c r="GW18" s="357"/>
      <c r="GX18" s="301"/>
      <c r="GY18" s="345"/>
      <c r="GZ18" s="287"/>
      <c r="HA18" s="671">
        <f t="shared" si="24"/>
        <v>0</v>
      </c>
      <c r="HD18" s="108"/>
      <c r="HE18" s="15">
        <v>11</v>
      </c>
      <c r="HF18" s="93">
        <v>937.6</v>
      </c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>
        <v>898.56</v>
      </c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>
        <v>928.95</v>
      </c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>
        <v>893.1</v>
      </c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>
        <v>907.6</v>
      </c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52"/>
      <c r="P19" s="93"/>
      <c r="Q19" s="71"/>
      <c r="R19" s="72"/>
      <c r="S19" s="671">
        <f t="shared" si="47"/>
        <v>0</v>
      </c>
      <c r="T19" s="262"/>
      <c r="V19" s="108"/>
      <c r="W19" s="15">
        <v>12</v>
      </c>
      <c r="X19" s="301">
        <v>913.1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884.95</v>
      </c>
      <c r="AI19" s="352"/>
      <c r="AJ19" s="93"/>
      <c r="AK19" s="96"/>
      <c r="AL19" s="72"/>
      <c r="AM19" s="679">
        <f t="shared" si="8"/>
        <v>0</v>
      </c>
      <c r="AP19" s="108"/>
      <c r="AQ19" s="15">
        <v>12</v>
      </c>
      <c r="AR19" s="346">
        <v>970.23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938.9</v>
      </c>
      <c r="BC19" s="141"/>
      <c r="BD19" s="70"/>
      <c r="BE19" s="96"/>
      <c r="BF19" s="411"/>
      <c r="BG19" s="697">
        <f t="shared" si="10"/>
        <v>0</v>
      </c>
      <c r="BJ19" s="108"/>
      <c r="BK19" s="15">
        <v>12</v>
      </c>
      <c r="BL19" s="70">
        <v>872.7</v>
      </c>
      <c r="BM19" s="141"/>
      <c r="BN19" s="70"/>
      <c r="BO19" s="96"/>
      <c r="BP19" s="411"/>
      <c r="BQ19" s="981">
        <f t="shared" si="11"/>
        <v>0</v>
      </c>
      <c r="BT19" s="108"/>
      <c r="BU19" s="284">
        <v>12</v>
      </c>
      <c r="BV19" s="301">
        <v>895.4</v>
      </c>
      <c r="BW19" s="412"/>
      <c r="BX19" s="301"/>
      <c r="BY19" s="415"/>
      <c r="BZ19" s="414"/>
      <c r="CA19" s="671">
        <f t="shared" si="12"/>
        <v>0</v>
      </c>
      <c r="CD19" s="108"/>
      <c r="CE19" s="15">
        <v>12</v>
      </c>
      <c r="CF19" s="93">
        <v>916.71</v>
      </c>
      <c r="CG19" s="412"/>
      <c r="CH19" s="93"/>
      <c r="CI19" s="415"/>
      <c r="CJ19" s="414"/>
      <c r="CK19" s="671">
        <f t="shared" si="13"/>
        <v>0</v>
      </c>
      <c r="CN19" s="729"/>
      <c r="CO19" s="15">
        <v>12</v>
      </c>
      <c r="CP19" s="93">
        <v>875</v>
      </c>
      <c r="CQ19" s="412"/>
      <c r="CR19" s="93"/>
      <c r="CS19" s="415"/>
      <c r="CT19" s="414"/>
      <c r="CU19" s="684">
        <f t="shared" si="48"/>
        <v>0</v>
      </c>
      <c r="CX19" s="108"/>
      <c r="CY19" s="15">
        <v>12</v>
      </c>
      <c r="CZ19" s="93">
        <v>959.8</v>
      </c>
      <c r="DA19" s="352"/>
      <c r="DB19" s="93"/>
      <c r="DC19" s="96"/>
      <c r="DD19" s="72"/>
      <c r="DE19" s="671">
        <f t="shared" si="14"/>
        <v>0</v>
      </c>
      <c r="DH19" s="108"/>
      <c r="DI19" s="15">
        <v>12</v>
      </c>
      <c r="DJ19" s="93">
        <v>905.4</v>
      </c>
      <c r="DK19" s="412"/>
      <c r="DL19" s="93"/>
      <c r="DM19" s="415"/>
      <c r="DN19" s="414"/>
      <c r="DO19" s="684">
        <f t="shared" si="15"/>
        <v>0</v>
      </c>
      <c r="DR19" s="108"/>
      <c r="DS19" s="15">
        <v>12</v>
      </c>
      <c r="DT19" s="93">
        <v>905.8</v>
      </c>
      <c r="DU19" s="412"/>
      <c r="DV19" s="93"/>
      <c r="DW19" s="415"/>
      <c r="DX19" s="414"/>
      <c r="DY19" s="671">
        <f t="shared" si="16"/>
        <v>0</v>
      </c>
      <c r="EB19" s="108"/>
      <c r="EC19" s="15">
        <v>12</v>
      </c>
      <c r="ED19" s="70">
        <v>885</v>
      </c>
      <c r="EE19" s="368"/>
      <c r="EF19" s="70"/>
      <c r="EG19" s="71"/>
      <c r="EH19" s="72"/>
      <c r="EI19" s="671">
        <f t="shared" si="17"/>
        <v>0</v>
      </c>
      <c r="EL19" s="108"/>
      <c r="EM19" s="15">
        <v>12</v>
      </c>
      <c r="EN19" s="301">
        <v>933.9</v>
      </c>
      <c r="EO19" s="357"/>
      <c r="EP19" s="301"/>
      <c r="EQ19" s="286"/>
      <c r="ER19" s="287"/>
      <c r="ES19" s="671">
        <f t="shared" si="18"/>
        <v>0</v>
      </c>
      <c r="EV19" s="108"/>
      <c r="EW19" s="15">
        <v>12</v>
      </c>
      <c r="EX19" s="70">
        <v>896.7</v>
      </c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>
        <v>887.22</v>
      </c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>
        <v>939.38</v>
      </c>
      <c r="FS19" s="352"/>
      <c r="FT19" s="93"/>
      <c r="FU19" s="71"/>
      <c r="FV19" s="72"/>
      <c r="FW19" s="671">
        <f t="shared" si="21"/>
        <v>0</v>
      </c>
      <c r="FX19" s="72"/>
      <c r="FZ19" s="108"/>
      <c r="GA19" s="15">
        <v>12</v>
      </c>
      <c r="GB19" s="70">
        <v>914.9</v>
      </c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>
        <v>933.5</v>
      </c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301">
        <v>927.1</v>
      </c>
      <c r="GW19" s="357"/>
      <c r="GX19" s="301"/>
      <c r="GY19" s="345"/>
      <c r="GZ19" s="287"/>
      <c r="HA19" s="671">
        <f t="shared" si="24"/>
        <v>0</v>
      </c>
      <c r="HD19" s="108"/>
      <c r="HE19" s="15">
        <v>12</v>
      </c>
      <c r="HF19" s="93">
        <v>936.7</v>
      </c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>
        <v>902.19</v>
      </c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>
        <v>930.77</v>
      </c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>
        <v>864.5</v>
      </c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>
        <v>890.4</v>
      </c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52"/>
      <c r="P20" s="93"/>
      <c r="Q20" s="71"/>
      <c r="R20" s="72"/>
      <c r="S20" s="671">
        <f t="shared" si="47"/>
        <v>0</v>
      </c>
      <c r="T20" s="262"/>
      <c r="V20" s="108"/>
      <c r="W20" s="15">
        <v>13</v>
      </c>
      <c r="X20" s="301">
        <v>920.8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935.3</v>
      </c>
      <c r="AI20" s="352"/>
      <c r="AJ20" s="93"/>
      <c r="AK20" s="96"/>
      <c r="AL20" s="72"/>
      <c r="AM20" s="679">
        <f t="shared" si="8"/>
        <v>0</v>
      </c>
      <c r="AP20" s="108"/>
      <c r="AQ20" s="15">
        <v>13</v>
      </c>
      <c r="AR20" s="346">
        <v>939.84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903.1</v>
      </c>
      <c r="BC20" s="141"/>
      <c r="BD20" s="93"/>
      <c r="BE20" s="96"/>
      <c r="BF20" s="411"/>
      <c r="BG20" s="697">
        <f t="shared" si="10"/>
        <v>0</v>
      </c>
      <c r="BJ20" s="108"/>
      <c r="BK20" s="15">
        <v>13</v>
      </c>
      <c r="BL20" s="93">
        <v>903.6</v>
      </c>
      <c r="BM20" s="141"/>
      <c r="BN20" s="93"/>
      <c r="BO20" s="96"/>
      <c r="BP20" s="411"/>
      <c r="BQ20" s="981">
        <f t="shared" si="11"/>
        <v>0</v>
      </c>
      <c r="BT20" s="108"/>
      <c r="BU20" s="284">
        <v>13</v>
      </c>
      <c r="BV20" s="301">
        <v>924.4</v>
      </c>
      <c r="BW20" s="412"/>
      <c r="BX20" s="301"/>
      <c r="BY20" s="415"/>
      <c r="BZ20" s="414"/>
      <c r="CA20" s="671">
        <f t="shared" si="12"/>
        <v>0</v>
      </c>
      <c r="CD20" s="108"/>
      <c r="CE20" s="15">
        <v>13</v>
      </c>
      <c r="CF20" s="93">
        <v>915.8</v>
      </c>
      <c r="CG20" s="412"/>
      <c r="CH20" s="93"/>
      <c r="CI20" s="415"/>
      <c r="CJ20" s="414"/>
      <c r="CK20" s="671">
        <f t="shared" si="13"/>
        <v>0</v>
      </c>
      <c r="CN20" s="729"/>
      <c r="CO20" s="15">
        <v>13</v>
      </c>
      <c r="CP20" s="301">
        <v>928.5</v>
      </c>
      <c r="CQ20" s="412"/>
      <c r="CR20" s="301"/>
      <c r="CS20" s="415"/>
      <c r="CT20" s="414"/>
      <c r="CU20" s="684">
        <f t="shared" si="48"/>
        <v>0</v>
      </c>
      <c r="CX20" s="108"/>
      <c r="CY20" s="15">
        <v>13</v>
      </c>
      <c r="CZ20" s="93">
        <v>950.72</v>
      </c>
      <c r="DA20" s="352"/>
      <c r="DB20" s="93"/>
      <c r="DC20" s="96"/>
      <c r="DD20" s="72"/>
      <c r="DE20" s="671">
        <f t="shared" si="14"/>
        <v>0</v>
      </c>
      <c r="DH20" s="108"/>
      <c r="DI20" s="15">
        <v>13</v>
      </c>
      <c r="DJ20" s="93">
        <v>928</v>
      </c>
      <c r="DK20" s="412"/>
      <c r="DL20" s="93"/>
      <c r="DM20" s="415"/>
      <c r="DN20" s="414"/>
      <c r="DO20" s="684">
        <f t="shared" si="15"/>
        <v>0</v>
      </c>
      <c r="DR20" s="108"/>
      <c r="DS20" s="15">
        <v>13</v>
      </c>
      <c r="DT20" s="93">
        <v>902.2</v>
      </c>
      <c r="DU20" s="412"/>
      <c r="DV20" s="93"/>
      <c r="DW20" s="415"/>
      <c r="DX20" s="414"/>
      <c r="DY20" s="671">
        <f t="shared" si="16"/>
        <v>0</v>
      </c>
      <c r="EB20" s="108"/>
      <c r="EC20" s="15">
        <v>13</v>
      </c>
      <c r="ED20" s="70">
        <v>883.6</v>
      </c>
      <c r="EE20" s="368"/>
      <c r="EF20" s="70"/>
      <c r="EG20" s="71"/>
      <c r="EH20" s="72"/>
      <c r="EI20" s="671">
        <f t="shared" si="17"/>
        <v>0</v>
      </c>
      <c r="EL20" s="108"/>
      <c r="EM20" s="15">
        <v>13</v>
      </c>
      <c r="EN20" s="301">
        <v>914</v>
      </c>
      <c r="EO20" s="357"/>
      <c r="EP20" s="301"/>
      <c r="EQ20" s="286"/>
      <c r="ER20" s="287"/>
      <c r="ES20" s="671">
        <f t="shared" si="18"/>
        <v>0</v>
      </c>
      <c r="EV20" s="108"/>
      <c r="EW20" s="15">
        <v>13</v>
      </c>
      <c r="EX20" s="70">
        <v>931.2</v>
      </c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>
        <v>959.8</v>
      </c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>
        <v>934.85</v>
      </c>
      <c r="FS20" s="352"/>
      <c r="FT20" s="93"/>
      <c r="FU20" s="71"/>
      <c r="FV20" s="72"/>
      <c r="FW20" s="671">
        <f t="shared" si="21"/>
        <v>0</v>
      </c>
      <c r="FX20" s="72"/>
      <c r="FZ20" s="108"/>
      <c r="GA20" s="15">
        <v>13</v>
      </c>
      <c r="GB20" s="70">
        <v>892.2</v>
      </c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>
        <v>905.8</v>
      </c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301">
        <v>908.5</v>
      </c>
      <c r="GW20" s="357"/>
      <c r="GX20" s="301"/>
      <c r="GY20" s="345"/>
      <c r="GZ20" s="287"/>
      <c r="HA20" s="671">
        <f t="shared" si="24"/>
        <v>0</v>
      </c>
      <c r="HD20" s="108"/>
      <c r="HE20" s="15">
        <v>13</v>
      </c>
      <c r="HF20" s="93">
        <v>909</v>
      </c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>
        <v>930.31</v>
      </c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>
        <v>950.72</v>
      </c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>
        <v>877.2</v>
      </c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>
        <v>918.1</v>
      </c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52"/>
      <c r="P21" s="93"/>
      <c r="Q21" s="71"/>
      <c r="R21" s="72"/>
      <c r="S21" s="671">
        <f t="shared" si="47"/>
        <v>0</v>
      </c>
      <c r="T21" s="262"/>
      <c r="V21" s="108"/>
      <c r="W21" s="15">
        <v>14</v>
      </c>
      <c r="X21" s="301">
        <v>894.9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884.95</v>
      </c>
      <c r="AI21" s="352"/>
      <c r="AJ21" s="93"/>
      <c r="AK21" s="96"/>
      <c r="AL21" s="72"/>
      <c r="AM21" s="679">
        <f t="shared" si="8"/>
        <v>0</v>
      </c>
      <c r="AP21" s="108"/>
      <c r="AQ21" s="15">
        <v>14</v>
      </c>
      <c r="AR21" s="346">
        <v>931.22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874.1</v>
      </c>
      <c r="BC21" s="141"/>
      <c r="BD21" s="93"/>
      <c r="BE21" s="96"/>
      <c r="BF21" s="411"/>
      <c r="BG21" s="697">
        <f t="shared" si="10"/>
        <v>0</v>
      </c>
      <c r="BJ21" s="108"/>
      <c r="BK21" s="15">
        <v>14</v>
      </c>
      <c r="BL21" s="93">
        <v>926.2</v>
      </c>
      <c r="BM21" s="141"/>
      <c r="BN21" s="93"/>
      <c r="BO21" s="96"/>
      <c r="BP21" s="411"/>
      <c r="BQ21" s="981">
        <f t="shared" si="11"/>
        <v>0</v>
      </c>
      <c r="BT21" s="108"/>
      <c r="BU21" s="284">
        <v>14</v>
      </c>
      <c r="BV21" s="301">
        <v>865.9</v>
      </c>
      <c r="BW21" s="412"/>
      <c r="BX21" s="301"/>
      <c r="BY21" s="415"/>
      <c r="BZ21" s="414"/>
      <c r="CA21" s="671">
        <f t="shared" si="12"/>
        <v>0</v>
      </c>
      <c r="CD21" s="108"/>
      <c r="CE21" s="15">
        <v>14</v>
      </c>
      <c r="CF21" s="93">
        <v>950.72</v>
      </c>
      <c r="CG21" s="412"/>
      <c r="CH21" s="93"/>
      <c r="CI21" s="415"/>
      <c r="CJ21" s="414"/>
      <c r="CK21" s="671">
        <f t="shared" si="13"/>
        <v>0</v>
      </c>
      <c r="CN21" s="729"/>
      <c r="CO21" s="15">
        <v>14</v>
      </c>
      <c r="CP21" s="301">
        <v>928.5</v>
      </c>
      <c r="CQ21" s="412"/>
      <c r="CR21" s="301"/>
      <c r="CS21" s="415"/>
      <c r="CT21" s="414"/>
      <c r="CU21" s="684">
        <f t="shared" si="48"/>
        <v>0</v>
      </c>
      <c r="CX21" s="108"/>
      <c r="CY21" s="15">
        <v>14</v>
      </c>
      <c r="CZ21" s="93">
        <v>899.02</v>
      </c>
      <c r="DA21" s="352"/>
      <c r="DB21" s="93"/>
      <c r="DC21" s="96"/>
      <c r="DD21" s="72"/>
      <c r="DE21" s="671">
        <f t="shared" si="14"/>
        <v>0</v>
      </c>
      <c r="DH21" s="108"/>
      <c r="DI21" s="15">
        <v>14</v>
      </c>
      <c r="DJ21" s="93">
        <v>870</v>
      </c>
      <c r="DK21" s="412"/>
      <c r="DL21" s="93"/>
      <c r="DM21" s="415"/>
      <c r="DN21" s="414"/>
      <c r="DO21" s="684">
        <f t="shared" si="15"/>
        <v>0</v>
      </c>
      <c r="DR21" s="108"/>
      <c r="DS21" s="15">
        <v>14</v>
      </c>
      <c r="DT21" s="93">
        <v>896.7</v>
      </c>
      <c r="DU21" s="412"/>
      <c r="DV21" s="93"/>
      <c r="DW21" s="415"/>
      <c r="DX21" s="414"/>
      <c r="DY21" s="671">
        <f t="shared" si="16"/>
        <v>0</v>
      </c>
      <c r="EB21" s="108"/>
      <c r="EC21" s="15">
        <v>14</v>
      </c>
      <c r="ED21" s="70">
        <v>862.3</v>
      </c>
      <c r="EE21" s="368"/>
      <c r="EF21" s="70"/>
      <c r="EG21" s="71"/>
      <c r="EH21" s="72"/>
      <c r="EI21" s="671">
        <f t="shared" si="17"/>
        <v>0</v>
      </c>
      <c r="EL21" s="108"/>
      <c r="EM21" s="15">
        <v>14</v>
      </c>
      <c r="EN21" s="301">
        <v>932.6</v>
      </c>
      <c r="EO21" s="357"/>
      <c r="EP21" s="301"/>
      <c r="EQ21" s="286"/>
      <c r="ER21" s="287"/>
      <c r="ES21" s="671">
        <f t="shared" si="18"/>
        <v>0</v>
      </c>
      <c r="EV21" s="108"/>
      <c r="EW21" s="15">
        <v>14</v>
      </c>
      <c r="EX21" s="70">
        <v>912.6</v>
      </c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>
        <v>956.62</v>
      </c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>
        <v>924.42</v>
      </c>
      <c r="FS21" s="352"/>
      <c r="FT21" s="93"/>
      <c r="FU21" s="71"/>
      <c r="FV21" s="72"/>
      <c r="FW21" s="671">
        <f t="shared" si="21"/>
        <v>0</v>
      </c>
      <c r="FX21" s="72"/>
      <c r="FZ21" s="108"/>
      <c r="GA21" s="15">
        <v>14</v>
      </c>
      <c r="GB21" s="70">
        <v>916.3</v>
      </c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>
        <v>865.9</v>
      </c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301">
        <v>924</v>
      </c>
      <c r="GW21" s="357"/>
      <c r="GX21" s="301"/>
      <c r="GY21" s="345"/>
      <c r="GZ21" s="287"/>
      <c r="HA21" s="671">
        <f t="shared" si="24"/>
        <v>0</v>
      </c>
      <c r="HD21" s="108"/>
      <c r="HE21" s="15">
        <v>14</v>
      </c>
      <c r="HF21" s="93">
        <v>933.9</v>
      </c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>
        <v>910.81</v>
      </c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>
        <v>928.04</v>
      </c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>
        <v>896.3</v>
      </c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>
        <v>918.1</v>
      </c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52"/>
      <c r="P22" s="93"/>
      <c r="Q22" s="71"/>
      <c r="R22" s="72"/>
      <c r="S22" s="671">
        <f t="shared" si="47"/>
        <v>0</v>
      </c>
      <c r="T22" s="262"/>
      <c r="V22" s="108"/>
      <c r="W22" s="15">
        <v>15</v>
      </c>
      <c r="X22" s="301">
        <v>880.4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917.16</v>
      </c>
      <c r="AI22" s="352"/>
      <c r="AJ22" s="93"/>
      <c r="AK22" s="96"/>
      <c r="AL22" s="72"/>
      <c r="AM22" s="679">
        <f t="shared" si="8"/>
        <v>0</v>
      </c>
      <c r="AP22" s="108"/>
      <c r="AQ22" s="15">
        <v>15</v>
      </c>
      <c r="AR22" s="346">
        <v>923.96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870.4</v>
      </c>
      <c r="BC22" s="141"/>
      <c r="BD22" s="93"/>
      <c r="BE22" s="96"/>
      <c r="BF22" s="411"/>
      <c r="BG22" s="697">
        <f t="shared" si="10"/>
        <v>0</v>
      </c>
      <c r="BJ22" s="108"/>
      <c r="BK22" s="15">
        <v>15</v>
      </c>
      <c r="BL22" s="93">
        <v>900.4</v>
      </c>
      <c r="BM22" s="141"/>
      <c r="BN22" s="93"/>
      <c r="BO22" s="96"/>
      <c r="BP22" s="411"/>
      <c r="BQ22" s="981">
        <f t="shared" si="11"/>
        <v>0</v>
      </c>
      <c r="BT22" s="108"/>
      <c r="BU22" s="284">
        <v>15</v>
      </c>
      <c r="BV22" s="301">
        <v>883.6</v>
      </c>
      <c r="BW22" s="412"/>
      <c r="BX22" s="301"/>
      <c r="BY22" s="415"/>
      <c r="BZ22" s="414"/>
      <c r="CA22" s="671">
        <f t="shared" si="12"/>
        <v>0</v>
      </c>
      <c r="CD22" s="108"/>
      <c r="CE22" s="15">
        <v>15</v>
      </c>
      <c r="CF22" s="93">
        <v>932.58</v>
      </c>
      <c r="CG22" s="412"/>
      <c r="CH22" s="93"/>
      <c r="CI22" s="415"/>
      <c r="CJ22" s="414"/>
      <c r="CK22" s="671">
        <f t="shared" si="13"/>
        <v>0</v>
      </c>
      <c r="CN22" s="729"/>
      <c r="CO22" s="15">
        <v>15</v>
      </c>
      <c r="CP22" s="285">
        <v>929.4</v>
      </c>
      <c r="CQ22" s="412"/>
      <c r="CR22" s="285"/>
      <c r="CS22" s="415"/>
      <c r="CT22" s="414"/>
      <c r="CU22" s="684">
        <f t="shared" si="48"/>
        <v>0</v>
      </c>
      <c r="CX22" s="108"/>
      <c r="CY22" s="15">
        <v>15</v>
      </c>
      <c r="CZ22" s="93">
        <v>945.28</v>
      </c>
      <c r="DA22" s="352"/>
      <c r="DB22" s="93"/>
      <c r="DC22" s="96"/>
      <c r="DD22" s="72"/>
      <c r="DE22" s="671">
        <f t="shared" si="14"/>
        <v>0</v>
      </c>
      <c r="DH22" s="108"/>
      <c r="DI22" s="15">
        <v>15</v>
      </c>
      <c r="DJ22" s="93">
        <v>921.7</v>
      </c>
      <c r="DK22" s="412"/>
      <c r="DL22" s="93"/>
      <c r="DM22" s="415"/>
      <c r="DN22" s="414"/>
      <c r="DO22" s="684">
        <f t="shared" si="15"/>
        <v>0</v>
      </c>
      <c r="DR22" s="108"/>
      <c r="DS22" s="15">
        <v>15</v>
      </c>
      <c r="DT22" s="93">
        <v>875.9</v>
      </c>
      <c r="DU22" s="412"/>
      <c r="DV22" s="93"/>
      <c r="DW22" s="415"/>
      <c r="DX22" s="414"/>
      <c r="DY22" s="671">
        <f t="shared" si="16"/>
        <v>0</v>
      </c>
      <c r="EB22" s="108"/>
      <c r="EC22" s="15">
        <v>15</v>
      </c>
      <c r="ED22" s="70">
        <v>888.6</v>
      </c>
      <c r="EE22" s="368"/>
      <c r="EF22" s="70"/>
      <c r="EG22" s="71"/>
      <c r="EH22" s="72"/>
      <c r="EI22" s="671">
        <f t="shared" si="17"/>
        <v>0</v>
      </c>
      <c r="EL22" s="108"/>
      <c r="EM22" s="15">
        <v>15</v>
      </c>
      <c r="EN22" s="301">
        <v>915.3</v>
      </c>
      <c r="EO22" s="357"/>
      <c r="EP22" s="301"/>
      <c r="EQ22" s="286"/>
      <c r="ER22" s="287"/>
      <c r="ES22" s="671">
        <f t="shared" si="18"/>
        <v>0</v>
      </c>
      <c r="EV22" s="108"/>
      <c r="EW22" s="15">
        <v>15</v>
      </c>
      <c r="EX22" s="70">
        <v>926.2</v>
      </c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>
        <v>909.9</v>
      </c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>
        <v>902.19</v>
      </c>
      <c r="FS22" s="352"/>
      <c r="FT22" s="93"/>
      <c r="FU22" s="71"/>
      <c r="FV22" s="72"/>
      <c r="FW22" s="671">
        <f t="shared" si="21"/>
        <v>0</v>
      </c>
      <c r="FX22" s="72"/>
      <c r="FZ22" s="108"/>
      <c r="GA22" s="15">
        <v>15</v>
      </c>
      <c r="GB22" s="70">
        <v>887.2</v>
      </c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>
        <v>870.9</v>
      </c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301">
        <v>928</v>
      </c>
      <c r="GW22" s="357"/>
      <c r="GX22" s="301"/>
      <c r="GY22" s="345"/>
      <c r="GZ22" s="287"/>
      <c r="HA22" s="671">
        <f t="shared" si="24"/>
        <v>0</v>
      </c>
      <c r="HD22" s="108"/>
      <c r="HE22" s="15">
        <v>15</v>
      </c>
      <c r="HF22" s="93">
        <v>934.4</v>
      </c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>
        <v>892.66</v>
      </c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>
        <v>898.11</v>
      </c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>
        <v>877.2</v>
      </c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>
        <v>908.5</v>
      </c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52"/>
      <c r="P23" s="93"/>
      <c r="Q23" s="71"/>
      <c r="R23" s="72"/>
      <c r="S23" s="671">
        <f t="shared" si="47"/>
        <v>0</v>
      </c>
      <c r="T23" s="262"/>
      <c r="V23" s="108"/>
      <c r="W23" s="15">
        <v>16</v>
      </c>
      <c r="X23" s="301">
        <v>938.5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892.66</v>
      </c>
      <c r="AI23" s="352"/>
      <c r="AJ23" s="93"/>
      <c r="AK23" s="96"/>
      <c r="AL23" s="72"/>
      <c r="AM23" s="679">
        <f t="shared" si="8"/>
        <v>0</v>
      </c>
      <c r="AP23" s="108"/>
      <c r="AQ23" s="15">
        <v>16</v>
      </c>
      <c r="AR23" s="346">
        <v>915.34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930.3</v>
      </c>
      <c r="BC23" s="141"/>
      <c r="BD23" s="93"/>
      <c r="BE23" s="96"/>
      <c r="BF23" s="411"/>
      <c r="BG23" s="697">
        <f t="shared" si="10"/>
        <v>0</v>
      </c>
      <c r="BJ23" s="108"/>
      <c r="BK23" s="15">
        <v>16</v>
      </c>
      <c r="BL23" s="93">
        <v>924.4</v>
      </c>
      <c r="BM23" s="141"/>
      <c r="BN23" s="93"/>
      <c r="BO23" s="96"/>
      <c r="BP23" s="411"/>
      <c r="BQ23" s="981">
        <f t="shared" si="11"/>
        <v>0</v>
      </c>
      <c r="BT23" s="108"/>
      <c r="BU23" s="284">
        <v>16</v>
      </c>
      <c r="BV23" s="301">
        <v>898.6</v>
      </c>
      <c r="BW23" s="412"/>
      <c r="BX23" s="301"/>
      <c r="BY23" s="415"/>
      <c r="BZ23" s="414"/>
      <c r="CA23" s="671">
        <f t="shared" si="12"/>
        <v>0</v>
      </c>
      <c r="CD23" s="108"/>
      <c r="CE23" s="15">
        <v>16</v>
      </c>
      <c r="CF23" s="93">
        <v>914.44</v>
      </c>
      <c r="CG23" s="412"/>
      <c r="CH23" s="93"/>
      <c r="CI23" s="415"/>
      <c r="CJ23" s="414"/>
      <c r="CK23" s="671">
        <f t="shared" si="13"/>
        <v>0</v>
      </c>
      <c r="CN23" s="729"/>
      <c r="CO23" s="15">
        <v>16</v>
      </c>
      <c r="CP23" s="301">
        <v>881.8</v>
      </c>
      <c r="CQ23" s="412"/>
      <c r="CR23" s="301"/>
      <c r="CS23" s="415"/>
      <c r="CT23" s="414"/>
      <c r="CU23" s="684">
        <f t="shared" si="48"/>
        <v>0</v>
      </c>
      <c r="CX23" s="108"/>
      <c r="CY23" s="15">
        <v>16</v>
      </c>
      <c r="CZ23" s="93">
        <v>953.45</v>
      </c>
      <c r="DA23" s="352"/>
      <c r="DB23" s="93"/>
      <c r="DC23" s="96"/>
      <c r="DD23" s="72"/>
      <c r="DE23" s="671">
        <f t="shared" si="14"/>
        <v>0</v>
      </c>
      <c r="DH23" s="108"/>
      <c r="DI23" s="15">
        <v>16</v>
      </c>
      <c r="DJ23" s="93">
        <v>929.9</v>
      </c>
      <c r="DK23" s="412"/>
      <c r="DL23" s="93"/>
      <c r="DM23" s="415"/>
      <c r="DN23" s="414"/>
      <c r="DO23" s="684">
        <f t="shared" si="15"/>
        <v>0</v>
      </c>
      <c r="DR23" s="108"/>
      <c r="DS23" s="15">
        <v>16</v>
      </c>
      <c r="DT23" s="93">
        <v>908.5</v>
      </c>
      <c r="DU23" s="412"/>
      <c r="DV23" s="93"/>
      <c r="DW23" s="415"/>
      <c r="DX23" s="414"/>
      <c r="DY23" s="671">
        <f t="shared" si="16"/>
        <v>0</v>
      </c>
      <c r="EB23" s="108"/>
      <c r="EC23" s="15">
        <v>16</v>
      </c>
      <c r="ED23" s="70">
        <v>901.3</v>
      </c>
      <c r="EE23" s="368"/>
      <c r="EF23" s="70"/>
      <c r="EG23" s="71"/>
      <c r="EH23" s="72"/>
      <c r="EI23" s="671">
        <f t="shared" si="17"/>
        <v>0</v>
      </c>
      <c r="EL23" s="108"/>
      <c r="EM23" s="15">
        <v>16</v>
      </c>
      <c r="EN23" s="301">
        <v>937.1</v>
      </c>
      <c r="EO23" s="357"/>
      <c r="EP23" s="301"/>
      <c r="EQ23" s="286"/>
      <c r="ER23" s="287"/>
      <c r="ES23" s="671">
        <f t="shared" si="18"/>
        <v>0</v>
      </c>
      <c r="EV23" s="108"/>
      <c r="EW23" s="15">
        <v>16</v>
      </c>
      <c r="EX23" s="70">
        <v>929.9</v>
      </c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>
        <v>940.29</v>
      </c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>
        <v>925.78</v>
      </c>
      <c r="FS23" s="352"/>
      <c r="FT23" s="93"/>
      <c r="FU23" s="71"/>
      <c r="FV23" s="72"/>
      <c r="FW23" s="671">
        <f t="shared" si="21"/>
        <v>0</v>
      </c>
      <c r="FX23" s="72"/>
      <c r="FZ23" s="108"/>
      <c r="GA23" s="15">
        <v>16</v>
      </c>
      <c r="GB23" s="70">
        <v>864.1</v>
      </c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>
        <v>919.4</v>
      </c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301">
        <v>877.2</v>
      </c>
      <c r="GW23" s="357"/>
      <c r="GX23" s="301"/>
      <c r="GY23" s="345"/>
      <c r="GZ23" s="287"/>
      <c r="HA23" s="671">
        <f t="shared" si="24"/>
        <v>0</v>
      </c>
      <c r="HD23" s="108"/>
      <c r="HE23" s="15">
        <v>16</v>
      </c>
      <c r="HF23" s="93">
        <v>925.8</v>
      </c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>
        <v>908.09</v>
      </c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>
        <v>950.72</v>
      </c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>
        <v>933</v>
      </c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>
        <v>912.2</v>
      </c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72604920</v>
      </c>
      <c r="E24" s="141">
        <f t="shared" si="63"/>
        <v>44496</v>
      </c>
      <c r="F24" s="87">
        <f t="shared" si="63"/>
        <v>19042.39</v>
      </c>
      <c r="G24" s="74">
        <f t="shared" si="63"/>
        <v>21</v>
      </c>
      <c r="H24" s="48">
        <f t="shared" si="63"/>
        <v>19116.7</v>
      </c>
      <c r="I24" s="107">
        <f t="shared" si="63"/>
        <v>-74.31000000000131</v>
      </c>
      <c r="L24" s="108"/>
      <c r="M24" s="15">
        <v>16</v>
      </c>
      <c r="N24" s="93">
        <v>884</v>
      </c>
      <c r="O24" s="352"/>
      <c r="P24" s="93"/>
      <c r="Q24" s="71"/>
      <c r="R24" s="72"/>
      <c r="S24" s="671">
        <f t="shared" si="47"/>
        <v>0</v>
      </c>
      <c r="T24" s="262"/>
      <c r="V24" s="108"/>
      <c r="W24" s="15">
        <v>17</v>
      </c>
      <c r="X24" s="301">
        <v>934.4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956.62</v>
      </c>
      <c r="AI24" s="352"/>
      <c r="AJ24" s="93"/>
      <c r="AK24" s="96"/>
      <c r="AL24" s="72"/>
      <c r="AM24" s="679">
        <f t="shared" si="8"/>
        <v>0</v>
      </c>
      <c r="AP24" s="108"/>
      <c r="AQ24" s="15">
        <v>17</v>
      </c>
      <c r="AR24" s="346">
        <v>919.88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874.5</v>
      </c>
      <c r="BC24" s="141"/>
      <c r="BD24" s="93"/>
      <c r="BE24" s="96"/>
      <c r="BF24" s="411"/>
      <c r="BG24" s="697">
        <f t="shared" si="10"/>
        <v>0</v>
      </c>
      <c r="BJ24" s="108"/>
      <c r="BK24" s="15">
        <v>17</v>
      </c>
      <c r="BL24" s="93">
        <v>937.1</v>
      </c>
      <c r="BM24" s="141"/>
      <c r="BN24" s="93"/>
      <c r="BO24" s="96"/>
      <c r="BP24" s="411"/>
      <c r="BQ24" s="981">
        <f t="shared" si="11"/>
        <v>0</v>
      </c>
      <c r="BT24" s="108"/>
      <c r="BU24" s="284">
        <v>17</v>
      </c>
      <c r="BV24" s="301">
        <v>907.6</v>
      </c>
      <c r="BW24" s="412"/>
      <c r="BX24" s="301"/>
      <c r="BY24" s="415"/>
      <c r="BZ24" s="414"/>
      <c r="CA24" s="671">
        <f t="shared" si="12"/>
        <v>0</v>
      </c>
      <c r="CD24" s="108"/>
      <c r="CE24" s="15">
        <v>17</v>
      </c>
      <c r="CF24" s="93">
        <v>894.03</v>
      </c>
      <c r="CG24" s="412"/>
      <c r="CH24" s="93"/>
      <c r="CI24" s="415"/>
      <c r="CJ24" s="414"/>
      <c r="CK24" s="671">
        <f t="shared" si="13"/>
        <v>0</v>
      </c>
      <c r="CN24" s="729"/>
      <c r="CO24" s="15">
        <v>17</v>
      </c>
      <c r="CP24" s="301">
        <v>908.1</v>
      </c>
      <c r="CQ24" s="412"/>
      <c r="CR24" s="301"/>
      <c r="CS24" s="415"/>
      <c r="CT24" s="414"/>
      <c r="CU24" s="684">
        <f t="shared" si="48"/>
        <v>0</v>
      </c>
      <c r="CX24" s="108"/>
      <c r="CY24" s="15">
        <v>17</v>
      </c>
      <c r="CZ24" s="93">
        <v>942.56</v>
      </c>
      <c r="DA24" s="352"/>
      <c r="DB24" s="93"/>
      <c r="DC24" s="96"/>
      <c r="DD24" s="72"/>
      <c r="DE24" s="671">
        <f t="shared" si="14"/>
        <v>0</v>
      </c>
      <c r="DH24" s="108"/>
      <c r="DI24" s="15">
        <v>17</v>
      </c>
      <c r="DJ24" s="93">
        <v>907.2</v>
      </c>
      <c r="DK24" s="412"/>
      <c r="DL24" s="93"/>
      <c r="DM24" s="415"/>
      <c r="DN24" s="414"/>
      <c r="DO24" s="684">
        <f t="shared" si="15"/>
        <v>0</v>
      </c>
      <c r="DR24" s="108"/>
      <c r="DS24" s="15">
        <v>17</v>
      </c>
      <c r="DT24" s="93">
        <v>911.3</v>
      </c>
      <c r="DU24" s="412"/>
      <c r="DV24" s="93"/>
      <c r="DW24" s="415"/>
      <c r="DX24" s="414"/>
      <c r="DY24" s="671">
        <f t="shared" si="16"/>
        <v>0</v>
      </c>
      <c r="EB24" s="108"/>
      <c r="EC24" s="15">
        <v>17</v>
      </c>
      <c r="ED24" s="70">
        <v>874.5</v>
      </c>
      <c r="EE24" s="368"/>
      <c r="EF24" s="70"/>
      <c r="EG24" s="71"/>
      <c r="EH24" s="72"/>
      <c r="EI24" s="671">
        <f t="shared" si="17"/>
        <v>0</v>
      </c>
      <c r="EL24" s="108"/>
      <c r="EM24" s="15">
        <v>17</v>
      </c>
      <c r="EN24" s="301">
        <v>885.9</v>
      </c>
      <c r="EO24" s="357"/>
      <c r="EP24" s="301"/>
      <c r="EQ24" s="286"/>
      <c r="ER24" s="287"/>
      <c r="ES24" s="671">
        <f t="shared" si="18"/>
        <v>0</v>
      </c>
      <c r="EV24" s="108"/>
      <c r="EW24" s="15">
        <v>17</v>
      </c>
      <c r="EX24" s="70">
        <v>934.4</v>
      </c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>
        <v>890.85</v>
      </c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>
        <v>926.23</v>
      </c>
      <c r="FS24" s="352"/>
      <c r="FT24" s="93"/>
      <c r="FU24" s="71"/>
      <c r="FV24" s="72"/>
      <c r="FW24" s="671">
        <f t="shared" si="21"/>
        <v>0</v>
      </c>
      <c r="FX24" s="72"/>
      <c r="FZ24" s="108"/>
      <c r="GA24" s="15">
        <v>17</v>
      </c>
      <c r="GB24" s="70">
        <v>925.3</v>
      </c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>
        <v>891.3</v>
      </c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301">
        <v>863.2</v>
      </c>
      <c r="GW24" s="357"/>
      <c r="GX24" s="301"/>
      <c r="GY24" s="345"/>
      <c r="GZ24" s="287"/>
      <c r="HA24" s="671">
        <f t="shared" si="24"/>
        <v>0</v>
      </c>
      <c r="HD24" s="108"/>
      <c r="HE24" s="15">
        <v>17</v>
      </c>
      <c r="HF24" s="93">
        <v>932.1</v>
      </c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>
        <v>933.49</v>
      </c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>
        <v>934.4</v>
      </c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>
        <v>863.6</v>
      </c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>
        <v>939.8</v>
      </c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MEATS</v>
      </c>
      <c r="C25" s="72" t="str">
        <f t="shared" si="64"/>
        <v xml:space="preserve">I B P </v>
      </c>
      <c r="D25" s="104" t="str">
        <f t="shared" si="64"/>
        <v>PED. 72689220</v>
      </c>
      <c r="E25" s="141">
        <f t="shared" si="64"/>
        <v>44497</v>
      </c>
      <c r="F25" s="87">
        <f t="shared" si="64"/>
        <v>18274.71</v>
      </c>
      <c r="G25" s="74">
        <f t="shared" si="64"/>
        <v>20</v>
      </c>
      <c r="H25" s="48">
        <f t="shared" si="64"/>
        <v>18362.259999999998</v>
      </c>
      <c r="I25" s="107">
        <f t="shared" si="64"/>
        <v>-87.549999999999272</v>
      </c>
      <c r="L25" s="108"/>
      <c r="M25" s="15">
        <v>17</v>
      </c>
      <c r="N25" s="93">
        <v>882.2</v>
      </c>
      <c r="O25" s="352"/>
      <c r="P25" s="93"/>
      <c r="Q25" s="71"/>
      <c r="R25" s="72"/>
      <c r="S25" s="671">
        <f t="shared" si="47"/>
        <v>0</v>
      </c>
      <c r="T25" s="262"/>
      <c r="V25" s="245"/>
      <c r="W25" s="15">
        <v>18</v>
      </c>
      <c r="X25" s="301">
        <v>907.2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930.77</v>
      </c>
      <c r="AI25" s="352"/>
      <c r="AJ25" s="93"/>
      <c r="AK25" s="96"/>
      <c r="AL25" s="72"/>
      <c r="AM25" s="679">
        <f t="shared" si="8"/>
        <v>0</v>
      </c>
      <c r="AP25" s="95"/>
      <c r="AQ25" s="15">
        <v>18</v>
      </c>
      <c r="AR25" s="346">
        <v>931.22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939.8</v>
      </c>
      <c r="BC25" s="141"/>
      <c r="BD25" s="93"/>
      <c r="BE25" s="96"/>
      <c r="BF25" s="411"/>
      <c r="BG25" s="697">
        <f t="shared" si="10"/>
        <v>0</v>
      </c>
      <c r="BJ25" s="95"/>
      <c r="BK25" s="15">
        <v>18</v>
      </c>
      <c r="BL25" s="93">
        <v>925.8</v>
      </c>
      <c r="BM25" s="141"/>
      <c r="BN25" s="93"/>
      <c r="BO25" s="96"/>
      <c r="BP25" s="411"/>
      <c r="BQ25" s="981">
        <f t="shared" si="11"/>
        <v>0</v>
      </c>
      <c r="BT25" s="108"/>
      <c r="BU25" s="284">
        <v>18</v>
      </c>
      <c r="BV25" s="301">
        <v>908.1</v>
      </c>
      <c r="BW25" s="412"/>
      <c r="BX25" s="301"/>
      <c r="BY25" s="415"/>
      <c r="BZ25" s="414"/>
      <c r="CA25" s="671">
        <f t="shared" si="12"/>
        <v>0</v>
      </c>
      <c r="CD25" s="95"/>
      <c r="CE25" s="15">
        <v>18</v>
      </c>
      <c r="CF25" s="93">
        <v>890.85</v>
      </c>
      <c r="CG25" s="412"/>
      <c r="CH25" s="93"/>
      <c r="CI25" s="415"/>
      <c r="CJ25" s="414"/>
      <c r="CK25" s="671">
        <f t="shared" si="13"/>
        <v>0</v>
      </c>
      <c r="CN25" s="729"/>
      <c r="CO25" s="15">
        <v>18</v>
      </c>
      <c r="CP25" s="301">
        <v>894.5</v>
      </c>
      <c r="CQ25" s="412"/>
      <c r="CR25" s="301"/>
      <c r="CS25" s="415"/>
      <c r="CT25" s="414"/>
      <c r="CU25" s="684">
        <f t="shared" si="48"/>
        <v>0</v>
      </c>
      <c r="CX25" s="95"/>
      <c r="CY25" s="15">
        <v>18</v>
      </c>
      <c r="CZ25" s="93">
        <v>892.66</v>
      </c>
      <c r="DA25" s="352"/>
      <c r="DB25" s="93"/>
      <c r="DC25" s="96"/>
      <c r="DD25" s="72"/>
      <c r="DE25" s="671">
        <f t="shared" si="14"/>
        <v>0</v>
      </c>
      <c r="DH25" s="95"/>
      <c r="DI25" s="15">
        <v>18</v>
      </c>
      <c r="DJ25" s="93">
        <v>875.4</v>
      </c>
      <c r="DK25" s="412"/>
      <c r="DL25" s="93"/>
      <c r="DM25" s="415"/>
      <c r="DN25" s="414"/>
      <c r="DO25" s="684">
        <f t="shared" si="15"/>
        <v>0</v>
      </c>
      <c r="DR25" s="95"/>
      <c r="DS25" s="15">
        <v>18</v>
      </c>
      <c r="DT25" s="93">
        <v>941.2</v>
      </c>
      <c r="DU25" s="412"/>
      <c r="DV25" s="93"/>
      <c r="DW25" s="415"/>
      <c r="DX25" s="414"/>
      <c r="DY25" s="671">
        <f t="shared" si="16"/>
        <v>0</v>
      </c>
      <c r="EB25" s="95"/>
      <c r="EC25" s="15">
        <v>18</v>
      </c>
      <c r="ED25" s="70">
        <v>869.5</v>
      </c>
      <c r="EE25" s="368"/>
      <c r="EF25" s="70"/>
      <c r="EG25" s="71"/>
      <c r="EH25" s="72"/>
      <c r="EI25" s="671">
        <f t="shared" si="17"/>
        <v>0</v>
      </c>
      <c r="EL25" s="95"/>
      <c r="EM25" s="15">
        <v>18</v>
      </c>
      <c r="EN25" s="301">
        <v>939.4</v>
      </c>
      <c r="EO25" s="357"/>
      <c r="EP25" s="301"/>
      <c r="EQ25" s="286"/>
      <c r="ER25" s="287"/>
      <c r="ES25" s="671">
        <f t="shared" si="18"/>
        <v>0</v>
      </c>
      <c r="EV25" s="95"/>
      <c r="EW25" s="15">
        <v>18</v>
      </c>
      <c r="EX25" s="70">
        <v>880.4</v>
      </c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>
        <v>920.33</v>
      </c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>
        <v>943.01</v>
      </c>
      <c r="FS25" s="352"/>
      <c r="FT25" s="93"/>
      <c r="FU25" s="71"/>
      <c r="FV25" s="72"/>
      <c r="FW25" s="671">
        <f t="shared" si="21"/>
        <v>0</v>
      </c>
      <c r="FX25" s="72"/>
      <c r="FZ25" s="95"/>
      <c r="GA25" s="15">
        <v>18</v>
      </c>
      <c r="GB25" s="70">
        <v>917.6</v>
      </c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>
        <v>899.5</v>
      </c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301">
        <v>891.3</v>
      </c>
      <c r="GW25" s="357"/>
      <c r="GX25" s="301"/>
      <c r="GY25" s="345"/>
      <c r="GZ25" s="287"/>
      <c r="HA25" s="671">
        <f t="shared" si="24"/>
        <v>0</v>
      </c>
      <c r="HD25" s="95"/>
      <c r="HE25" s="15">
        <v>18</v>
      </c>
      <c r="HF25" s="93">
        <v>898.1</v>
      </c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>
        <v>943.01</v>
      </c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>
        <v>919.88</v>
      </c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>
        <v>881.3</v>
      </c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>
        <v>937.6</v>
      </c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PED., 72705592</v>
      </c>
      <c r="E26" s="141">
        <f t="shared" si="65"/>
        <v>44497</v>
      </c>
      <c r="F26" s="87">
        <f t="shared" si="65"/>
        <v>18648.88</v>
      </c>
      <c r="G26" s="74">
        <f t="shared" si="65"/>
        <v>20</v>
      </c>
      <c r="H26" s="48">
        <f t="shared" si="65"/>
        <v>18733.27</v>
      </c>
      <c r="I26" s="107">
        <f t="shared" si="65"/>
        <v>-84.389999999999418</v>
      </c>
      <c r="L26" s="95"/>
      <c r="M26" s="15">
        <v>18</v>
      </c>
      <c r="N26" s="93">
        <v>901.3</v>
      </c>
      <c r="O26" s="352"/>
      <c r="P26" s="93"/>
      <c r="Q26" s="71"/>
      <c r="R26" s="72"/>
      <c r="S26" s="671">
        <f t="shared" si="47"/>
        <v>0</v>
      </c>
      <c r="T26" s="262"/>
      <c r="V26" s="245"/>
      <c r="W26" s="15">
        <v>19</v>
      </c>
      <c r="X26" s="301">
        <v>894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931.67</v>
      </c>
      <c r="AI26" s="352"/>
      <c r="AJ26" s="93"/>
      <c r="AK26" s="96"/>
      <c r="AL26" s="72"/>
      <c r="AM26" s="679">
        <f t="shared" si="8"/>
        <v>0</v>
      </c>
      <c r="AP26" s="108"/>
      <c r="AQ26" s="15">
        <v>19</v>
      </c>
      <c r="AR26" s="346">
        <v>943.92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903.1</v>
      </c>
      <c r="BC26" s="141"/>
      <c r="BD26" s="93"/>
      <c r="BE26" s="96"/>
      <c r="BF26" s="411"/>
      <c r="BG26" s="697">
        <f t="shared" si="10"/>
        <v>0</v>
      </c>
      <c r="BJ26" s="108"/>
      <c r="BK26" s="15">
        <v>19</v>
      </c>
      <c r="BL26" s="93">
        <v>894</v>
      </c>
      <c r="BM26" s="141"/>
      <c r="BN26" s="93"/>
      <c r="BO26" s="96"/>
      <c r="BP26" s="411"/>
      <c r="BQ26" s="981">
        <f t="shared" si="11"/>
        <v>0</v>
      </c>
      <c r="BT26" s="108"/>
      <c r="BU26" s="284">
        <v>19</v>
      </c>
      <c r="BV26" s="301">
        <v>910.8</v>
      </c>
      <c r="BW26" s="412"/>
      <c r="BX26" s="301"/>
      <c r="BY26" s="415"/>
      <c r="BZ26" s="414"/>
      <c r="CA26" s="671">
        <f t="shared" si="12"/>
        <v>0</v>
      </c>
      <c r="CD26" s="108"/>
      <c r="CE26" s="15">
        <v>19</v>
      </c>
      <c r="CF26" s="93">
        <v>957.98</v>
      </c>
      <c r="CG26" s="412"/>
      <c r="CH26" s="93"/>
      <c r="CI26" s="415"/>
      <c r="CJ26" s="414"/>
      <c r="CK26" s="671">
        <f t="shared" si="13"/>
        <v>0</v>
      </c>
      <c r="CN26" s="729"/>
      <c r="CO26" s="15">
        <v>19</v>
      </c>
      <c r="CP26" s="301">
        <v>934.8</v>
      </c>
      <c r="CQ26" s="412"/>
      <c r="CR26" s="301"/>
      <c r="CS26" s="415"/>
      <c r="CT26" s="414"/>
      <c r="CU26" s="684">
        <f t="shared" si="48"/>
        <v>0</v>
      </c>
      <c r="CX26" s="108"/>
      <c r="CY26" s="15">
        <v>19</v>
      </c>
      <c r="CZ26" s="93">
        <v>934.4</v>
      </c>
      <c r="DA26" s="352"/>
      <c r="DB26" s="93"/>
      <c r="DC26" s="96"/>
      <c r="DD26" s="72"/>
      <c r="DE26" s="671">
        <f t="shared" si="14"/>
        <v>0</v>
      </c>
      <c r="DH26" s="108"/>
      <c r="DI26" s="15">
        <v>19</v>
      </c>
      <c r="DJ26" s="93">
        <v>889.9</v>
      </c>
      <c r="DK26" s="412"/>
      <c r="DL26" s="93"/>
      <c r="DM26" s="415"/>
      <c r="DN26" s="414"/>
      <c r="DO26" s="684">
        <f t="shared" si="15"/>
        <v>0</v>
      </c>
      <c r="DR26" s="108"/>
      <c r="DS26" s="15">
        <v>19</v>
      </c>
      <c r="DT26" s="93">
        <v>878.2</v>
      </c>
      <c r="DU26" s="412"/>
      <c r="DV26" s="93"/>
      <c r="DW26" s="415"/>
      <c r="DX26" s="414"/>
      <c r="DY26" s="671">
        <f t="shared" si="16"/>
        <v>0</v>
      </c>
      <c r="EB26" s="108"/>
      <c r="EC26" s="15">
        <v>19</v>
      </c>
      <c r="ED26" s="70">
        <v>933</v>
      </c>
      <c r="EE26" s="368"/>
      <c r="EF26" s="70"/>
      <c r="EG26" s="71"/>
      <c r="EH26" s="72"/>
      <c r="EI26" s="671">
        <f t="shared" si="17"/>
        <v>0</v>
      </c>
      <c r="EL26" s="95"/>
      <c r="EM26" s="15">
        <v>19</v>
      </c>
      <c r="EN26" s="301">
        <v>912.6</v>
      </c>
      <c r="EO26" s="357"/>
      <c r="EP26" s="301"/>
      <c r="EQ26" s="286"/>
      <c r="ER26" s="287"/>
      <c r="ES26" s="671">
        <f t="shared" si="18"/>
        <v>0</v>
      </c>
      <c r="EV26" s="108"/>
      <c r="EW26" s="15">
        <v>19</v>
      </c>
      <c r="EX26" s="70">
        <v>928.5</v>
      </c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>
        <v>957.07</v>
      </c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>
        <v>943.47</v>
      </c>
      <c r="FS26" s="352"/>
      <c r="FT26" s="93"/>
      <c r="FU26" s="71"/>
      <c r="FV26" s="72"/>
      <c r="FW26" s="671">
        <f t="shared" si="21"/>
        <v>0</v>
      </c>
      <c r="FX26" s="72"/>
      <c r="FZ26" s="108"/>
      <c r="GA26" s="15">
        <v>19</v>
      </c>
      <c r="GB26" s="70">
        <v>877.7</v>
      </c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>
        <v>935.3</v>
      </c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301">
        <v>887.7</v>
      </c>
      <c r="GW26" s="357"/>
      <c r="GX26" s="301"/>
      <c r="GY26" s="345"/>
      <c r="GZ26" s="287"/>
      <c r="HA26" s="671">
        <f t="shared" si="24"/>
        <v>0</v>
      </c>
      <c r="HD26" s="108"/>
      <c r="HE26" s="15">
        <v>19</v>
      </c>
      <c r="HF26" s="93">
        <v>930.8</v>
      </c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>
        <v>923.06</v>
      </c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>
        <v>953.45</v>
      </c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>
        <v>914.9</v>
      </c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>
        <v>923.5</v>
      </c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70" t="str">
        <f t="shared" si="66"/>
        <v>Seaboard</v>
      </c>
      <c r="D27" s="104" t="str">
        <f t="shared" si="66"/>
        <v>PED. 72749201</v>
      </c>
      <c r="E27" s="141">
        <f t="shared" si="66"/>
        <v>44498</v>
      </c>
      <c r="F27" s="87">
        <f t="shared" si="66"/>
        <v>18896.830000000002</v>
      </c>
      <c r="G27" s="74">
        <f t="shared" si="66"/>
        <v>21</v>
      </c>
      <c r="H27" s="48">
        <f t="shared" si="66"/>
        <v>18920.599999999999</v>
      </c>
      <c r="I27" s="107">
        <f t="shared" si="66"/>
        <v>-23.769999999996799</v>
      </c>
      <c r="L27" s="108"/>
      <c r="M27" s="15">
        <v>19</v>
      </c>
      <c r="N27" s="93">
        <v>885.4</v>
      </c>
      <c r="O27" s="352"/>
      <c r="P27" s="93"/>
      <c r="Q27" s="71"/>
      <c r="R27" s="72"/>
      <c r="S27" s="671">
        <f t="shared" si="47"/>
        <v>0</v>
      </c>
      <c r="T27" s="262"/>
      <c r="V27" s="245"/>
      <c r="W27" s="15">
        <v>20</v>
      </c>
      <c r="X27" s="301">
        <v>876.8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916.25</v>
      </c>
      <c r="AI27" s="352"/>
      <c r="AJ27" s="93"/>
      <c r="AK27" s="96"/>
      <c r="AL27" s="72"/>
      <c r="AM27" s="679">
        <f t="shared" si="8"/>
        <v>0</v>
      </c>
      <c r="AP27" s="108"/>
      <c r="AQ27" s="15">
        <v>20</v>
      </c>
      <c r="AR27" s="346">
        <v>906.27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882.2</v>
      </c>
      <c r="BC27" s="141"/>
      <c r="BD27" s="93"/>
      <c r="BE27" s="96"/>
      <c r="BF27" s="411"/>
      <c r="BG27" s="697">
        <f t="shared" si="10"/>
        <v>0</v>
      </c>
      <c r="BJ27" s="108"/>
      <c r="BK27" s="15">
        <v>20</v>
      </c>
      <c r="BL27" s="93">
        <v>929.4</v>
      </c>
      <c r="BM27" s="141"/>
      <c r="BN27" s="93"/>
      <c r="BO27" s="96"/>
      <c r="BP27" s="411"/>
      <c r="BQ27" s="981">
        <f t="shared" si="11"/>
        <v>0</v>
      </c>
      <c r="BT27" s="108"/>
      <c r="BU27" s="284">
        <v>20</v>
      </c>
      <c r="BV27" s="301">
        <v>896.7</v>
      </c>
      <c r="BW27" s="412"/>
      <c r="BX27" s="301"/>
      <c r="BY27" s="415"/>
      <c r="BZ27" s="414"/>
      <c r="CA27" s="671">
        <f t="shared" si="12"/>
        <v>0</v>
      </c>
      <c r="CD27" s="108"/>
      <c r="CE27" s="15">
        <v>20</v>
      </c>
      <c r="CF27" s="93">
        <v>965.69</v>
      </c>
      <c r="CG27" s="412"/>
      <c r="CH27" s="93"/>
      <c r="CI27" s="415"/>
      <c r="CJ27" s="414"/>
      <c r="CK27" s="671">
        <f t="shared" si="13"/>
        <v>0</v>
      </c>
      <c r="CN27" s="729"/>
      <c r="CO27" s="15">
        <v>20</v>
      </c>
      <c r="CP27" s="301">
        <v>904.9</v>
      </c>
      <c r="CQ27" s="412"/>
      <c r="CR27" s="301"/>
      <c r="CS27" s="415"/>
      <c r="CT27" s="414"/>
      <c r="CU27" s="684">
        <f t="shared" si="48"/>
        <v>0</v>
      </c>
      <c r="CX27" s="108"/>
      <c r="CY27" s="15">
        <v>20</v>
      </c>
      <c r="CZ27" s="93">
        <v>944.37</v>
      </c>
      <c r="DA27" s="352"/>
      <c r="DB27" s="93"/>
      <c r="DC27" s="96"/>
      <c r="DD27" s="72"/>
      <c r="DE27" s="671">
        <f t="shared" si="14"/>
        <v>0</v>
      </c>
      <c r="DH27" s="108"/>
      <c r="DI27" s="15">
        <v>20</v>
      </c>
      <c r="DJ27" s="93">
        <v>914.4</v>
      </c>
      <c r="DK27" s="412"/>
      <c r="DL27" s="93"/>
      <c r="DM27" s="415"/>
      <c r="DN27" s="414"/>
      <c r="DO27" s="684">
        <f t="shared" si="15"/>
        <v>0</v>
      </c>
      <c r="DR27" s="108"/>
      <c r="DS27" s="15">
        <v>20</v>
      </c>
      <c r="DT27" s="93">
        <v>893.1</v>
      </c>
      <c r="DU27" s="412"/>
      <c r="DV27" s="93"/>
      <c r="DW27" s="415"/>
      <c r="DX27" s="414"/>
      <c r="DY27" s="671">
        <f t="shared" si="16"/>
        <v>0</v>
      </c>
      <c r="EB27" s="108"/>
      <c r="EC27" s="15">
        <v>20</v>
      </c>
      <c r="ED27" s="70">
        <v>877.7</v>
      </c>
      <c r="EE27" s="368"/>
      <c r="EF27" s="70"/>
      <c r="EG27" s="71"/>
      <c r="EH27" s="72"/>
      <c r="EI27" s="671">
        <f t="shared" si="17"/>
        <v>0</v>
      </c>
      <c r="EL27" s="95"/>
      <c r="EM27" s="15">
        <v>20</v>
      </c>
      <c r="EN27" s="301">
        <v>917.6</v>
      </c>
      <c r="EO27" s="357"/>
      <c r="EP27" s="301"/>
      <c r="EQ27" s="286"/>
      <c r="ER27" s="287"/>
      <c r="ES27" s="671">
        <f t="shared" si="18"/>
        <v>0</v>
      </c>
      <c r="EV27" s="108"/>
      <c r="EW27" s="15">
        <v>20</v>
      </c>
      <c r="EX27" s="70">
        <v>897.7</v>
      </c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>
        <v>933.94</v>
      </c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>
        <v>938.93</v>
      </c>
      <c r="FS27" s="352"/>
      <c r="FT27" s="93"/>
      <c r="FU27" s="71"/>
      <c r="FV27" s="72"/>
      <c r="FW27" s="671">
        <f t="shared" si="21"/>
        <v>0</v>
      </c>
      <c r="FX27" s="72"/>
      <c r="FZ27" s="108"/>
      <c r="GA27" s="15">
        <v>20</v>
      </c>
      <c r="GB27" s="70">
        <v>867.7</v>
      </c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>
        <v>881.3</v>
      </c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301">
        <v>936.2</v>
      </c>
      <c r="GW27" s="357"/>
      <c r="GX27" s="301"/>
      <c r="GY27" s="345"/>
      <c r="GZ27" s="287"/>
      <c r="HA27" s="671">
        <f t="shared" si="24"/>
        <v>0</v>
      </c>
      <c r="HD27" s="108"/>
      <c r="HE27" s="15">
        <v>20</v>
      </c>
      <c r="HF27" s="93">
        <v>904</v>
      </c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>
        <v>918.07</v>
      </c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>
        <v>955.26</v>
      </c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>
        <v>919.4</v>
      </c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>
        <v>899.9</v>
      </c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COMERCIALIZADORA INT MANSIVA</v>
      </c>
      <c r="C28" s="76" t="str">
        <f t="shared" si="67"/>
        <v>Seaboard</v>
      </c>
      <c r="D28" s="104" t="str">
        <f t="shared" si="67"/>
        <v xml:space="preserve">PED. </v>
      </c>
      <c r="E28" s="141">
        <f t="shared" si="67"/>
        <v>44498</v>
      </c>
      <c r="F28" s="87">
        <f t="shared" si="67"/>
        <v>18664.689999999999</v>
      </c>
      <c r="G28" s="74">
        <f t="shared" si="67"/>
        <v>21</v>
      </c>
      <c r="H28" s="48">
        <f t="shared" si="67"/>
        <v>19259</v>
      </c>
      <c r="I28" s="107">
        <f t="shared" si="67"/>
        <v>-594.31000000000131</v>
      </c>
      <c r="L28" s="108"/>
      <c r="M28" s="15">
        <v>20</v>
      </c>
      <c r="N28" s="93">
        <v>938.9</v>
      </c>
      <c r="O28" s="352"/>
      <c r="P28" s="93"/>
      <c r="Q28" s="71"/>
      <c r="R28" s="72"/>
      <c r="S28" s="671">
        <f t="shared" si="47"/>
        <v>0</v>
      </c>
      <c r="T28" s="262"/>
      <c r="V28" s="108"/>
      <c r="W28" s="15">
        <v>21</v>
      </c>
      <c r="X28" s="301">
        <v>896.3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/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878.6</v>
      </c>
      <c r="BC28" s="265"/>
      <c r="BD28" s="301"/>
      <c r="BE28" s="345"/>
      <c r="BF28" s="980"/>
      <c r="BG28" s="981">
        <f t="shared" si="10"/>
        <v>0</v>
      </c>
      <c r="BJ28" s="108"/>
      <c r="BK28" s="15">
        <v>21</v>
      </c>
      <c r="BL28" s="93">
        <v>904</v>
      </c>
      <c r="BM28" s="141"/>
      <c r="BN28" s="93"/>
      <c r="BO28" s="96"/>
      <c r="BP28" s="411"/>
      <c r="BQ28" s="697">
        <f t="shared" si="11"/>
        <v>0</v>
      </c>
      <c r="BT28" s="108"/>
      <c r="BU28" s="284">
        <v>21</v>
      </c>
      <c r="BV28" s="301"/>
      <c r="BW28" s="412"/>
      <c r="BX28" s="301"/>
      <c r="BY28" s="415"/>
      <c r="BZ28" s="414"/>
      <c r="CA28" s="671">
        <f t="shared" si="12"/>
        <v>0</v>
      </c>
      <c r="CD28" s="108"/>
      <c r="CE28" s="15">
        <v>21</v>
      </c>
      <c r="CF28" s="93"/>
      <c r="CG28" s="412"/>
      <c r="CH28" s="93"/>
      <c r="CI28" s="415"/>
      <c r="CJ28" s="414"/>
      <c r="CK28" s="671">
        <f t="shared" si="13"/>
        <v>0</v>
      </c>
      <c r="CN28" s="729"/>
      <c r="CO28" s="15">
        <v>21</v>
      </c>
      <c r="CP28" s="301">
        <v>886.8</v>
      </c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>
        <v>881.8</v>
      </c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>
        <v>886.3</v>
      </c>
      <c r="DU28" s="412"/>
      <c r="DV28" s="93"/>
      <c r="DW28" s="415"/>
      <c r="DX28" s="414"/>
      <c r="DY28" s="671">
        <f t="shared" si="16"/>
        <v>0</v>
      </c>
      <c r="EB28" s="108"/>
      <c r="EC28" s="15">
        <v>21</v>
      </c>
      <c r="ED28" s="70">
        <v>933</v>
      </c>
      <c r="EE28" s="368"/>
      <c r="EF28" s="70"/>
      <c r="EG28" s="71"/>
      <c r="EH28" s="72"/>
      <c r="EI28" s="671">
        <f t="shared" si="17"/>
        <v>0</v>
      </c>
      <c r="EL28" s="95"/>
      <c r="EM28" s="15">
        <v>21</v>
      </c>
      <c r="EN28" s="301">
        <v>927.1</v>
      </c>
      <c r="EO28" s="357"/>
      <c r="EP28" s="301"/>
      <c r="EQ28" s="286"/>
      <c r="ER28" s="287"/>
      <c r="ES28" s="671">
        <f t="shared" si="18"/>
        <v>0</v>
      </c>
      <c r="EV28" s="108"/>
      <c r="EW28" s="15">
        <v>21</v>
      </c>
      <c r="EX28" s="70">
        <v>919.9</v>
      </c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>
        <v>917.2</v>
      </c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>
        <v>874.1</v>
      </c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>
        <v>911.7</v>
      </c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>
        <v>928.5</v>
      </c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>
        <v>938.5</v>
      </c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>
        <v>916.3</v>
      </c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>
        <v>910.8</v>
      </c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7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7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29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1">
        <f>SUM(AW8:AW29)</f>
        <v>0</v>
      </c>
      <c r="AZ30" s="108"/>
      <c r="BA30" s="15"/>
      <c r="BB30" s="70"/>
      <c r="BC30" s="141"/>
      <c r="BD30" s="70"/>
      <c r="BE30" s="96"/>
      <c r="BF30" s="72"/>
      <c r="BG30" s="671">
        <f>SUM(BG8:BG29)</f>
        <v>0</v>
      </c>
      <c r="BJ30" s="108"/>
      <c r="BK30" s="15"/>
      <c r="BL30" s="70"/>
      <c r="BM30" s="141"/>
      <c r="BN30" s="70"/>
      <c r="BO30" s="96"/>
      <c r="BP30" s="72"/>
      <c r="BQ30" s="671">
        <f>SUM(BQ8:BQ29)</f>
        <v>0</v>
      </c>
      <c r="BT30" s="108"/>
      <c r="BU30" s="284"/>
      <c r="BV30" s="285"/>
      <c r="BW30" s="80"/>
      <c r="BX30" s="70"/>
      <c r="BY30" s="96"/>
      <c r="BZ30" s="72"/>
      <c r="CA30" s="671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0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0</v>
      </c>
      <c r="DH30" s="108"/>
      <c r="DI30" s="15"/>
      <c r="DJ30" s="70"/>
      <c r="DK30" s="352"/>
      <c r="DL30" s="70"/>
      <c r="DM30" s="96"/>
      <c r="DN30" s="72"/>
      <c r="DO30" s="671">
        <f>SUM(DO8:DO29)</f>
        <v>0</v>
      </c>
      <c r="DR30" s="108"/>
      <c r="DS30" s="15"/>
      <c r="DT30" s="70"/>
      <c r="DU30" s="352"/>
      <c r="DV30" s="70"/>
      <c r="DW30" s="96"/>
      <c r="DX30" s="72"/>
      <c r="DY30" s="671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0</v>
      </c>
      <c r="EV30" s="95"/>
      <c r="EW30" s="15"/>
      <c r="EX30" s="93"/>
      <c r="EY30" s="352"/>
      <c r="EZ30" s="107"/>
      <c r="FA30" s="71"/>
      <c r="FB30" s="72"/>
      <c r="FC30" s="671">
        <f>SUM(FC8:FC29)</f>
        <v>0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0</v>
      </c>
      <c r="FZ30" s="108"/>
      <c r="GA30" s="15"/>
      <c r="GB30" s="70"/>
      <c r="GC30" s="368"/>
      <c r="GD30" s="107"/>
      <c r="GE30" s="71"/>
      <c r="GF30" s="72"/>
      <c r="GG30" s="671">
        <f>SUM(GG8:GG29)</f>
        <v>0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6"/>
      <c r="HD31" s="381"/>
      <c r="HE31" s="52"/>
      <c r="HF31" s="440"/>
      <c r="HG31" s="441"/>
      <c r="HH31" s="442"/>
      <c r="HI31" s="443"/>
      <c r="HJ31" s="444"/>
      <c r="HK31" s="686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6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6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6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19030.699999999997</v>
      </c>
      <c r="Z32" s="107">
        <f>SUM(Z8:Z31)</f>
        <v>0</v>
      </c>
      <c r="AH32" s="87">
        <f>SUM(AH8:AH31)</f>
        <v>18427.519999999997</v>
      </c>
      <c r="AJ32" s="87">
        <f>SUM(AJ8:AJ31)</f>
        <v>0</v>
      </c>
      <c r="AR32" s="107">
        <f>SUM(AR8:AR31)</f>
        <v>18649.799999999996</v>
      </c>
      <c r="AT32" s="107">
        <f>SUM(AT8:AT31)</f>
        <v>0</v>
      </c>
      <c r="AZ32" s="76"/>
      <c r="BB32" s="107">
        <f>SUM(BB8:BB31)</f>
        <v>18979.699999999997</v>
      </c>
      <c r="BD32" s="107">
        <f>SUM(BD8:BD31)</f>
        <v>0</v>
      </c>
      <c r="BL32" s="107">
        <f>SUM(BL8:BL31)</f>
        <v>19186.400000000005</v>
      </c>
      <c r="BN32" s="107">
        <f>SUM(BN8:BN31)</f>
        <v>0</v>
      </c>
      <c r="BV32" s="107">
        <f>SUM(BV8:BV31)</f>
        <v>18181.2</v>
      </c>
      <c r="BX32" s="107">
        <f>SUM(BX8:BX31)</f>
        <v>0</v>
      </c>
      <c r="CE32" s="15"/>
      <c r="CF32" s="107">
        <f>SUM(CF8:CF31)</f>
        <v>18540.959999999995</v>
      </c>
      <c r="CH32" s="107">
        <f>SUM(CH8:CH31)</f>
        <v>0</v>
      </c>
      <c r="CP32" s="107">
        <f>SUM(CP8:CP31)</f>
        <v>19023.599999999999</v>
      </c>
      <c r="CR32" s="107">
        <f>SUM(CR8:CR31)</f>
        <v>0</v>
      </c>
      <c r="CZ32" s="107">
        <f>SUM(CZ8:CZ31)</f>
        <v>18816.73</v>
      </c>
      <c r="DB32" s="107">
        <f>SUM(DB8:DB31)</f>
        <v>0</v>
      </c>
      <c r="DJ32" s="107">
        <f>SUM(DJ8:DJ31)</f>
        <v>19059.900000000001</v>
      </c>
      <c r="DL32" s="107">
        <f>SUM(DL8:DL31)</f>
        <v>0</v>
      </c>
      <c r="DT32" s="107">
        <f>SUM(DT8:DT31)</f>
        <v>18980.899999999998</v>
      </c>
      <c r="DV32" s="107">
        <f>SUM(DV8:DV31)</f>
        <v>0</v>
      </c>
      <c r="ED32" s="107">
        <f>SUM(ED8:ED31)</f>
        <v>18794.399999999998</v>
      </c>
      <c r="EF32" s="107">
        <f>SUM(EF8:EF31)</f>
        <v>0</v>
      </c>
      <c r="EN32" s="107">
        <f>SUM(EN8:EN31)</f>
        <v>19212.599999999995</v>
      </c>
      <c r="EP32" s="107">
        <f>SUM(EP8:EP31)</f>
        <v>0</v>
      </c>
      <c r="EX32" s="107">
        <f>SUM(EX8:EX31)</f>
        <v>19184.200000000004</v>
      </c>
      <c r="EZ32" s="107">
        <f>SUM(EZ8:EZ31)</f>
        <v>0</v>
      </c>
      <c r="FH32" s="136">
        <f>SUM(FH8:FH31)</f>
        <v>18442.069999999996</v>
      </c>
      <c r="FJ32" s="107">
        <f>SUM(FJ8:FJ31)</f>
        <v>0</v>
      </c>
      <c r="FR32" s="107">
        <f>SUM(FR8:FR31)</f>
        <v>18721.020000000004</v>
      </c>
      <c r="FS32" s="107"/>
      <c r="FT32" s="107">
        <f>SUM(FT8:FT31)</f>
        <v>0</v>
      </c>
      <c r="FU32" s="76" t="s">
        <v>36</v>
      </c>
      <c r="GB32" s="107">
        <f>SUM(GB8:GB31)</f>
        <v>18893.900000000001</v>
      </c>
      <c r="GD32" s="107">
        <f>SUM(GD8:GD31)</f>
        <v>0</v>
      </c>
      <c r="GL32" s="107">
        <f>SUM(GL8:GL31)</f>
        <v>18868.899999999998</v>
      </c>
      <c r="GN32" s="107">
        <f>SUM(GN8:GN31)</f>
        <v>0</v>
      </c>
      <c r="GV32" s="107">
        <f>SUM(GV8:GV31)</f>
        <v>19035.2</v>
      </c>
      <c r="GX32" s="107">
        <f>SUM(GX8:GX31)</f>
        <v>0</v>
      </c>
      <c r="HF32" s="107">
        <f>SUM(HF8:HF31)</f>
        <v>19116.7</v>
      </c>
      <c r="HH32" s="107">
        <f>SUM(HH8:HH31)</f>
        <v>0</v>
      </c>
      <c r="HP32" s="107">
        <f>SUM(HP8:HP31)</f>
        <v>18362.260000000002</v>
      </c>
      <c r="HR32" s="107">
        <f>SUM(HR8:HR31)</f>
        <v>0</v>
      </c>
      <c r="HZ32" s="107">
        <f>SUM(HZ8:HZ31)</f>
        <v>18733.27</v>
      </c>
      <c r="IB32" s="107">
        <f>SUM(IB8:IB31)</f>
        <v>0</v>
      </c>
      <c r="IJ32" s="107">
        <f>SUM(IJ8:IJ31)</f>
        <v>18920.600000000002</v>
      </c>
      <c r="IL32" s="107">
        <f>SUM(IL8:IL31)</f>
        <v>0</v>
      </c>
      <c r="IT32" s="107">
        <f>SUM(IT8:IT31)</f>
        <v>19259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18953.900000000001</v>
      </c>
      <c r="P33" s="107">
        <f>SUM(P9:P32)</f>
        <v>0</v>
      </c>
      <c r="S33" s="671"/>
      <c r="X33" s="531" t="s">
        <v>21</v>
      </c>
      <c r="Y33" s="532"/>
      <c r="Z33" s="147">
        <f>X32-Z32</f>
        <v>19030.699999999997</v>
      </c>
      <c r="AH33" s="379" t="s">
        <v>21</v>
      </c>
      <c r="AI33" s="380"/>
      <c r="AJ33" s="147">
        <f>AK5-AJ32</f>
        <v>18427.52</v>
      </c>
      <c r="AR33" s="379" t="s">
        <v>21</v>
      </c>
      <c r="AS33" s="380"/>
      <c r="AT33" s="350">
        <f>AU5-AT32</f>
        <v>18649.8</v>
      </c>
      <c r="AU33" s="351"/>
      <c r="AZ33" s="76"/>
      <c r="BB33" s="379" t="s">
        <v>21</v>
      </c>
      <c r="BC33" s="380"/>
      <c r="BD33" s="147">
        <f>BB32-BD32</f>
        <v>18979.699999999997</v>
      </c>
      <c r="BL33" s="379" t="s">
        <v>21</v>
      </c>
      <c r="BM33" s="380"/>
      <c r="BN33" s="147">
        <f>BL32-BN32</f>
        <v>19186.400000000005</v>
      </c>
      <c r="BV33" s="379" t="s">
        <v>21</v>
      </c>
      <c r="BW33" s="380"/>
      <c r="BX33" s="147">
        <f>BV32-BX32</f>
        <v>18181.2</v>
      </c>
      <c r="CE33" s="15"/>
      <c r="CF33" s="379" t="s">
        <v>21</v>
      </c>
      <c r="CG33" s="380"/>
      <c r="CH33" s="147">
        <f>CF32-CH32</f>
        <v>18540.959999999995</v>
      </c>
      <c r="CP33" s="379" t="s">
        <v>21</v>
      </c>
      <c r="CQ33" s="380"/>
      <c r="CR33" s="147">
        <f>CP32-CR32</f>
        <v>19023.599999999999</v>
      </c>
      <c r="CZ33" s="379" t="s">
        <v>21</v>
      </c>
      <c r="DA33" s="380"/>
      <c r="DB33" s="147">
        <f>CZ32-DB32</f>
        <v>18816.73</v>
      </c>
      <c r="DJ33" s="379" t="s">
        <v>21</v>
      </c>
      <c r="DK33" s="380"/>
      <c r="DL33" s="147">
        <f>DJ32-DL32</f>
        <v>19059.900000000001</v>
      </c>
      <c r="DT33" s="379" t="s">
        <v>21</v>
      </c>
      <c r="DU33" s="380"/>
      <c r="DV33" s="147">
        <f>DT32-DV32</f>
        <v>18980.899999999998</v>
      </c>
      <c r="ED33" s="379" t="s">
        <v>21</v>
      </c>
      <c r="EE33" s="380"/>
      <c r="EF33" s="147">
        <f>ED32-EF32</f>
        <v>18794.399999999998</v>
      </c>
      <c r="EN33" s="379" t="s">
        <v>21</v>
      </c>
      <c r="EO33" s="380"/>
      <c r="EP33" s="147">
        <f>EN32-EP32</f>
        <v>19212.599999999995</v>
      </c>
      <c r="EX33" s="379" t="s">
        <v>21</v>
      </c>
      <c r="EY33" s="380"/>
      <c r="EZ33" s="329">
        <f>EX32-EZ32</f>
        <v>19184.200000000004</v>
      </c>
      <c r="FH33" s="379" t="s">
        <v>21</v>
      </c>
      <c r="FI33" s="380"/>
      <c r="FJ33" s="147">
        <f>FH32-FJ32</f>
        <v>18442.069999999996</v>
      </c>
      <c r="FR33" s="379" t="s">
        <v>21</v>
      </c>
      <c r="FS33" s="380"/>
      <c r="FT33" s="329">
        <f>FR32-FT32</f>
        <v>18721.020000000004</v>
      </c>
      <c r="GB33" s="379" t="s">
        <v>21</v>
      </c>
      <c r="GC33" s="380"/>
      <c r="GD33" s="147">
        <f>GE5-GD32</f>
        <v>18893.900000000001</v>
      </c>
      <c r="GL33" s="379" t="s">
        <v>21</v>
      </c>
      <c r="GM33" s="380"/>
      <c r="GN33" s="147">
        <f>GL32-GN32</f>
        <v>18868.899999999998</v>
      </c>
      <c r="GV33" s="379" t="s">
        <v>21</v>
      </c>
      <c r="GW33" s="380"/>
      <c r="GX33" s="147">
        <f>GV32-GX32</f>
        <v>19035.2</v>
      </c>
      <c r="HF33" s="379" t="s">
        <v>21</v>
      </c>
      <c r="HG33" s="380"/>
      <c r="HH33" s="147">
        <f>HF32-HH32</f>
        <v>19116.7</v>
      </c>
      <c r="HP33" s="379" t="s">
        <v>21</v>
      </c>
      <c r="HQ33" s="380"/>
      <c r="HR33" s="147">
        <f>HP32-HR32</f>
        <v>18362.260000000002</v>
      </c>
      <c r="HZ33" s="872" t="s">
        <v>21</v>
      </c>
      <c r="IA33" s="873"/>
      <c r="IB33" s="329">
        <f>IC5-IB32</f>
        <v>18733.27</v>
      </c>
      <c r="IC33" s="262"/>
      <c r="IJ33" s="872" t="s">
        <v>21</v>
      </c>
      <c r="IK33" s="873"/>
      <c r="IL33" s="147">
        <f>IJ32-IL32</f>
        <v>18920.600000000002</v>
      </c>
      <c r="IT33" s="872" t="s">
        <v>21</v>
      </c>
      <c r="IU33" s="873"/>
      <c r="IV33" s="147">
        <f>IT32-IV32</f>
        <v>19259</v>
      </c>
      <c r="JD33" s="872" t="s">
        <v>21</v>
      </c>
      <c r="JE33" s="873"/>
      <c r="JF33" s="147">
        <f>JD32-JF32</f>
        <v>0</v>
      </c>
      <c r="JN33" s="872" t="s">
        <v>21</v>
      </c>
      <c r="JO33" s="873"/>
      <c r="JP33" s="147">
        <f>JN32-JP32</f>
        <v>0</v>
      </c>
      <c r="JX33" s="872" t="s">
        <v>21</v>
      </c>
      <c r="JY33" s="873"/>
      <c r="JZ33" s="329">
        <f>KA5-JZ32</f>
        <v>0</v>
      </c>
      <c r="KA33" s="262"/>
      <c r="KH33" s="872" t="s">
        <v>21</v>
      </c>
      <c r="KI33" s="873"/>
      <c r="KJ33" s="329">
        <f>KK5-KJ32</f>
        <v>0</v>
      </c>
      <c r="KK33" s="262"/>
      <c r="KR33" s="872" t="s">
        <v>21</v>
      </c>
      <c r="KS33" s="873"/>
      <c r="KT33" s="329">
        <f>KU5-KT32</f>
        <v>0</v>
      </c>
      <c r="KU33" s="262"/>
      <c r="LB33" s="706" t="s">
        <v>21</v>
      </c>
      <c r="LC33" s="707"/>
      <c r="LD33" s="249">
        <f>LE5-LD32</f>
        <v>0</v>
      </c>
      <c r="LL33" s="706" t="s">
        <v>21</v>
      </c>
      <c r="LM33" s="707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91" t="s">
        <v>21</v>
      </c>
      <c r="RT33" s="1092"/>
      <c r="RU33" s="147">
        <f>SUM(RV5-RU32)</f>
        <v>0</v>
      </c>
      <c r="SB33" s="1091" t="s">
        <v>21</v>
      </c>
      <c r="SC33" s="1092"/>
      <c r="SD33" s="147">
        <f>SUM(SE5-SD32)</f>
        <v>0</v>
      </c>
      <c r="SK33" s="1091" t="s">
        <v>21</v>
      </c>
      <c r="SL33" s="1092"/>
      <c r="SM33" s="249">
        <f>SUM(SN5-SM32)</f>
        <v>0</v>
      </c>
      <c r="ST33" s="1091" t="s">
        <v>21</v>
      </c>
      <c r="SU33" s="1092"/>
      <c r="SV33" s="147">
        <f>SUM(SW5-SV32)</f>
        <v>0</v>
      </c>
      <c r="TC33" s="1091" t="s">
        <v>21</v>
      </c>
      <c r="TD33" s="1092"/>
      <c r="TE33" s="147">
        <f>SUM(TF5-TE32)</f>
        <v>0</v>
      </c>
      <c r="TL33" s="1091" t="s">
        <v>21</v>
      </c>
      <c r="TM33" s="1092"/>
      <c r="TN33" s="147">
        <f>SUM(TO5-TN32)</f>
        <v>0</v>
      </c>
      <c r="TU33" s="1091" t="s">
        <v>21</v>
      </c>
      <c r="TV33" s="1092"/>
      <c r="TW33" s="147">
        <f>SUM(TX5-TW32)</f>
        <v>0</v>
      </c>
      <c r="UD33" s="1091" t="s">
        <v>21</v>
      </c>
      <c r="UE33" s="1092"/>
      <c r="UF33" s="147">
        <f>SUM(UG5-UF32)</f>
        <v>0</v>
      </c>
      <c r="UM33" s="1091" t="s">
        <v>21</v>
      </c>
      <c r="UN33" s="1092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91" t="s">
        <v>21</v>
      </c>
      <c r="VO33" s="1092"/>
      <c r="VP33" s="147">
        <f>VQ5-VP32</f>
        <v>-22</v>
      </c>
      <c r="VW33" s="1091" t="s">
        <v>21</v>
      </c>
      <c r="VX33" s="1092"/>
      <c r="VY33" s="147">
        <f>VZ5-VY32</f>
        <v>-22</v>
      </c>
      <c r="WF33" s="1091" t="s">
        <v>21</v>
      </c>
      <c r="WG33" s="1092"/>
      <c r="WH33" s="147">
        <f>WI5-WH32</f>
        <v>-22</v>
      </c>
      <c r="WO33" s="1091" t="s">
        <v>21</v>
      </c>
      <c r="WP33" s="1092"/>
      <c r="WQ33" s="147">
        <f>WR5-WQ32</f>
        <v>-22</v>
      </c>
      <c r="WX33" s="1091" t="s">
        <v>21</v>
      </c>
      <c r="WY33" s="1092"/>
      <c r="WZ33" s="147">
        <f>XA5-WZ32</f>
        <v>-22</v>
      </c>
      <c r="XG33" s="1091" t="s">
        <v>21</v>
      </c>
      <c r="XH33" s="1092"/>
      <c r="XI33" s="147">
        <f>XJ5-XI32</f>
        <v>-22</v>
      </c>
      <c r="XP33" s="1091" t="s">
        <v>21</v>
      </c>
      <c r="XQ33" s="1092"/>
      <c r="XR33" s="147">
        <f>XS5-XR32</f>
        <v>-22</v>
      </c>
      <c r="XY33" s="1091" t="s">
        <v>21</v>
      </c>
      <c r="XZ33" s="1092"/>
      <c r="YA33" s="147">
        <f>YB5-YA32</f>
        <v>-22</v>
      </c>
      <c r="YH33" s="1091" t="s">
        <v>21</v>
      </c>
      <c r="YI33" s="1092"/>
      <c r="YJ33" s="147">
        <f>YK5-YJ32</f>
        <v>-22</v>
      </c>
      <c r="YQ33" s="1091" t="s">
        <v>21</v>
      </c>
      <c r="YR33" s="1092"/>
      <c r="YS33" s="147">
        <f>YT5-YS32</f>
        <v>-22</v>
      </c>
      <c r="YZ33" s="1091" t="s">
        <v>21</v>
      </c>
      <c r="ZA33" s="1092"/>
      <c r="ZB33" s="147">
        <f>ZC5-ZB32</f>
        <v>-22</v>
      </c>
      <c r="ZI33" s="1091" t="s">
        <v>21</v>
      </c>
      <c r="ZJ33" s="1092"/>
      <c r="ZK33" s="147">
        <f>ZL5-ZK32</f>
        <v>-22</v>
      </c>
      <c r="ZR33" s="1091" t="s">
        <v>21</v>
      </c>
      <c r="ZS33" s="1092"/>
      <c r="ZT33" s="147">
        <f>ZU5-ZT32</f>
        <v>-22</v>
      </c>
      <c r="AAA33" s="1091" t="s">
        <v>21</v>
      </c>
      <c r="AAB33" s="1092"/>
      <c r="AAC33" s="147">
        <f>AAD5-AAC32</f>
        <v>-22</v>
      </c>
      <c r="AAJ33" s="1091" t="s">
        <v>21</v>
      </c>
      <c r="AAK33" s="1092"/>
      <c r="AAL33" s="147">
        <f>AAM5-AAL32</f>
        <v>-22</v>
      </c>
      <c r="AAS33" s="1091" t="s">
        <v>21</v>
      </c>
      <c r="AAT33" s="1092"/>
      <c r="AAU33" s="147">
        <f>AAU32-AAS32</f>
        <v>22</v>
      </c>
      <c r="ABB33" s="1091" t="s">
        <v>21</v>
      </c>
      <c r="ABC33" s="1092"/>
      <c r="ABD33" s="147">
        <f>ABE5-ABD32</f>
        <v>-22</v>
      </c>
      <c r="ABK33" s="1091" t="s">
        <v>21</v>
      </c>
      <c r="ABL33" s="1092"/>
      <c r="ABM33" s="147">
        <f>ABN5-ABM32</f>
        <v>-22</v>
      </c>
      <c r="ABT33" s="1091" t="s">
        <v>21</v>
      </c>
      <c r="ABU33" s="1092"/>
      <c r="ABV33" s="147">
        <f>ABW5-ABV32</f>
        <v>-22</v>
      </c>
      <c r="ACC33" s="1091" t="s">
        <v>21</v>
      </c>
      <c r="ACD33" s="1092"/>
      <c r="ACE33" s="147">
        <f>ACF5-ACE32</f>
        <v>-22</v>
      </c>
      <c r="ACL33" s="1091" t="s">
        <v>21</v>
      </c>
      <c r="ACM33" s="1092"/>
      <c r="ACN33" s="147">
        <f>ACO5-ACN32</f>
        <v>-22</v>
      </c>
      <c r="ACU33" s="1091" t="s">
        <v>21</v>
      </c>
      <c r="ACV33" s="1092"/>
      <c r="ACW33" s="147">
        <f>ACX5-ACW32</f>
        <v>-22</v>
      </c>
      <c r="ADD33" s="1091" t="s">
        <v>21</v>
      </c>
      <c r="ADE33" s="1092"/>
      <c r="ADF33" s="147">
        <f>ADG5-ADF32</f>
        <v>-22</v>
      </c>
      <c r="ADM33" s="1091" t="s">
        <v>21</v>
      </c>
      <c r="ADN33" s="1092"/>
      <c r="ADO33" s="147">
        <f>ADP5-ADO32</f>
        <v>-22</v>
      </c>
      <c r="ADV33" s="1091" t="s">
        <v>21</v>
      </c>
      <c r="ADW33" s="1092"/>
      <c r="ADX33" s="147">
        <f>ADY5-ADX32</f>
        <v>-22</v>
      </c>
      <c r="AEE33" s="1091" t="s">
        <v>21</v>
      </c>
      <c r="AEF33" s="1092"/>
      <c r="AEG33" s="147">
        <f>AEH5-AEG32</f>
        <v>-22</v>
      </c>
      <c r="AEN33" s="1091" t="s">
        <v>21</v>
      </c>
      <c r="AEO33" s="1092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37" t="s">
        <v>21</v>
      </c>
      <c r="O34" s="938"/>
      <c r="P34" s="147">
        <f>N33-P33</f>
        <v>18953.900000000001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74" t="s">
        <v>4</v>
      </c>
      <c r="IA34" s="875"/>
      <c r="IB34" s="49"/>
      <c r="IJ34" s="874" t="s">
        <v>4</v>
      </c>
      <c r="IK34" s="875"/>
      <c r="IL34" s="49"/>
      <c r="IT34" s="874" t="s">
        <v>4</v>
      </c>
      <c r="IU34" s="875"/>
      <c r="IV34" s="49"/>
      <c r="JD34" s="874" t="s">
        <v>4</v>
      </c>
      <c r="JE34" s="875"/>
      <c r="JF34" s="49"/>
      <c r="JN34" s="874" t="s">
        <v>4</v>
      </c>
      <c r="JO34" s="875"/>
      <c r="JP34" s="49">
        <v>0</v>
      </c>
      <c r="JX34" s="874" t="s">
        <v>4</v>
      </c>
      <c r="JY34" s="875"/>
      <c r="JZ34" s="49"/>
      <c r="KH34" s="874" t="s">
        <v>4</v>
      </c>
      <c r="KI34" s="875"/>
      <c r="KJ34" s="49"/>
      <c r="KR34" s="874" t="s">
        <v>4</v>
      </c>
      <c r="KS34" s="875"/>
      <c r="KT34" s="49"/>
      <c r="LB34" s="708" t="s">
        <v>4</v>
      </c>
      <c r="LC34" s="709"/>
      <c r="LD34" s="49"/>
      <c r="LL34" s="708" t="s">
        <v>4</v>
      </c>
      <c r="LM34" s="709"/>
      <c r="LN34" s="49"/>
      <c r="LV34" s="706" t="s">
        <v>21</v>
      </c>
      <c r="LW34" s="707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93" t="s">
        <v>4</v>
      </c>
      <c r="RT34" s="1094"/>
      <c r="RU34" s="49"/>
      <c r="SB34" s="1093" t="s">
        <v>4</v>
      </c>
      <c r="SC34" s="1094"/>
      <c r="SD34" s="49"/>
      <c r="SK34" s="1093" t="s">
        <v>4</v>
      </c>
      <c r="SL34" s="1094"/>
      <c r="SM34" s="49"/>
      <c r="ST34" s="1093" t="s">
        <v>4</v>
      </c>
      <c r="SU34" s="1094"/>
      <c r="SV34" s="49"/>
      <c r="TC34" s="1093" t="s">
        <v>4</v>
      </c>
      <c r="TD34" s="1094"/>
      <c r="TE34" s="49"/>
      <c r="TL34" s="1093" t="s">
        <v>4</v>
      </c>
      <c r="TM34" s="1094"/>
      <c r="TN34" s="49"/>
      <c r="TU34" s="1093" t="s">
        <v>4</v>
      </c>
      <c r="TV34" s="1094"/>
      <c r="TW34" s="49"/>
      <c r="UD34" s="1093" t="s">
        <v>4</v>
      </c>
      <c r="UE34" s="1094"/>
      <c r="UF34" s="49"/>
      <c r="UM34" s="1093" t="s">
        <v>4</v>
      </c>
      <c r="UN34" s="1094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93" t="s">
        <v>4</v>
      </c>
      <c r="VO34" s="1094"/>
      <c r="VP34" s="49"/>
      <c r="VW34" s="1093" t="s">
        <v>4</v>
      </c>
      <c r="VX34" s="1094"/>
      <c r="VY34" s="49"/>
      <c r="WF34" s="1093" t="s">
        <v>4</v>
      </c>
      <c r="WG34" s="1094"/>
      <c r="WH34" s="49"/>
      <c r="WO34" s="1093" t="s">
        <v>4</v>
      </c>
      <c r="WP34" s="1094"/>
      <c r="WQ34" s="49"/>
      <c r="WX34" s="1093" t="s">
        <v>4</v>
      </c>
      <c r="WY34" s="1094"/>
      <c r="WZ34" s="49"/>
      <c r="XG34" s="1093" t="s">
        <v>4</v>
      </c>
      <c r="XH34" s="1094"/>
      <c r="XI34" s="49"/>
      <c r="XP34" s="1093" t="s">
        <v>4</v>
      </c>
      <c r="XQ34" s="1094"/>
      <c r="XR34" s="49"/>
      <c r="XY34" s="1093" t="s">
        <v>4</v>
      </c>
      <c r="XZ34" s="1094"/>
      <c r="YA34" s="49"/>
      <c r="YH34" s="1093" t="s">
        <v>4</v>
      </c>
      <c r="YI34" s="1094"/>
      <c r="YJ34" s="49"/>
      <c r="YQ34" s="1093" t="s">
        <v>4</v>
      </c>
      <c r="YR34" s="1094"/>
      <c r="YS34" s="49"/>
      <c r="YZ34" s="1093" t="s">
        <v>4</v>
      </c>
      <c r="ZA34" s="1094"/>
      <c r="ZB34" s="49"/>
      <c r="ZI34" s="1093" t="s">
        <v>4</v>
      </c>
      <c r="ZJ34" s="1094"/>
      <c r="ZK34" s="49"/>
      <c r="ZR34" s="1093" t="s">
        <v>4</v>
      </c>
      <c r="ZS34" s="1094"/>
      <c r="ZT34" s="49"/>
      <c r="AAA34" s="1093" t="s">
        <v>4</v>
      </c>
      <c r="AAB34" s="1094"/>
      <c r="AAC34" s="49"/>
      <c r="AAJ34" s="1093" t="s">
        <v>4</v>
      </c>
      <c r="AAK34" s="1094"/>
      <c r="AAL34" s="49"/>
      <c r="AAS34" s="1093" t="s">
        <v>4</v>
      </c>
      <c r="AAT34" s="1094"/>
      <c r="AAU34" s="49"/>
      <c r="ABB34" s="1093" t="s">
        <v>4</v>
      </c>
      <c r="ABC34" s="1094"/>
      <c r="ABD34" s="49"/>
      <c r="ABK34" s="1093" t="s">
        <v>4</v>
      </c>
      <c r="ABL34" s="1094"/>
      <c r="ABM34" s="49"/>
      <c r="ABT34" s="1093" t="s">
        <v>4</v>
      </c>
      <c r="ABU34" s="1094"/>
      <c r="ABV34" s="49"/>
      <c r="ACC34" s="1093" t="s">
        <v>4</v>
      </c>
      <c r="ACD34" s="1094"/>
      <c r="ACE34" s="49"/>
      <c r="ACL34" s="1093" t="s">
        <v>4</v>
      </c>
      <c r="ACM34" s="1094"/>
      <c r="ACN34" s="49"/>
      <c r="ACU34" s="1093" t="s">
        <v>4</v>
      </c>
      <c r="ACV34" s="1094"/>
      <c r="ACW34" s="49"/>
      <c r="ADD34" s="1093" t="s">
        <v>4</v>
      </c>
      <c r="ADE34" s="1094"/>
      <c r="ADF34" s="49"/>
      <c r="ADM34" s="1093" t="s">
        <v>4</v>
      </c>
      <c r="ADN34" s="1094"/>
      <c r="ADO34" s="49"/>
      <c r="ADV34" s="1093" t="s">
        <v>4</v>
      </c>
      <c r="ADW34" s="1094"/>
      <c r="ADX34" s="49"/>
      <c r="AEE34" s="1093" t="s">
        <v>4</v>
      </c>
      <c r="AEF34" s="1094"/>
      <c r="AEG34" s="49"/>
      <c r="AEN34" s="1093" t="s">
        <v>4</v>
      </c>
      <c r="AEO34" s="1094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39" t="s">
        <v>4</v>
      </c>
      <c r="O35" s="940"/>
      <c r="P35" s="49">
        <v>0</v>
      </c>
      <c r="S35" s="671"/>
      <c r="AZ35" s="76"/>
      <c r="LV35" s="708" t="s">
        <v>4</v>
      </c>
      <c r="LW35" s="709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5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topLeftCell="G1" workbookViewId="0">
      <selection activeCell="Q6" sqref="Q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128" t="s">
        <v>203</v>
      </c>
      <c r="B1" s="1128"/>
      <c r="C1" s="1128"/>
      <c r="D1" s="1128"/>
      <c r="E1" s="1128"/>
      <c r="F1" s="1128"/>
      <c r="G1" s="1128"/>
      <c r="H1" s="100">
        <v>1</v>
      </c>
      <c r="L1" s="1095" t="s">
        <v>323</v>
      </c>
      <c r="M1" s="1095"/>
      <c r="N1" s="1095"/>
      <c r="O1" s="1095"/>
      <c r="P1" s="1095"/>
      <c r="Q1" s="1095"/>
      <c r="R1" s="1095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2"/>
      <c r="B4" s="1129" t="s">
        <v>115</v>
      </c>
      <c r="C4" s="514"/>
      <c r="D4" s="283"/>
      <c r="E4" s="369"/>
      <c r="F4" s="339"/>
      <c r="G4" s="260"/>
      <c r="L4" s="262"/>
      <c r="M4" s="1129" t="s">
        <v>115</v>
      </c>
      <c r="N4" s="514"/>
      <c r="O4" s="283"/>
      <c r="P4" s="369"/>
      <c r="Q4" s="339"/>
      <c r="R4" s="260"/>
    </row>
    <row r="5" spans="1:21" ht="15" customHeight="1" x14ac:dyDescent="0.25">
      <c r="A5" s="1122" t="s">
        <v>68</v>
      </c>
      <c r="B5" s="1130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467.49000000000007</v>
      </c>
      <c r="H5" s="59">
        <f>E4+E5+E6-G5</f>
        <v>553.95000000000005</v>
      </c>
      <c r="L5" s="1122" t="s">
        <v>68</v>
      </c>
      <c r="M5" s="1130"/>
      <c r="N5" s="598">
        <v>115</v>
      </c>
      <c r="O5" s="336">
        <v>44495</v>
      </c>
      <c r="P5" s="338">
        <v>941.72</v>
      </c>
      <c r="Q5" s="339">
        <v>115</v>
      </c>
      <c r="R5" s="327">
        <f>Q52</f>
        <v>0</v>
      </c>
      <c r="S5" s="59">
        <f>P4+P5+P6-R5</f>
        <v>941.72</v>
      </c>
    </row>
    <row r="6" spans="1:21" ht="16.5" thickBot="1" x14ac:dyDescent="0.3">
      <c r="A6" s="1123"/>
      <c r="B6" s="1131"/>
      <c r="C6" s="599"/>
      <c r="D6" s="492"/>
      <c r="E6" s="370"/>
      <c r="F6" s="341"/>
      <c r="G6" s="260"/>
      <c r="L6" s="1123"/>
      <c r="M6" s="1131"/>
      <c r="N6" s="599"/>
      <c r="O6" s="492"/>
      <c r="P6" s="370"/>
      <c r="Q6" s="341"/>
      <c r="R6" s="260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4">
        <v>232.78</v>
      </c>
      <c r="E8" s="717">
        <v>44460</v>
      </c>
      <c r="F8" s="70">
        <f t="shared" ref="F8:F51" si="0">D8</f>
        <v>232.78</v>
      </c>
      <c r="G8" s="286" t="s">
        <v>146</v>
      </c>
      <c r="H8" s="287">
        <v>125</v>
      </c>
      <c r="I8" s="322">
        <f>E5+E4-F8+E6</f>
        <v>788.66000000000008</v>
      </c>
      <c r="J8" s="323">
        <f>F4+F5+F6-C8</f>
        <v>34</v>
      </c>
      <c r="L8" s="81" t="s">
        <v>32</v>
      </c>
      <c r="M8" s="84"/>
      <c r="N8" s="15"/>
      <c r="O8" s="324">
        <v>0</v>
      </c>
      <c r="P8" s="717">
        <v>44460</v>
      </c>
      <c r="Q8" s="70">
        <f t="shared" ref="Q8:Q51" si="1">O8</f>
        <v>0</v>
      </c>
      <c r="R8" s="286" t="s">
        <v>146</v>
      </c>
      <c r="S8" s="287">
        <v>125</v>
      </c>
      <c r="T8" s="322">
        <f>P5+P4-Q8+P6</f>
        <v>941.72</v>
      </c>
      <c r="U8" s="323">
        <f>Q4+Q5+Q6-N8</f>
        <v>115</v>
      </c>
    </row>
    <row r="9" spans="1:21" x14ac:dyDescent="0.25">
      <c r="A9" s="219"/>
      <c r="B9" s="84"/>
      <c r="C9" s="15">
        <v>4</v>
      </c>
      <c r="D9" s="324">
        <v>98.82</v>
      </c>
      <c r="E9" s="717">
        <v>44466</v>
      </c>
      <c r="F9" s="70">
        <f t="shared" si="0"/>
        <v>98.82</v>
      </c>
      <c r="G9" s="286" t="s">
        <v>180</v>
      </c>
      <c r="H9" s="287">
        <v>125</v>
      </c>
      <c r="I9" s="322">
        <f>I8-F9</f>
        <v>689.84000000000015</v>
      </c>
      <c r="J9" s="323">
        <f>J8-C9</f>
        <v>30</v>
      </c>
      <c r="L9" s="219"/>
      <c r="M9" s="84"/>
      <c r="N9" s="15"/>
      <c r="O9" s="324">
        <v>0</v>
      </c>
      <c r="P9" s="717">
        <v>44466</v>
      </c>
      <c r="Q9" s="70">
        <f t="shared" si="1"/>
        <v>0</v>
      </c>
      <c r="R9" s="286" t="s">
        <v>180</v>
      </c>
      <c r="S9" s="287">
        <v>125</v>
      </c>
      <c r="T9" s="322">
        <f>T8-Q9</f>
        <v>941.72</v>
      </c>
      <c r="U9" s="323">
        <f>U8-N9</f>
        <v>115</v>
      </c>
    </row>
    <row r="10" spans="1:21" x14ac:dyDescent="0.25">
      <c r="A10" s="206"/>
      <c r="B10" s="84"/>
      <c r="C10" s="15">
        <v>5</v>
      </c>
      <c r="D10" s="324">
        <v>115.97</v>
      </c>
      <c r="E10" s="141">
        <v>44471</v>
      </c>
      <c r="F10" s="70">
        <f t="shared" si="0"/>
        <v>115.97</v>
      </c>
      <c r="G10" s="286" t="s">
        <v>193</v>
      </c>
      <c r="H10" s="287">
        <v>112</v>
      </c>
      <c r="I10" s="322">
        <f t="shared" ref="I10:I19" si="2">I9-F10</f>
        <v>573.87000000000012</v>
      </c>
      <c r="J10" s="323">
        <f t="shared" ref="J10:J50" si="3">J9-C10</f>
        <v>25</v>
      </c>
      <c r="L10" s="206"/>
      <c r="M10" s="84"/>
      <c r="N10" s="15"/>
      <c r="O10" s="324">
        <v>0</v>
      </c>
      <c r="P10" s="141">
        <v>44471</v>
      </c>
      <c r="Q10" s="70">
        <f t="shared" si="1"/>
        <v>0</v>
      </c>
      <c r="R10" s="286" t="s">
        <v>193</v>
      </c>
      <c r="S10" s="287">
        <v>112</v>
      </c>
      <c r="T10" s="322">
        <f t="shared" ref="T10:T19" si="4">T9-Q10</f>
        <v>941.72</v>
      </c>
      <c r="U10" s="323">
        <f t="shared" ref="U10:U50" si="5">U9-N10</f>
        <v>115</v>
      </c>
    </row>
    <row r="11" spans="1:21" x14ac:dyDescent="0.25">
      <c r="A11" s="83" t="s">
        <v>33</v>
      </c>
      <c r="B11" s="84"/>
      <c r="C11" s="15">
        <v>1</v>
      </c>
      <c r="D11" s="324">
        <v>19.920000000000002</v>
      </c>
      <c r="E11" s="141">
        <v>44471</v>
      </c>
      <c r="F11" s="285">
        <f t="shared" si="0"/>
        <v>19.920000000000002</v>
      </c>
      <c r="G11" s="286" t="s">
        <v>195</v>
      </c>
      <c r="H11" s="287">
        <v>112</v>
      </c>
      <c r="I11" s="322">
        <f t="shared" si="2"/>
        <v>553.95000000000016</v>
      </c>
      <c r="J11" s="323">
        <f t="shared" si="3"/>
        <v>24</v>
      </c>
      <c r="L11" s="83" t="s">
        <v>33</v>
      </c>
      <c r="M11" s="84"/>
      <c r="N11" s="15"/>
      <c r="O11" s="324">
        <v>0</v>
      </c>
      <c r="P11" s="141">
        <v>44471</v>
      </c>
      <c r="Q11" s="285">
        <f t="shared" si="1"/>
        <v>0</v>
      </c>
      <c r="R11" s="286" t="s">
        <v>195</v>
      </c>
      <c r="S11" s="287">
        <v>112</v>
      </c>
      <c r="T11" s="322">
        <f t="shared" si="4"/>
        <v>941.72</v>
      </c>
      <c r="U11" s="323">
        <f t="shared" si="5"/>
        <v>115</v>
      </c>
    </row>
    <row r="12" spans="1:21" x14ac:dyDescent="0.25">
      <c r="A12" s="74"/>
      <c r="B12" s="84"/>
      <c r="C12" s="15"/>
      <c r="D12" s="990">
        <f t="shared" ref="D12:D18" si="6">C12*B12</f>
        <v>0</v>
      </c>
      <c r="E12" s="991"/>
      <c r="F12" s="989">
        <f t="shared" si="0"/>
        <v>0</v>
      </c>
      <c r="G12" s="941"/>
      <c r="H12" s="942"/>
      <c r="I12" s="322">
        <f t="shared" si="2"/>
        <v>553.95000000000016</v>
      </c>
      <c r="J12" s="323">
        <f t="shared" si="3"/>
        <v>24</v>
      </c>
      <c r="L12" s="74"/>
      <c r="M12" s="84"/>
      <c r="N12" s="15"/>
      <c r="O12" s="324">
        <f t="shared" ref="O12:O53" si="7">N12*M12</f>
        <v>0</v>
      </c>
      <c r="P12" s="141"/>
      <c r="Q12" s="285">
        <f t="shared" si="1"/>
        <v>0</v>
      </c>
      <c r="R12" s="286"/>
      <c r="S12" s="287"/>
      <c r="T12" s="322">
        <f t="shared" si="4"/>
        <v>941.72</v>
      </c>
      <c r="U12" s="323">
        <f t="shared" si="5"/>
        <v>115</v>
      </c>
    </row>
    <row r="13" spans="1:21" x14ac:dyDescent="0.25">
      <c r="A13" s="74"/>
      <c r="B13" s="84"/>
      <c r="C13" s="15"/>
      <c r="D13" s="990">
        <f t="shared" si="6"/>
        <v>0</v>
      </c>
      <c r="E13" s="991"/>
      <c r="F13" s="989">
        <f t="shared" si="0"/>
        <v>0</v>
      </c>
      <c r="G13" s="941"/>
      <c r="H13" s="942"/>
      <c r="I13" s="322">
        <f t="shared" si="2"/>
        <v>553.95000000000016</v>
      </c>
      <c r="J13" s="323">
        <f t="shared" si="3"/>
        <v>24</v>
      </c>
      <c r="L13" s="74"/>
      <c r="M13" s="84"/>
      <c r="N13" s="15"/>
      <c r="O13" s="324">
        <f t="shared" si="7"/>
        <v>0</v>
      </c>
      <c r="P13" s="141"/>
      <c r="Q13" s="285">
        <f t="shared" si="1"/>
        <v>0</v>
      </c>
      <c r="R13" s="286"/>
      <c r="S13" s="287"/>
      <c r="T13" s="322">
        <f t="shared" si="4"/>
        <v>941.72</v>
      </c>
      <c r="U13" s="323">
        <f t="shared" si="5"/>
        <v>115</v>
      </c>
    </row>
    <row r="14" spans="1:21" x14ac:dyDescent="0.25">
      <c r="B14" s="84"/>
      <c r="C14" s="284"/>
      <c r="D14" s="990">
        <f t="shared" si="6"/>
        <v>0</v>
      </c>
      <c r="E14" s="992"/>
      <c r="F14" s="989">
        <f t="shared" si="0"/>
        <v>0</v>
      </c>
      <c r="G14" s="941"/>
      <c r="H14" s="942"/>
      <c r="I14" s="322">
        <f t="shared" si="2"/>
        <v>553.95000000000016</v>
      </c>
      <c r="J14" s="323">
        <f t="shared" si="3"/>
        <v>24</v>
      </c>
      <c r="M14" s="84"/>
      <c r="N14" s="284"/>
      <c r="O14" s="324">
        <f t="shared" si="7"/>
        <v>0</v>
      </c>
      <c r="P14" s="265"/>
      <c r="Q14" s="285">
        <f t="shared" si="1"/>
        <v>0</v>
      </c>
      <c r="R14" s="286"/>
      <c r="S14" s="287"/>
      <c r="T14" s="322">
        <f t="shared" si="4"/>
        <v>941.72</v>
      </c>
      <c r="U14" s="323">
        <f t="shared" si="5"/>
        <v>115</v>
      </c>
    </row>
    <row r="15" spans="1:21" x14ac:dyDescent="0.25">
      <c r="B15" s="84"/>
      <c r="C15" s="15"/>
      <c r="D15" s="990">
        <f t="shared" si="6"/>
        <v>0</v>
      </c>
      <c r="E15" s="993"/>
      <c r="F15" s="989">
        <f t="shared" si="0"/>
        <v>0</v>
      </c>
      <c r="G15" s="941"/>
      <c r="H15" s="942"/>
      <c r="I15" s="322">
        <f t="shared" si="2"/>
        <v>553.95000000000016</v>
      </c>
      <c r="J15" s="323">
        <f t="shared" si="3"/>
        <v>24</v>
      </c>
      <c r="M15" s="84"/>
      <c r="N15" s="15"/>
      <c r="O15" s="324">
        <f t="shared" si="7"/>
        <v>0</v>
      </c>
      <c r="P15" s="592"/>
      <c r="Q15" s="285">
        <f t="shared" si="1"/>
        <v>0</v>
      </c>
      <c r="R15" s="286"/>
      <c r="S15" s="287"/>
      <c r="T15" s="322">
        <f t="shared" si="4"/>
        <v>941.72</v>
      </c>
      <c r="U15" s="323">
        <f t="shared" si="5"/>
        <v>115</v>
      </c>
    </row>
    <row r="16" spans="1:21" x14ac:dyDescent="0.25">
      <c r="A16" s="82"/>
      <c r="B16" s="84"/>
      <c r="C16" s="15"/>
      <c r="D16" s="990">
        <f t="shared" si="6"/>
        <v>0</v>
      </c>
      <c r="E16" s="993"/>
      <c r="F16" s="989">
        <f t="shared" si="0"/>
        <v>0</v>
      </c>
      <c r="G16" s="941"/>
      <c r="H16" s="942"/>
      <c r="I16" s="322">
        <f t="shared" si="2"/>
        <v>553.95000000000016</v>
      </c>
      <c r="J16" s="323">
        <f t="shared" si="3"/>
        <v>24</v>
      </c>
      <c r="L16" s="82"/>
      <c r="M16" s="84"/>
      <c r="N16" s="15"/>
      <c r="O16" s="324">
        <f t="shared" si="7"/>
        <v>0</v>
      </c>
      <c r="P16" s="592"/>
      <c r="Q16" s="285">
        <f t="shared" si="1"/>
        <v>0</v>
      </c>
      <c r="R16" s="286"/>
      <c r="S16" s="287"/>
      <c r="T16" s="322">
        <f t="shared" si="4"/>
        <v>941.72</v>
      </c>
      <c r="U16" s="323">
        <f t="shared" si="5"/>
        <v>115</v>
      </c>
    </row>
    <row r="17" spans="1:21" x14ac:dyDescent="0.25">
      <c r="A17" s="84"/>
      <c r="B17" s="84"/>
      <c r="C17" s="15"/>
      <c r="D17" s="990">
        <f t="shared" si="6"/>
        <v>0</v>
      </c>
      <c r="E17" s="993"/>
      <c r="F17" s="989">
        <f t="shared" si="0"/>
        <v>0</v>
      </c>
      <c r="G17" s="941"/>
      <c r="H17" s="942"/>
      <c r="I17" s="322">
        <f t="shared" si="2"/>
        <v>553.95000000000016</v>
      </c>
      <c r="J17" s="323">
        <f t="shared" si="3"/>
        <v>24</v>
      </c>
      <c r="L17" s="84"/>
      <c r="M17" s="84"/>
      <c r="N17" s="15"/>
      <c r="O17" s="324">
        <f t="shared" si="7"/>
        <v>0</v>
      </c>
      <c r="P17" s="592"/>
      <c r="Q17" s="285">
        <f t="shared" si="1"/>
        <v>0</v>
      </c>
      <c r="R17" s="286"/>
      <c r="S17" s="287"/>
      <c r="T17" s="322">
        <f t="shared" si="4"/>
        <v>941.72</v>
      </c>
      <c r="U17" s="323">
        <f t="shared" si="5"/>
        <v>115</v>
      </c>
    </row>
    <row r="18" spans="1:21" x14ac:dyDescent="0.25">
      <c r="A18" s="2"/>
      <c r="B18" s="84"/>
      <c r="C18" s="15"/>
      <c r="D18" s="990">
        <f t="shared" si="6"/>
        <v>0</v>
      </c>
      <c r="E18" s="994"/>
      <c r="F18" s="989">
        <f t="shared" si="0"/>
        <v>0</v>
      </c>
      <c r="G18" s="941"/>
      <c r="H18" s="942"/>
      <c r="I18" s="322">
        <f t="shared" si="2"/>
        <v>553.95000000000016</v>
      </c>
      <c r="J18" s="323">
        <f t="shared" si="3"/>
        <v>24</v>
      </c>
      <c r="L18" s="2"/>
      <c r="M18" s="84"/>
      <c r="N18" s="15"/>
      <c r="O18" s="324">
        <f t="shared" si="7"/>
        <v>0</v>
      </c>
      <c r="P18" s="1035"/>
      <c r="Q18" s="285">
        <f t="shared" si="1"/>
        <v>0</v>
      </c>
      <c r="R18" s="286"/>
      <c r="S18" s="287"/>
      <c r="T18" s="322">
        <f t="shared" si="4"/>
        <v>941.72</v>
      </c>
      <c r="U18" s="323">
        <f t="shared" si="5"/>
        <v>115</v>
      </c>
    </row>
    <row r="19" spans="1:21" x14ac:dyDescent="0.25">
      <c r="A19" s="2"/>
      <c r="B19" s="84"/>
      <c r="C19" s="15"/>
      <c r="D19" s="990">
        <f t="shared" ref="D19:D53" si="8">C19*B19</f>
        <v>0</v>
      </c>
      <c r="E19" s="994"/>
      <c r="F19" s="989">
        <f t="shared" si="0"/>
        <v>0</v>
      </c>
      <c r="G19" s="941"/>
      <c r="H19" s="942"/>
      <c r="I19" s="322">
        <f t="shared" si="2"/>
        <v>553.95000000000016</v>
      </c>
      <c r="J19" s="323">
        <f t="shared" si="3"/>
        <v>24</v>
      </c>
      <c r="L19" s="2"/>
      <c r="M19" s="84"/>
      <c r="N19" s="15"/>
      <c r="O19" s="324">
        <f t="shared" si="7"/>
        <v>0</v>
      </c>
      <c r="P19" s="1035"/>
      <c r="Q19" s="285">
        <f t="shared" si="1"/>
        <v>0</v>
      </c>
      <c r="R19" s="286"/>
      <c r="S19" s="287"/>
      <c r="T19" s="322">
        <f t="shared" si="4"/>
        <v>941.72</v>
      </c>
      <c r="U19" s="323">
        <f t="shared" si="5"/>
        <v>115</v>
      </c>
    </row>
    <row r="20" spans="1:21" x14ac:dyDescent="0.25">
      <c r="A20" s="2"/>
      <c r="B20" s="84"/>
      <c r="C20" s="15"/>
      <c r="D20" s="990">
        <f t="shared" si="8"/>
        <v>0</v>
      </c>
      <c r="E20" s="992"/>
      <c r="F20" s="989">
        <f t="shared" si="0"/>
        <v>0</v>
      </c>
      <c r="G20" s="941"/>
      <c r="H20" s="942"/>
      <c r="I20" s="322">
        <f>I19-F20</f>
        <v>553.95000000000016</v>
      </c>
      <c r="J20" s="323">
        <f t="shared" si="3"/>
        <v>24</v>
      </c>
      <c r="L20" s="2"/>
      <c r="M20" s="84"/>
      <c r="N20" s="15"/>
      <c r="O20" s="324">
        <f t="shared" si="7"/>
        <v>0</v>
      </c>
      <c r="P20" s="265"/>
      <c r="Q20" s="285">
        <f t="shared" si="1"/>
        <v>0</v>
      </c>
      <c r="R20" s="286"/>
      <c r="S20" s="287"/>
      <c r="T20" s="322">
        <f>T19-Q20</f>
        <v>941.72</v>
      </c>
      <c r="U20" s="323">
        <f t="shared" si="5"/>
        <v>115</v>
      </c>
    </row>
    <row r="21" spans="1:21" x14ac:dyDescent="0.25">
      <c r="A21" s="2"/>
      <c r="B21" s="84"/>
      <c r="C21" s="15"/>
      <c r="D21" s="990">
        <f t="shared" si="8"/>
        <v>0</v>
      </c>
      <c r="E21" s="992"/>
      <c r="F21" s="989">
        <f t="shared" si="0"/>
        <v>0</v>
      </c>
      <c r="G21" s="941"/>
      <c r="H21" s="942"/>
      <c r="I21" s="322">
        <f t="shared" ref="I21:I50" si="9">I20-F21</f>
        <v>553.95000000000016</v>
      </c>
      <c r="J21" s="323">
        <f t="shared" si="3"/>
        <v>24</v>
      </c>
      <c r="L21" s="2"/>
      <c r="M21" s="84"/>
      <c r="N21" s="15"/>
      <c r="O21" s="324">
        <f t="shared" si="7"/>
        <v>0</v>
      </c>
      <c r="P21" s="265"/>
      <c r="Q21" s="285">
        <f t="shared" si="1"/>
        <v>0</v>
      </c>
      <c r="R21" s="286"/>
      <c r="S21" s="287"/>
      <c r="T21" s="322">
        <f t="shared" ref="T21:T50" si="10">T20-Q21</f>
        <v>941.72</v>
      </c>
      <c r="U21" s="323">
        <f t="shared" si="5"/>
        <v>115</v>
      </c>
    </row>
    <row r="22" spans="1:21" x14ac:dyDescent="0.25">
      <c r="A22" s="2"/>
      <c r="B22" s="84"/>
      <c r="C22" s="15"/>
      <c r="D22" s="990">
        <f t="shared" si="8"/>
        <v>0</v>
      </c>
      <c r="E22" s="992"/>
      <c r="F22" s="989">
        <f t="shared" si="0"/>
        <v>0</v>
      </c>
      <c r="G22" s="941"/>
      <c r="H22" s="942"/>
      <c r="I22" s="322">
        <f t="shared" si="9"/>
        <v>553.95000000000016</v>
      </c>
      <c r="J22" s="323">
        <f t="shared" si="3"/>
        <v>24</v>
      </c>
      <c r="L22" s="2"/>
      <c r="M22" s="84"/>
      <c r="N22" s="15"/>
      <c r="O22" s="324">
        <f t="shared" si="7"/>
        <v>0</v>
      </c>
      <c r="P22" s="265"/>
      <c r="Q22" s="285">
        <f t="shared" si="1"/>
        <v>0</v>
      </c>
      <c r="R22" s="286"/>
      <c r="S22" s="287"/>
      <c r="T22" s="322">
        <f t="shared" si="10"/>
        <v>941.72</v>
      </c>
      <c r="U22" s="323">
        <f t="shared" si="5"/>
        <v>115</v>
      </c>
    </row>
    <row r="23" spans="1:21" x14ac:dyDescent="0.25">
      <c r="A23" s="2"/>
      <c r="B23" s="84"/>
      <c r="C23" s="15"/>
      <c r="D23" s="990">
        <f t="shared" si="8"/>
        <v>0</v>
      </c>
      <c r="E23" s="992"/>
      <c r="F23" s="989">
        <f t="shared" si="0"/>
        <v>0</v>
      </c>
      <c r="G23" s="941"/>
      <c r="H23" s="942"/>
      <c r="I23" s="322">
        <f t="shared" si="9"/>
        <v>553.95000000000016</v>
      </c>
      <c r="J23" s="323">
        <f t="shared" si="3"/>
        <v>24</v>
      </c>
      <c r="L23" s="2"/>
      <c r="M23" s="84"/>
      <c r="N23" s="15"/>
      <c r="O23" s="324">
        <f t="shared" si="7"/>
        <v>0</v>
      </c>
      <c r="P23" s="265"/>
      <c r="Q23" s="285">
        <f t="shared" si="1"/>
        <v>0</v>
      </c>
      <c r="R23" s="286"/>
      <c r="S23" s="287"/>
      <c r="T23" s="322">
        <f t="shared" si="10"/>
        <v>941.72</v>
      </c>
      <c r="U23" s="323">
        <f t="shared" si="5"/>
        <v>115</v>
      </c>
    </row>
    <row r="24" spans="1:21" x14ac:dyDescent="0.25">
      <c r="A24" s="2"/>
      <c r="B24" s="84"/>
      <c r="C24" s="15"/>
      <c r="D24" s="324">
        <f t="shared" si="8"/>
        <v>0</v>
      </c>
      <c r="E24" s="933"/>
      <c r="F24" s="285">
        <f t="shared" si="0"/>
        <v>0</v>
      </c>
      <c r="G24" s="286"/>
      <c r="H24" s="287"/>
      <c r="I24" s="322">
        <f t="shared" si="9"/>
        <v>553.95000000000016</v>
      </c>
      <c r="J24" s="323">
        <f t="shared" si="3"/>
        <v>24</v>
      </c>
      <c r="L24" s="2"/>
      <c r="M24" s="84"/>
      <c r="N24" s="15"/>
      <c r="O24" s="324">
        <f t="shared" si="7"/>
        <v>0</v>
      </c>
      <c r="P24" s="933"/>
      <c r="Q24" s="285">
        <f t="shared" si="1"/>
        <v>0</v>
      </c>
      <c r="R24" s="286"/>
      <c r="S24" s="287"/>
      <c r="T24" s="322">
        <f t="shared" si="10"/>
        <v>941.72</v>
      </c>
      <c r="U24" s="323">
        <f t="shared" si="5"/>
        <v>115</v>
      </c>
    </row>
    <row r="25" spans="1:21" x14ac:dyDescent="0.25">
      <c r="A25" s="2"/>
      <c r="B25" s="84"/>
      <c r="C25" s="15"/>
      <c r="D25" s="324">
        <f t="shared" si="8"/>
        <v>0</v>
      </c>
      <c r="E25" s="717"/>
      <c r="F25" s="70">
        <f t="shared" si="0"/>
        <v>0</v>
      </c>
      <c r="G25" s="286"/>
      <c r="H25" s="287"/>
      <c r="I25" s="322">
        <f t="shared" si="9"/>
        <v>553.95000000000016</v>
      </c>
      <c r="J25" s="323">
        <f t="shared" si="3"/>
        <v>24</v>
      </c>
      <c r="L25" s="2"/>
      <c r="M25" s="84"/>
      <c r="N25" s="15"/>
      <c r="O25" s="324">
        <f t="shared" si="7"/>
        <v>0</v>
      </c>
      <c r="P25" s="717"/>
      <c r="Q25" s="70">
        <f t="shared" si="1"/>
        <v>0</v>
      </c>
      <c r="R25" s="286"/>
      <c r="S25" s="287"/>
      <c r="T25" s="322">
        <f t="shared" si="10"/>
        <v>941.72</v>
      </c>
      <c r="U25" s="323">
        <f t="shared" si="5"/>
        <v>115</v>
      </c>
    </row>
    <row r="26" spans="1:21" x14ac:dyDescent="0.25">
      <c r="A26" s="2"/>
      <c r="B26" s="84"/>
      <c r="C26" s="15"/>
      <c r="D26" s="324">
        <f t="shared" si="8"/>
        <v>0</v>
      </c>
      <c r="E26" s="717"/>
      <c r="F26" s="70">
        <f t="shared" si="0"/>
        <v>0</v>
      </c>
      <c r="G26" s="286"/>
      <c r="H26" s="287"/>
      <c r="I26" s="322">
        <f t="shared" si="9"/>
        <v>553.95000000000016</v>
      </c>
      <c r="J26" s="323">
        <f t="shared" si="3"/>
        <v>24</v>
      </c>
      <c r="L26" s="2"/>
      <c r="M26" s="84"/>
      <c r="N26" s="15"/>
      <c r="O26" s="324">
        <f t="shared" si="7"/>
        <v>0</v>
      </c>
      <c r="P26" s="717"/>
      <c r="Q26" s="70">
        <f t="shared" si="1"/>
        <v>0</v>
      </c>
      <c r="R26" s="286"/>
      <c r="S26" s="287"/>
      <c r="T26" s="322">
        <f t="shared" si="10"/>
        <v>941.72</v>
      </c>
      <c r="U26" s="323">
        <f t="shared" si="5"/>
        <v>115</v>
      </c>
    </row>
    <row r="27" spans="1:21" x14ac:dyDescent="0.25">
      <c r="A27" s="198"/>
      <c r="B27" s="84"/>
      <c r="C27" s="15"/>
      <c r="D27" s="324">
        <f t="shared" si="8"/>
        <v>0</v>
      </c>
      <c r="E27" s="717"/>
      <c r="F27" s="70">
        <f t="shared" si="0"/>
        <v>0</v>
      </c>
      <c r="G27" s="286"/>
      <c r="H27" s="287"/>
      <c r="I27" s="322">
        <f t="shared" si="9"/>
        <v>553.95000000000016</v>
      </c>
      <c r="J27" s="323">
        <f t="shared" si="3"/>
        <v>24</v>
      </c>
      <c r="L27" s="198"/>
      <c r="M27" s="84"/>
      <c r="N27" s="15"/>
      <c r="O27" s="324">
        <f t="shared" si="7"/>
        <v>0</v>
      </c>
      <c r="P27" s="717"/>
      <c r="Q27" s="70">
        <f t="shared" si="1"/>
        <v>0</v>
      </c>
      <c r="R27" s="286"/>
      <c r="S27" s="287"/>
      <c r="T27" s="322">
        <f t="shared" si="10"/>
        <v>941.72</v>
      </c>
      <c r="U27" s="323">
        <f t="shared" si="5"/>
        <v>115</v>
      </c>
    </row>
    <row r="28" spans="1:21" x14ac:dyDescent="0.25">
      <c r="A28" s="198"/>
      <c r="B28" s="84"/>
      <c r="C28" s="15"/>
      <c r="D28" s="324">
        <f t="shared" si="8"/>
        <v>0</v>
      </c>
      <c r="E28" s="141"/>
      <c r="F28" s="70">
        <f t="shared" si="0"/>
        <v>0</v>
      </c>
      <c r="G28" s="286"/>
      <c r="H28" s="287"/>
      <c r="I28" s="322">
        <f t="shared" si="9"/>
        <v>553.95000000000016</v>
      </c>
      <c r="J28" s="323">
        <f t="shared" si="3"/>
        <v>24</v>
      </c>
      <c r="L28" s="198"/>
      <c r="M28" s="84"/>
      <c r="N28" s="15"/>
      <c r="O28" s="324">
        <f t="shared" si="7"/>
        <v>0</v>
      </c>
      <c r="P28" s="141"/>
      <c r="Q28" s="70">
        <f t="shared" si="1"/>
        <v>0</v>
      </c>
      <c r="R28" s="286"/>
      <c r="S28" s="287"/>
      <c r="T28" s="322">
        <f t="shared" si="10"/>
        <v>941.72</v>
      </c>
      <c r="U28" s="323">
        <f t="shared" si="5"/>
        <v>115</v>
      </c>
    </row>
    <row r="29" spans="1:21" x14ac:dyDescent="0.25">
      <c r="A29" s="198"/>
      <c r="B29" s="84"/>
      <c r="C29" s="15"/>
      <c r="D29" s="324">
        <f t="shared" si="8"/>
        <v>0</v>
      </c>
      <c r="E29" s="141"/>
      <c r="F29" s="70">
        <f t="shared" si="0"/>
        <v>0</v>
      </c>
      <c r="G29" s="286"/>
      <c r="H29" s="287"/>
      <c r="I29" s="322">
        <f t="shared" si="9"/>
        <v>553.95000000000016</v>
      </c>
      <c r="J29" s="323">
        <f t="shared" si="3"/>
        <v>24</v>
      </c>
      <c r="L29" s="198"/>
      <c r="M29" s="84"/>
      <c r="N29" s="15"/>
      <c r="O29" s="324">
        <f t="shared" si="7"/>
        <v>0</v>
      </c>
      <c r="P29" s="141"/>
      <c r="Q29" s="70">
        <f t="shared" si="1"/>
        <v>0</v>
      </c>
      <c r="R29" s="286"/>
      <c r="S29" s="287"/>
      <c r="T29" s="322">
        <f t="shared" si="10"/>
        <v>941.72</v>
      </c>
      <c r="U29" s="323">
        <f t="shared" si="5"/>
        <v>115</v>
      </c>
    </row>
    <row r="30" spans="1:21" x14ac:dyDescent="0.25">
      <c r="A30" s="198"/>
      <c r="B30" s="84"/>
      <c r="C30" s="15"/>
      <c r="D30" s="324">
        <f t="shared" si="8"/>
        <v>0</v>
      </c>
      <c r="E30" s="141"/>
      <c r="F30" s="70">
        <f t="shared" si="0"/>
        <v>0</v>
      </c>
      <c r="G30" s="286"/>
      <c r="H30" s="287"/>
      <c r="I30" s="322">
        <f t="shared" si="9"/>
        <v>553.95000000000016</v>
      </c>
      <c r="J30" s="323">
        <f t="shared" si="3"/>
        <v>24</v>
      </c>
      <c r="L30" s="198"/>
      <c r="M30" s="84"/>
      <c r="N30" s="15"/>
      <c r="O30" s="324">
        <f t="shared" si="7"/>
        <v>0</v>
      </c>
      <c r="P30" s="141"/>
      <c r="Q30" s="70">
        <f t="shared" si="1"/>
        <v>0</v>
      </c>
      <c r="R30" s="286"/>
      <c r="S30" s="287"/>
      <c r="T30" s="322">
        <f t="shared" si="10"/>
        <v>941.72</v>
      </c>
      <c r="U30" s="323">
        <f t="shared" si="5"/>
        <v>115</v>
      </c>
    </row>
    <row r="31" spans="1:21" x14ac:dyDescent="0.25">
      <c r="A31" s="198"/>
      <c r="B31" s="84"/>
      <c r="C31" s="15"/>
      <c r="D31" s="324">
        <f t="shared" si="8"/>
        <v>0</v>
      </c>
      <c r="E31" s="141"/>
      <c r="F31" s="70">
        <f t="shared" si="0"/>
        <v>0</v>
      </c>
      <c r="G31" s="286"/>
      <c r="H31" s="287"/>
      <c r="I31" s="322">
        <f t="shared" si="9"/>
        <v>553.95000000000016</v>
      </c>
      <c r="J31" s="323">
        <f t="shared" si="3"/>
        <v>24</v>
      </c>
      <c r="L31" s="198"/>
      <c r="M31" s="84"/>
      <c r="N31" s="15"/>
      <c r="O31" s="324">
        <f t="shared" si="7"/>
        <v>0</v>
      </c>
      <c r="P31" s="141"/>
      <c r="Q31" s="70">
        <f t="shared" si="1"/>
        <v>0</v>
      </c>
      <c r="R31" s="286"/>
      <c r="S31" s="287"/>
      <c r="T31" s="322">
        <f t="shared" si="10"/>
        <v>941.72</v>
      </c>
      <c r="U31" s="323">
        <f t="shared" si="5"/>
        <v>115</v>
      </c>
    </row>
    <row r="32" spans="1:21" x14ac:dyDescent="0.25">
      <c r="A32" s="2"/>
      <c r="B32" s="84"/>
      <c r="C32" s="284"/>
      <c r="D32" s="324">
        <f t="shared" si="8"/>
        <v>0</v>
      </c>
      <c r="E32" s="265"/>
      <c r="F32" s="285">
        <f t="shared" si="0"/>
        <v>0</v>
      </c>
      <c r="G32" s="286"/>
      <c r="H32" s="287"/>
      <c r="I32" s="322">
        <f t="shared" si="9"/>
        <v>553.95000000000016</v>
      </c>
      <c r="J32" s="323">
        <f t="shared" si="3"/>
        <v>24</v>
      </c>
      <c r="L32" s="2"/>
      <c r="M32" s="84"/>
      <c r="N32" s="284"/>
      <c r="O32" s="324">
        <f t="shared" si="7"/>
        <v>0</v>
      </c>
      <c r="P32" s="265"/>
      <c r="Q32" s="285">
        <f t="shared" si="1"/>
        <v>0</v>
      </c>
      <c r="R32" s="286"/>
      <c r="S32" s="287"/>
      <c r="T32" s="322">
        <f t="shared" si="10"/>
        <v>941.72</v>
      </c>
      <c r="U32" s="323">
        <f t="shared" si="5"/>
        <v>115</v>
      </c>
    </row>
    <row r="33" spans="1:21" x14ac:dyDescent="0.25">
      <c r="A33" s="2"/>
      <c r="B33" s="84"/>
      <c r="C33" s="15"/>
      <c r="D33" s="324">
        <f t="shared" si="8"/>
        <v>0</v>
      </c>
      <c r="E33" s="592"/>
      <c r="F33" s="70">
        <f t="shared" si="0"/>
        <v>0</v>
      </c>
      <c r="G33" s="286"/>
      <c r="H33" s="287"/>
      <c r="I33" s="252">
        <f t="shared" si="9"/>
        <v>553.95000000000016</v>
      </c>
      <c r="J33" s="253">
        <f t="shared" si="3"/>
        <v>24</v>
      </c>
      <c r="L33" s="2"/>
      <c r="M33" s="84"/>
      <c r="N33" s="15"/>
      <c r="O33" s="324">
        <f t="shared" si="7"/>
        <v>0</v>
      </c>
      <c r="P33" s="592"/>
      <c r="Q33" s="70">
        <f t="shared" si="1"/>
        <v>0</v>
      </c>
      <c r="R33" s="286"/>
      <c r="S33" s="287"/>
      <c r="T33" s="252">
        <f t="shared" si="10"/>
        <v>941.72</v>
      </c>
      <c r="U33" s="253">
        <f t="shared" si="5"/>
        <v>115</v>
      </c>
    </row>
    <row r="34" spans="1:21" x14ac:dyDescent="0.25">
      <c r="A34" s="2"/>
      <c r="B34" s="84"/>
      <c r="C34" s="15"/>
      <c r="D34" s="324">
        <f t="shared" si="8"/>
        <v>0</v>
      </c>
      <c r="E34" s="592"/>
      <c r="F34" s="70">
        <f t="shared" si="0"/>
        <v>0</v>
      </c>
      <c r="G34" s="286"/>
      <c r="H34" s="287"/>
      <c r="I34" s="252">
        <f t="shared" si="9"/>
        <v>553.95000000000016</v>
      </c>
      <c r="J34" s="253">
        <f t="shared" si="3"/>
        <v>24</v>
      </c>
      <c r="L34" s="2"/>
      <c r="M34" s="84"/>
      <c r="N34" s="15"/>
      <c r="O34" s="324">
        <f t="shared" si="7"/>
        <v>0</v>
      </c>
      <c r="P34" s="592"/>
      <c r="Q34" s="70">
        <f t="shared" si="1"/>
        <v>0</v>
      </c>
      <c r="R34" s="286"/>
      <c r="S34" s="287"/>
      <c r="T34" s="252">
        <f t="shared" si="10"/>
        <v>941.72</v>
      </c>
      <c r="U34" s="253">
        <f t="shared" si="5"/>
        <v>115</v>
      </c>
    </row>
    <row r="35" spans="1:21" x14ac:dyDescent="0.25">
      <c r="A35" s="2"/>
      <c r="B35" s="84"/>
      <c r="C35" s="15"/>
      <c r="D35" s="324">
        <f t="shared" si="8"/>
        <v>0</v>
      </c>
      <c r="E35" s="592"/>
      <c r="F35" s="70">
        <f t="shared" si="0"/>
        <v>0</v>
      </c>
      <c r="G35" s="286"/>
      <c r="H35" s="287"/>
      <c r="I35" s="322">
        <f t="shared" si="9"/>
        <v>553.95000000000016</v>
      </c>
      <c r="J35" s="323">
        <f t="shared" si="3"/>
        <v>24</v>
      </c>
      <c r="L35" s="2"/>
      <c r="M35" s="84"/>
      <c r="N35" s="15"/>
      <c r="O35" s="324">
        <f t="shared" si="7"/>
        <v>0</v>
      </c>
      <c r="P35" s="592"/>
      <c r="Q35" s="70">
        <f t="shared" si="1"/>
        <v>0</v>
      </c>
      <c r="R35" s="286"/>
      <c r="S35" s="287"/>
      <c r="T35" s="322">
        <f t="shared" si="10"/>
        <v>941.72</v>
      </c>
      <c r="U35" s="323">
        <f t="shared" si="5"/>
        <v>115</v>
      </c>
    </row>
    <row r="36" spans="1:21" x14ac:dyDescent="0.25">
      <c r="A36" s="2"/>
      <c r="B36" s="84"/>
      <c r="C36" s="15"/>
      <c r="D36" s="324">
        <f t="shared" si="8"/>
        <v>0</v>
      </c>
      <c r="E36" s="592"/>
      <c r="F36" s="70">
        <f t="shared" si="0"/>
        <v>0</v>
      </c>
      <c r="G36" s="286"/>
      <c r="H36" s="287"/>
      <c r="I36" s="322">
        <f t="shared" si="9"/>
        <v>553.95000000000016</v>
      </c>
      <c r="J36" s="323">
        <f t="shared" si="3"/>
        <v>24</v>
      </c>
      <c r="L36" s="2"/>
      <c r="M36" s="84"/>
      <c r="N36" s="15"/>
      <c r="O36" s="324">
        <f t="shared" si="7"/>
        <v>0</v>
      </c>
      <c r="P36" s="592"/>
      <c r="Q36" s="70">
        <f t="shared" si="1"/>
        <v>0</v>
      </c>
      <c r="R36" s="286"/>
      <c r="S36" s="287"/>
      <c r="T36" s="322">
        <f t="shared" si="10"/>
        <v>941.72</v>
      </c>
      <c r="U36" s="323">
        <f t="shared" si="5"/>
        <v>115</v>
      </c>
    </row>
    <row r="37" spans="1:21" x14ac:dyDescent="0.25">
      <c r="A37" s="2"/>
      <c r="B37" s="84"/>
      <c r="C37" s="15"/>
      <c r="D37" s="324">
        <f t="shared" si="8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9"/>
        <v>553.95000000000016</v>
      </c>
      <c r="J37" s="323">
        <f t="shared" si="3"/>
        <v>24</v>
      </c>
      <c r="L37" s="2"/>
      <c r="M37" s="84"/>
      <c r="N37" s="15"/>
      <c r="O37" s="324">
        <f t="shared" si="7"/>
        <v>0</v>
      </c>
      <c r="P37" s="592" t="s">
        <v>41</v>
      </c>
      <c r="Q37" s="70">
        <f t="shared" si="1"/>
        <v>0</v>
      </c>
      <c r="R37" s="286"/>
      <c r="S37" s="287"/>
      <c r="T37" s="322">
        <f t="shared" si="10"/>
        <v>941.72</v>
      </c>
      <c r="U37" s="323">
        <f t="shared" si="5"/>
        <v>115</v>
      </c>
    </row>
    <row r="38" spans="1:21" x14ac:dyDescent="0.25">
      <c r="A38" s="2"/>
      <c r="B38" s="84"/>
      <c r="C38" s="15"/>
      <c r="D38" s="324">
        <f t="shared" si="8"/>
        <v>0</v>
      </c>
      <c r="E38" s="141"/>
      <c r="F38" s="70">
        <f t="shared" si="0"/>
        <v>0</v>
      </c>
      <c r="G38" s="286"/>
      <c r="H38" s="287"/>
      <c r="I38" s="322">
        <f t="shared" si="9"/>
        <v>553.95000000000016</v>
      </c>
      <c r="J38" s="323">
        <f t="shared" si="3"/>
        <v>24</v>
      </c>
      <c r="L38" s="2"/>
      <c r="M38" s="84"/>
      <c r="N38" s="15"/>
      <c r="O38" s="324">
        <f t="shared" si="7"/>
        <v>0</v>
      </c>
      <c r="P38" s="141"/>
      <c r="Q38" s="70">
        <f t="shared" si="1"/>
        <v>0</v>
      </c>
      <c r="R38" s="286"/>
      <c r="S38" s="287"/>
      <c r="T38" s="322">
        <f t="shared" si="10"/>
        <v>941.72</v>
      </c>
      <c r="U38" s="323">
        <f t="shared" si="5"/>
        <v>115</v>
      </c>
    </row>
    <row r="39" spans="1:21" x14ac:dyDescent="0.25">
      <c r="A39" s="2"/>
      <c r="B39" s="84"/>
      <c r="C39" s="15"/>
      <c r="D39" s="324">
        <f t="shared" si="8"/>
        <v>0</v>
      </c>
      <c r="E39" s="592"/>
      <c r="F39" s="70">
        <f t="shared" si="0"/>
        <v>0</v>
      </c>
      <c r="G39" s="286"/>
      <c r="H39" s="287"/>
      <c r="I39" s="322">
        <f t="shared" si="9"/>
        <v>553.95000000000016</v>
      </c>
      <c r="J39" s="323">
        <f t="shared" si="3"/>
        <v>24</v>
      </c>
      <c r="L39" s="2"/>
      <c r="M39" s="84"/>
      <c r="N39" s="15"/>
      <c r="O39" s="324">
        <f t="shared" si="7"/>
        <v>0</v>
      </c>
      <c r="P39" s="592"/>
      <c r="Q39" s="70">
        <f t="shared" si="1"/>
        <v>0</v>
      </c>
      <c r="R39" s="286"/>
      <c r="S39" s="287"/>
      <c r="T39" s="322">
        <f t="shared" si="10"/>
        <v>941.72</v>
      </c>
      <c r="U39" s="323">
        <f t="shared" si="5"/>
        <v>115</v>
      </c>
    </row>
    <row r="40" spans="1:21" x14ac:dyDescent="0.25">
      <c r="A40" s="2"/>
      <c r="B40" s="84"/>
      <c r="C40" s="15"/>
      <c r="D40" s="324">
        <f t="shared" si="8"/>
        <v>0</v>
      </c>
      <c r="E40" s="592"/>
      <c r="F40" s="70">
        <f t="shared" si="0"/>
        <v>0</v>
      </c>
      <c r="G40" s="286"/>
      <c r="H40" s="287"/>
      <c r="I40" s="322">
        <f t="shared" si="9"/>
        <v>553.95000000000016</v>
      </c>
      <c r="J40" s="323">
        <f t="shared" si="3"/>
        <v>24</v>
      </c>
      <c r="L40" s="2"/>
      <c r="M40" s="84"/>
      <c r="N40" s="15"/>
      <c r="O40" s="324">
        <f t="shared" si="7"/>
        <v>0</v>
      </c>
      <c r="P40" s="592"/>
      <c r="Q40" s="70">
        <f t="shared" si="1"/>
        <v>0</v>
      </c>
      <c r="R40" s="286"/>
      <c r="S40" s="287"/>
      <c r="T40" s="322">
        <f t="shared" si="10"/>
        <v>941.72</v>
      </c>
      <c r="U40" s="323">
        <f t="shared" si="5"/>
        <v>115</v>
      </c>
    </row>
    <row r="41" spans="1:21" x14ac:dyDescent="0.25">
      <c r="A41" s="2"/>
      <c r="B41" s="84"/>
      <c r="C41" s="15"/>
      <c r="D41" s="324">
        <f t="shared" si="8"/>
        <v>0</v>
      </c>
      <c r="E41" s="592"/>
      <c r="F41" s="70">
        <f t="shared" si="0"/>
        <v>0</v>
      </c>
      <c r="G41" s="286"/>
      <c r="H41" s="287"/>
      <c r="I41" s="252">
        <f t="shared" si="9"/>
        <v>553.95000000000016</v>
      </c>
      <c r="J41" s="253">
        <f t="shared" si="3"/>
        <v>24</v>
      </c>
      <c r="L41" s="2"/>
      <c r="M41" s="84"/>
      <c r="N41" s="15"/>
      <c r="O41" s="324">
        <f t="shared" si="7"/>
        <v>0</v>
      </c>
      <c r="P41" s="592"/>
      <c r="Q41" s="70">
        <f t="shared" si="1"/>
        <v>0</v>
      </c>
      <c r="R41" s="286"/>
      <c r="S41" s="287"/>
      <c r="T41" s="252">
        <f t="shared" si="10"/>
        <v>941.72</v>
      </c>
      <c r="U41" s="253">
        <f t="shared" si="5"/>
        <v>115</v>
      </c>
    </row>
    <row r="42" spans="1:21" x14ac:dyDescent="0.25">
      <c r="A42" s="2"/>
      <c r="B42" s="84"/>
      <c r="C42" s="15"/>
      <c r="D42" s="324">
        <f t="shared" si="8"/>
        <v>0</v>
      </c>
      <c r="E42" s="592"/>
      <c r="F42" s="70">
        <f t="shared" si="0"/>
        <v>0</v>
      </c>
      <c r="G42" s="71"/>
      <c r="H42" s="72"/>
      <c r="I42" s="252">
        <f t="shared" si="9"/>
        <v>553.95000000000016</v>
      </c>
      <c r="J42" s="253">
        <f t="shared" si="3"/>
        <v>24</v>
      </c>
      <c r="L42" s="2"/>
      <c r="M42" s="84"/>
      <c r="N42" s="15"/>
      <c r="O42" s="324">
        <f t="shared" si="7"/>
        <v>0</v>
      </c>
      <c r="P42" s="592"/>
      <c r="Q42" s="70">
        <f t="shared" si="1"/>
        <v>0</v>
      </c>
      <c r="R42" s="71"/>
      <c r="S42" s="72"/>
      <c r="T42" s="252">
        <f t="shared" si="10"/>
        <v>941.72</v>
      </c>
      <c r="U42" s="253">
        <f t="shared" si="5"/>
        <v>115</v>
      </c>
    </row>
    <row r="43" spans="1:21" x14ac:dyDescent="0.25">
      <c r="A43" s="2"/>
      <c r="B43" s="84"/>
      <c r="C43" s="15"/>
      <c r="D43" s="324">
        <f t="shared" si="8"/>
        <v>0</v>
      </c>
      <c r="E43" s="592"/>
      <c r="F43" s="70">
        <f t="shared" si="0"/>
        <v>0</v>
      </c>
      <c r="G43" s="71"/>
      <c r="H43" s="72"/>
      <c r="I43" s="252">
        <f t="shared" si="9"/>
        <v>553.95000000000016</v>
      </c>
      <c r="J43" s="253">
        <f t="shared" si="3"/>
        <v>24</v>
      </c>
      <c r="L43" s="2"/>
      <c r="M43" s="84"/>
      <c r="N43" s="15"/>
      <c r="O43" s="324">
        <f t="shared" si="7"/>
        <v>0</v>
      </c>
      <c r="P43" s="592"/>
      <c r="Q43" s="70">
        <f t="shared" si="1"/>
        <v>0</v>
      </c>
      <c r="R43" s="71"/>
      <c r="S43" s="72"/>
      <c r="T43" s="252">
        <f t="shared" si="10"/>
        <v>941.72</v>
      </c>
      <c r="U43" s="253">
        <f t="shared" si="5"/>
        <v>115</v>
      </c>
    </row>
    <row r="44" spans="1:21" x14ac:dyDescent="0.25">
      <c r="A44" s="2"/>
      <c r="B44" s="84"/>
      <c r="C44" s="15"/>
      <c r="D44" s="324">
        <f t="shared" si="8"/>
        <v>0</v>
      </c>
      <c r="E44" s="592"/>
      <c r="F44" s="70">
        <f t="shared" si="0"/>
        <v>0</v>
      </c>
      <c r="G44" s="71"/>
      <c r="H44" s="72"/>
      <c r="I44" s="252">
        <f t="shared" si="9"/>
        <v>553.95000000000016</v>
      </c>
      <c r="J44" s="253">
        <f t="shared" si="3"/>
        <v>24</v>
      </c>
      <c r="L44" s="2"/>
      <c r="M44" s="84"/>
      <c r="N44" s="15"/>
      <c r="O44" s="324">
        <f t="shared" si="7"/>
        <v>0</v>
      </c>
      <c r="P44" s="592"/>
      <c r="Q44" s="70">
        <f t="shared" si="1"/>
        <v>0</v>
      </c>
      <c r="R44" s="71"/>
      <c r="S44" s="72"/>
      <c r="T44" s="252">
        <f t="shared" si="10"/>
        <v>941.72</v>
      </c>
      <c r="U44" s="253">
        <f t="shared" si="5"/>
        <v>115</v>
      </c>
    </row>
    <row r="45" spans="1:21" x14ac:dyDescent="0.25">
      <c r="A45" s="2"/>
      <c r="B45" s="84"/>
      <c r="C45" s="15"/>
      <c r="D45" s="324">
        <f t="shared" si="8"/>
        <v>0</v>
      </c>
      <c r="E45" s="592"/>
      <c r="F45" s="70">
        <f t="shared" si="0"/>
        <v>0</v>
      </c>
      <c r="G45" s="71"/>
      <c r="H45" s="72"/>
      <c r="I45" s="252">
        <f t="shared" si="9"/>
        <v>553.95000000000016</v>
      </c>
      <c r="J45" s="253">
        <f t="shared" si="3"/>
        <v>24</v>
      </c>
      <c r="L45" s="2"/>
      <c r="M45" s="84"/>
      <c r="N45" s="15"/>
      <c r="O45" s="324">
        <f t="shared" si="7"/>
        <v>0</v>
      </c>
      <c r="P45" s="592"/>
      <c r="Q45" s="70">
        <f t="shared" si="1"/>
        <v>0</v>
      </c>
      <c r="R45" s="71"/>
      <c r="S45" s="72"/>
      <c r="T45" s="252">
        <f t="shared" si="10"/>
        <v>941.72</v>
      </c>
      <c r="U45" s="253">
        <f t="shared" si="5"/>
        <v>115</v>
      </c>
    </row>
    <row r="46" spans="1:21" x14ac:dyDescent="0.25">
      <c r="A46" s="2"/>
      <c r="B46" s="84"/>
      <c r="C46" s="15"/>
      <c r="D46" s="324">
        <f t="shared" si="8"/>
        <v>0</v>
      </c>
      <c r="E46" s="592"/>
      <c r="F46" s="70">
        <f t="shared" si="0"/>
        <v>0</v>
      </c>
      <c r="G46" s="71"/>
      <c r="H46" s="72"/>
      <c r="I46" s="252">
        <f t="shared" si="9"/>
        <v>553.95000000000016</v>
      </c>
      <c r="J46" s="253">
        <f t="shared" si="3"/>
        <v>24</v>
      </c>
      <c r="L46" s="2"/>
      <c r="M46" s="84"/>
      <c r="N46" s="15"/>
      <c r="O46" s="324">
        <f t="shared" si="7"/>
        <v>0</v>
      </c>
      <c r="P46" s="592"/>
      <c r="Q46" s="70">
        <f t="shared" si="1"/>
        <v>0</v>
      </c>
      <c r="R46" s="71"/>
      <c r="S46" s="72"/>
      <c r="T46" s="252">
        <f t="shared" si="10"/>
        <v>941.72</v>
      </c>
      <c r="U46" s="253">
        <f t="shared" si="5"/>
        <v>115</v>
      </c>
    </row>
    <row r="47" spans="1:21" x14ac:dyDescent="0.25">
      <c r="A47" s="2"/>
      <c r="B47" s="84"/>
      <c r="C47" s="15"/>
      <c r="D47" s="324">
        <f t="shared" si="8"/>
        <v>0</v>
      </c>
      <c r="E47" s="592"/>
      <c r="F47" s="70">
        <f t="shared" si="0"/>
        <v>0</v>
      </c>
      <c r="G47" s="71"/>
      <c r="H47" s="72"/>
      <c r="I47" s="252">
        <f t="shared" si="9"/>
        <v>553.95000000000016</v>
      </c>
      <c r="J47" s="253">
        <f t="shared" si="3"/>
        <v>24</v>
      </c>
      <c r="L47" s="2"/>
      <c r="M47" s="84"/>
      <c r="N47" s="15"/>
      <c r="O47" s="324">
        <f t="shared" si="7"/>
        <v>0</v>
      </c>
      <c r="P47" s="592"/>
      <c r="Q47" s="70">
        <f t="shared" si="1"/>
        <v>0</v>
      </c>
      <c r="R47" s="71"/>
      <c r="S47" s="72"/>
      <c r="T47" s="252">
        <f t="shared" si="10"/>
        <v>941.72</v>
      </c>
      <c r="U47" s="253">
        <f t="shared" si="5"/>
        <v>115</v>
      </c>
    </row>
    <row r="48" spans="1:21" x14ac:dyDescent="0.25">
      <c r="A48" s="2"/>
      <c r="B48" s="84"/>
      <c r="C48" s="15"/>
      <c r="D48" s="324">
        <f t="shared" si="8"/>
        <v>0</v>
      </c>
      <c r="E48" s="592"/>
      <c r="F48" s="70">
        <f t="shared" si="0"/>
        <v>0</v>
      </c>
      <c r="G48" s="71"/>
      <c r="H48" s="72"/>
      <c r="I48" s="252">
        <f t="shared" si="9"/>
        <v>553.95000000000016</v>
      </c>
      <c r="J48" s="253">
        <f t="shared" si="3"/>
        <v>24</v>
      </c>
      <c r="L48" s="2"/>
      <c r="M48" s="84"/>
      <c r="N48" s="15"/>
      <c r="O48" s="324">
        <f t="shared" si="7"/>
        <v>0</v>
      </c>
      <c r="P48" s="592"/>
      <c r="Q48" s="70">
        <f t="shared" si="1"/>
        <v>0</v>
      </c>
      <c r="R48" s="71"/>
      <c r="S48" s="72"/>
      <c r="T48" s="252">
        <f t="shared" si="10"/>
        <v>941.72</v>
      </c>
      <c r="U48" s="253">
        <f t="shared" si="5"/>
        <v>115</v>
      </c>
    </row>
    <row r="49" spans="1:21" x14ac:dyDescent="0.25">
      <c r="A49" s="2"/>
      <c r="B49" s="84"/>
      <c r="C49" s="15"/>
      <c r="D49" s="324">
        <f t="shared" si="8"/>
        <v>0</v>
      </c>
      <c r="E49" s="592"/>
      <c r="F49" s="70">
        <f t="shared" si="0"/>
        <v>0</v>
      </c>
      <c r="G49" s="71"/>
      <c r="H49" s="72"/>
      <c r="I49" s="252">
        <f t="shared" si="9"/>
        <v>553.95000000000016</v>
      </c>
      <c r="J49" s="253">
        <f t="shared" si="3"/>
        <v>24</v>
      </c>
      <c r="L49" s="2"/>
      <c r="M49" s="84"/>
      <c r="N49" s="15"/>
      <c r="O49" s="324">
        <f t="shared" si="7"/>
        <v>0</v>
      </c>
      <c r="P49" s="592"/>
      <c r="Q49" s="70">
        <f t="shared" si="1"/>
        <v>0</v>
      </c>
      <c r="R49" s="71"/>
      <c r="S49" s="72"/>
      <c r="T49" s="252">
        <f t="shared" si="10"/>
        <v>941.72</v>
      </c>
      <c r="U49" s="253">
        <f t="shared" si="5"/>
        <v>115</v>
      </c>
    </row>
    <row r="50" spans="1:21" x14ac:dyDescent="0.25">
      <c r="A50" s="2"/>
      <c r="B50" s="84"/>
      <c r="C50" s="15"/>
      <c r="D50" s="324">
        <f t="shared" si="8"/>
        <v>0</v>
      </c>
      <c r="E50" s="592"/>
      <c r="F50" s="70">
        <f t="shared" si="0"/>
        <v>0</v>
      </c>
      <c r="G50" s="71"/>
      <c r="H50" s="72"/>
      <c r="I50" s="252">
        <f t="shared" si="9"/>
        <v>553.95000000000016</v>
      </c>
      <c r="J50" s="253">
        <f t="shared" si="3"/>
        <v>24</v>
      </c>
      <c r="L50" s="2"/>
      <c r="M50" s="84"/>
      <c r="N50" s="15"/>
      <c r="O50" s="324">
        <f t="shared" si="7"/>
        <v>0</v>
      </c>
      <c r="P50" s="592"/>
      <c r="Q50" s="70">
        <f t="shared" si="1"/>
        <v>0</v>
      </c>
      <c r="R50" s="71"/>
      <c r="S50" s="72"/>
      <c r="T50" s="252">
        <f t="shared" si="10"/>
        <v>941.72</v>
      </c>
      <c r="U50" s="253">
        <f t="shared" si="5"/>
        <v>115</v>
      </c>
    </row>
    <row r="51" spans="1:21" ht="15.75" thickBot="1" x14ac:dyDescent="0.3">
      <c r="A51" s="4"/>
      <c r="B51" s="75"/>
      <c r="C51" s="37"/>
      <c r="D51" s="722">
        <f t="shared" si="8"/>
        <v>0</v>
      </c>
      <c r="E51" s="362"/>
      <c r="F51" s="228">
        <f t="shared" si="0"/>
        <v>0</v>
      </c>
      <c r="G51" s="229"/>
      <c r="H51" s="217"/>
      <c r="L51" s="4"/>
      <c r="M51" s="75"/>
      <c r="N51" s="37"/>
      <c r="O51" s="722">
        <f t="shared" si="7"/>
        <v>0</v>
      </c>
      <c r="P51" s="362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20</v>
      </c>
      <c r="D52" s="324">
        <f t="shared" si="8"/>
        <v>0</v>
      </c>
      <c r="E52" s="38"/>
      <c r="F52" s="5">
        <f>SUM(F8:F51)</f>
        <v>467.49000000000007</v>
      </c>
      <c r="N52" s="91">
        <f>SUM(N8:N51)</f>
        <v>0</v>
      </c>
      <c r="O52" s="324">
        <f t="shared" si="7"/>
        <v>0</v>
      </c>
      <c r="P52" s="38"/>
      <c r="Q52" s="5">
        <f>SUM(Q8:Q51)</f>
        <v>0</v>
      </c>
    </row>
    <row r="53" spans="1:21" ht="15.75" thickBot="1" x14ac:dyDescent="0.3">
      <c r="A53" s="51"/>
      <c r="D53" s="324">
        <f t="shared" si="8"/>
        <v>0</v>
      </c>
      <c r="E53" s="69">
        <f>F4+F5+F6-+C52</f>
        <v>24</v>
      </c>
      <c r="L53" s="51"/>
      <c r="O53" s="324">
        <f t="shared" si="7"/>
        <v>0</v>
      </c>
      <c r="P53" s="69">
        <f>Q4+Q5+Q6-+N52</f>
        <v>115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126" t="s">
        <v>11</v>
      </c>
      <c r="D55" s="1127"/>
      <c r="E55" s="152">
        <f>E5+E4+E6+-F52</f>
        <v>553.95000000000005</v>
      </c>
      <c r="L55" s="47"/>
      <c r="N55" s="1126" t="s">
        <v>11</v>
      </c>
      <c r="O55" s="1127"/>
      <c r="P55" s="152">
        <f>P5+P4+P6+-Q52</f>
        <v>941.72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95"/>
      <c r="B1" s="1095"/>
      <c r="C1" s="1095"/>
      <c r="D1" s="1095"/>
      <c r="E1" s="1095"/>
      <c r="F1" s="1095"/>
      <c r="G1" s="109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22"/>
      <c r="B5" s="1124" t="s">
        <v>74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23"/>
      <c r="B6" s="1125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26" t="s">
        <v>11</v>
      </c>
      <c r="D55" s="1127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zoomScaleNormal="100" workbookViewId="0">
      <pane ySplit="8" topLeftCell="A15" activePane="bottomLeft" state="frozen"/>
      <selection activeCell="Y1" sqref="Y1"/>
      <selection pane="bottomLeft" activeCell="H26" sqref="H2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07" t="s">
        <v>204</v>
      </c>
      <c r="B1" s="1107"/>
      <c r="C1" s="1107"/>
      <c r="D1" s="1107"/>
      <c r="E1" s="1107"/>
      <c r="F1" s="1107"/>
      <c r="G1" s="1107"/>
      <c r="H1" s="11">
        <v>1</v>
      </c>
      <c r="I1" s="136"/>
      <c r="J1" s="74"/>
      <c r="M1" s="1102" t="s">
        <v>218</v>
      </c>
      <c r="N1" s="1102"/>
      <c r="O1" s="1102"/>
      <c r="P1" s="1102"/>
      <c r="Q1" s="1102"/>
      <c r="R1" s="1102"/>
      <c r="S1" s="1102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132">
        <v>54</v>
      </c>
      <c r="P4" s="160">
        <v>44494</v>
      </c>
      <c r="Q4" s="107">
        <v>503.94</v>
      </c>
      <c r="R4" s="74">
        <v>111</v>
      </c>
      <c r="S4" s="74"/>
      <c r="U4" s="214"/>
      <c r="V4" s="74"/>
    </row>
    <row r="5" spans="1:23" x14ac:dyDescent="0.25">
      <c r="A5" s="74" t="s">
        <v>73</v>
      </c>
      <c r="B5" s="1132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1312.0600000000002</v>
      </c>
      <c r="H5" s="7">
        <f>E4+E5-G5+E6+E7</f>
        <v>631.05999999999983</v>
      </c>
      <c r="I5" s="214"/>
      <c r="J5" s="74"/>
      <c r="M5" s="74" t="s">
        <v>73</v>
      </c>
      <c r="N5" s="1132" t="s">
        <v>45</v>
      </c>
      <c r="O5" s="224">
        <v>54</v>
      </c>
      <c r="P5" s="160">
        <v>44481</v>
      </c>
      <c r="Q5" s="107">
        <v>304.18</v>
      </c>
      <c r="R5" s="74">
        <v>67</v>
      </c>
      <c r="S5" s="5">
        <f>R70</f>
        <v>0</v>
      </c>
      <c r="T5" s="7">
        <f>Q4+Q5-S5+Q6+Q7</f>
        <v>2115.64</v>
      </c>
      <c r="U5" s="214"/>
      <c r="V5" s="74"/>
    </row>
    <row r="6" spans="1:23" x14ac:dyDescent="0.25">
      <c r="B6" s="1132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132"/>
      <c r="O6" s="224">
        <v>55</v>
      </c>
      <c r="P6" s="160">
        <v>44489</v>
      </c>
      <c r="Q6" s="107">
        <v>304.18</v>
      </c>
      <c r="R6" s="74">
        <v>67</v>
      </c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>
        <v>54</v>
      </c>
      <c r="P7" s="160">
        <v>44490</v>
      </c>
      <c r="Q7" s="107">
        <v>1003.34</v>
      </c>
      <c r="R7" s="74">
        <v>221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139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2115.64</v>
      </c>
      <c r="V9" s="74">
        <f>R5-O9+R6+R4+R7</f>
        <v>466</v>
      </c>
      <c r="W9" s="61">
        <f>T9*R9</f>
        <v>0</v>
      </c>
    </row>
    <row r="10" spans="1:23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140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4">H10*F10</f>
        <v>12939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2115.64</v>
      </c>
      <c r="V10" s="74">
        <f>V9-O10</f>
        <v>466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6" t="s">
        <v>150</v>
      </c>
      <c r="H11" s="287">
        <v>57</v>
      </c>
      <c r="I11" s="302">
        <f t="shared" ref="I11:I68" si="6">I10-F11</f>
        <v>1561.7599999999998</v>
      </c>
      <c r="J11" s="263">
        <f t="shared" ref="J11:J68" si="7">J10-C11</f>
        <v>344</v>
      </c>
      <c r="K11" s="61">
        <f t="shared" si="4"/>
        <v>1035.1200000000001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6"/>
      <c r="T11" s="287"/>
      <c r="U11" s="302">
        <f t="shared" ref="U11:U68" si="8">U10-R11</f>
        <v>2115.64</v>
      </c>
      <c r="V11" s="263">
        <f t="shared" ref="V11:V68" si="9">V10-O11</f>
        <v>466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6" t="s">
        <v>151</v>
      </c>
      <c r="H12" s="287">
        <v>57</v>
      </c>
      <c r="I12" s="302">
        <f t="shared" si="6"/>
        <v>1470.9599999999998</v>
      </c>
      <c r="J12" s="263">
        <f t="shared" si="7"/>
        <v>324</v>
      </c>
      <c r="K12" s="61">
        <f t="shared" si="4"/>
        <v>5175.5999999999995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6"/>
      <c r="T12" s="287"/>
      <c r="U12" s="302">
        <f t="shared" si="8"/>
        <v>2115.64</v>
      </c>
      <c r="V12" s="263">
        <f t="shared" si="9"/>
        <v>466</v>
      </c>
      <c r="W12" s="61">
        <f t="shared" si="5"/>
        <v>0</v>
      </c>
    </row>
    <row r="13" spans="1:23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6" t="s">
        <v>154</v>
      </c>
      <c r="H13" s="287">
        <v>57</v>
      </c>
      <c r="I13" s="302">
        <f t="shared" si="6"/>
        <v>1380.1599999999999</v>
      </c>
      <c r="J13" s="263">
        <f t="shared" si="7"/>
        <v>304</v>
      </c>
      <c r="K13" s="61">
        <f t="shared" si="4"/>
        <v>5175.5999999999995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6"/>
      <c r="T13" s="287"/>
      <c r="U13" s="302">
        <f t="shared" si="8"/>
        <v>2115.64</v>
      </c>
      <c r="V13" s="263">
        <f t="shared" si="9"/>
        <v>466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6" t="s">
        <v>161</v>
      </c>
      <c r="H14" s="287">
        <v>57</v>
      </c>
      <c r="I14" s="302">
        <f t="shared" si="6"/>
        <v>1375.62</v>
      </c>
      <c r="J14" s="263">
        <f t="shared" si="7"/>
        <v>303</v>
      </c>
      <c r="K14" s="61">
        <f t="shared" si="4"/>
        <v>258.78000000000003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6"/>
      <c r="T14" s="287"/>
      <c r="U14" s="302">
        <f t="shared" si="8"/>
        <v>2115.64</v>
      </c>
      <c r="V14" s="263">
        <f t="shared" si="9"/>
        <v>466</v>
      </c>
      <c r="W14" s="61">
        <f t="shared" si="5"/>
        <v>0</v>
      </c>
    </row>
    <row r="15" spans="1:23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6" t="s">
        <v>163</v>
      </c>
      <c r="H15" s="287">
        <v>57</v>
      </c>
      <c r="I15" s="302">
        <f t="shared" si="6"/>
        <v>1366.54</v>
      </c>
      <c r="J15" s="263">
        <f t="shared" si="7"/>
        <v>301</v>
      </c>
      <c r="K15" s="61">
        <f t="shared" si="4"/>
        <v>517.56000000000006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6"/>
      <c r="T15" s="287"/>
      <c r="U15" s="302">
        <f t="shared" si="8"/>
        <v>2115.64</v>
      </c>
      <c r="V15" s="263">
        <f t="shared" si="9"/>
        <v>466</v>
      </c>
      <c r="W15" s="61">
        <f t="shared" si="5"/>
        <v>0</v>
      </c>
    </row>
    <row r="16" spans="1:23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6" t="s">
        <v>165</v>
      </c>
      <c r="H16" s="287">
        <v>57</v>
      </c>
      <c r="I16" s="302">
        <f t="shared" si="6"/>
        <v>1321.1399999999999</v>
      </c>
      <c r="J16" s="263">
        <f t="shared" si="7"/>
        <v>291</v>
      </c>
      <c r="K16" s="61">
        <f t="shared" si="4"/>
        <v>2587.7999999999997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6"/>
      <c r="T16" s="287"/>
      <c r="U16" s="302">
        <f t="shared" si="8"/>
        <v>2115.64</v>
      </c>
      <c r="V16" s="263">
        <f t="shared" si="9"/>
        <v>466</v>
      </c>
      <c r="W16" s="61">
        <f t="shared" si="5"/>
        <v>0</v>
      </c>
    </row>
    <row r="17" spans="2:23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6" t="s">
        <v>166</v>
      </c>
      <c r="H17" s="287">
        <v>57</v>
      </c>
      <c r="I17" s="302">
        <f t="shared" si="6"/>
        <v>1184.9399999999998</v>
      </c>
      <c r="J17" s="263">
        <f t="shared" si="7"/>
        <v>261</v>
      </c>
      <c r="K17" s="61">
        <f t="shared" si="4"/>
        <v>7763.4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6"/>
      <c r="T17" s="287"/>
      <c r="U17" s="302">
        <f t="shared" si="8"/>
        <v>2115.64</v>
      </c>
      <c r="V17" s="263">
        <f t="shared" si="9"/>
        <v>466</v>
      </c>
      <c r="W17" s="61">
        <f t="shared" si="5"/>
        <v>0</v>
      </c>
    </row>
    <row r="18" spans="2:23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6" t="s">
        <v>169</v>
      </c>
      <c r="H18" s="287">
        <v>57</v>
      </c>
      <c r="I18" s="302">
        <f t="shared" si="6"/>
        <v>1175.8599999999999</v>
      </c>
      <c r="J18" s="263">
        <f t="shared" si="7"/>
        <v>259</v>
      </c>
      <c r="K18" s="61">
        <f t="shared" si="4"/>
        <v>517.56000000000006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6"/>
      <c r="T18" s="287"/>
      <c r="U18" s="302">
        <f t="shared" si="8"/>
        <v>2115.64</v>
      </c>
      <c r="V18" s="263">
        <f t="shared" si="9"/>
        <v>466</v>
      </c>
      <c r="W18" s="61">
        <f t="shared" si="5"/>
        <v>0</v>
      </c>
    </row>
    <row r="19" spans="2:23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6" t="s">
        <v>172</v>
      </c>
      <c r="H19" s="287">
        <v>57</v>
      </c>
      <c r="I19" s="302">
        <f t="shared" si="6"/>
        <v>1085.06</v>
      </c>
      <c r="J19" s="263">
        <f t="shared" si="7"/>
        <v>239</v>
      </c>
      <c r="K19" s="61">
        <f t="shared" si="4"/>
        <v>5175.5999999999995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6"/>
      <c r="T19" s="287"/>
      <c r="U19" s="302">
        <f t="shared" si="8"/>
        <v>2115.64</v>
      </c>
      <c r="V19" s="263">
        <f t="shared" si="9"/>
        <v>466</v>
      </c>
      <c r="W19" s="61">
        <f t="shared" si="5"/>
        <v>0</v>
      </c>
    </row>
    <row r="20" spans="2:23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176</v>
      </c>
      <c r="H20" s="72">
        <v>57</v>
      </c>
      <c r="I20" s="214">
        <f t="shared" si="6"/>
        <v>994.26</v>
      </c>
      <c r="J20" s="74">
        <f t="shared" si="7"/>
        <v>219</v>
      </c>
      <c r="K20" s="61">
        <f t="shared" si="4"/>
        <v>5175.5999999999995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2115.64</v>
      </c>
      <c r="V20" s="74">
        <f t="shared" si="9"/>
        <v>466</v>
      </c>
      <c r="W20" s="61">
        <f t="shared" si="5"/>
        <v>0</v>
      </c>
    </row>
    <row r="21" spans="2:23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181</v>
      </c>
      <c r="H21" s="72">
        <v>57</v>
      </c>
      <c r="I21" s="214">
        <f t="shared" si="6"/>
        <v>858.06</v>
      </c>
      <c r="J21" s="74">
        <f t="shared" si="7"/>
        <v>189</v>
      </c>
      <c r="K21" s="61">
        <f t="shared" si="4"/>
        <v>7763.4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2115.64</v>
      </c>
      <c r="V21" s="74">
        <f t="shared" si="9"/>
        <v>466</v>
      </c>
      <c r="W21" s="61">
        <f t="shared" si="5"/>
        <v>0</v>
      </c>
    </row>
    <row r="22" spans="2:23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190</v>
      </c>
      <c r="H22" s="72">
        <v>57</v>
      </c>
      <c r="I22" s="214">
        <f t="shared" si="6"/>
        <v>835.3599999999999</v>
      </c>
      <c r="J22" s="74">
        <f t="shared" si="7"/>
        <v>184</v>
      </c>
      <c r="K22" s="61">
        <f t="shared" si="4"/>
        <v>1293.8999999999999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2115.64</v>
      </c>
      <c r="V22" s="74">
        <f t="shared" si="9"/>
        <v>466</v>
      </c>
      <c r="W22" s="61">
        <f t="shared" si="5"/>
        <v>0</v>
      </c>
    </row>
    <row r="23" spans="2:23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192</v>
      </c>
      <c r="H23" s="72">
        <v>57</v>
      </c>
      <c r="I23" s="214">
        <f t="shared" si="6"/>
        <v>699.15999999999985</v>
      </c>
      <c r="J23" s="74">
        <f t="shared" si="7"/>
        <v>154</v>
      </c>
      <c r="K23" s="61">
        <f t="shared" si="4"/>
        <v>7763.4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2115.64</v>
      </c>
      <c r="V23" s="74">
        <f t="shared" si="9"/>
        <v>466</v>
      </c>
      <c r="W23" s="61">
        <f t="shared" si="5"/>
        <v>0</v>
      </c>
    </row>
    <row r="24" spans="2:23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194</v>
      </c>
      <c r="H24" s="72">
        <v>57</v>
      </c>
      <c r="I24" s="214">
        <f t="shared" si="6"/>
        <v>653.75999999999988</v>
      </c>
      <c r="J24" s="74">
        <f t="shared" si="7"/>
        <v>144</v>
      </c>
      <c r="K24" s="61">
        <f t="shared" si="4"/>
        <v>2587.7999999999997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2115.64</v>
      </c>
      <c r="V24" s="74">
        <f t="shared" si="9"/>
        <v>466</v>
      </c>
      <c r="W24" s="61">
        <f t="shared" si="5"/>
        <v>0</v>
      </c>
    </row>
    <row r="25" spans="2:23" x14ac:dyDescent="0.25">
      <c r="B25" s="139">
        <v>4.54</v>
      </c>
      <c r="C25" s="15">
        <v>5</v>
      </c>
      <c r="D25" s="929">
        <f t="shared" si="0"/>
        <v>22.7</v>
      </c>
      <c r="E25" s="995">
        <v>44473</v>
      </c>
      <c r="F25" s="929">
        <f t="shared" si="1"/>
        <v>22.7</v>
      </c>
      <c r="G25" s="931" t="s">
        <v>367</v>
      </c>
      <c r="H25" s="932">
        <v>57</v>
      </c>
      <c r="I25" s="214">
        <f t="shared" si="6"/>
        <v>631.05999999999983</v>
      </c>
      <c r="J25" s="74">
        <f t="shared" si="7"/>
        <v>139</v>
      </c>
      <c r="K25" s="61">
        <f t="shared" si="4"/>
        <v>1293.8999999999999</v>
      </c>
      <c r="N25" s="139">
        <v>4.54</v>
      </c>
      <c r="O25" s="15"/>
      <c r="P25" s="929">
        <f t="shared" si="2"/>
        <v>0</v>
      </c>
      <c r="Q25" s="995"/>
      <c r="R25" s="929">
        <f t="shared" si="3"/>
        <v>0</v>
      </c>
      <c r="S25" s="931"/>
      <c r="T25" s="932"/>
      <c r="U25" s="214">
        <f t="shared" si="8"/>
        <v>2115.64</v>
      </c>
      <c r="V25" s="74">
        <f t="shared" si="9"/>
        <v>466</v>
      </c>
      <c r="W25" s="61">
        <f t="shared" si="5"/>
        <v>0</v>
      </c>
    </row>
    <row r="26" spans="2:23" x14ac:dyDescent="0.25">
      <c r="B26" s="139">
        <v>4.54</v>
      </c>
      <c r="C26" s="15"/>
      <c r="D26" s="929">
        <f t="shared" si="0"/>
        <v>0</v>
      </c>
      <c r="E26" s="995"/>
      <c r="F26" s="929">
        <f t="shared" si="1"/>
        <v>0</v>
      </c>
      <c r="G26" s="931"/>
      <c r="H26" s="932"/>
      <c r="I26" s="214">
        <f t="shared" si="6"/>
        <v>631.05999999999983</v>
      </c>
      <c r="J26" s="74">
        <f t="shared" si="7"/>
        <v>139</v>
      </c>
      <c r="K26" s="61">
        <f t="shared" si="4"/>
        <v>0</v>
      </c>
      <c r="N26" s="139">
        <v>4.54</v>
      </c>
      <c r="O26" s="15"/>
      <c r="P26" s="929">
        <f t="shared" si="2"/>
        <v>0</v>
      </c>
      <c r="Q26" s="995"/>
      <c r="R26" s="929">
        <f t="shared" si="3"/>
        <v>0</v>
      </c>
      <c r="S26" s="931"/>
      <c r="T26" s="932"/>
      <c r="U26" s="214">
        <f t="shared" si="8"/>
        <v>2115.64</v>
      </c>
      <c r="V26" s="74">
        <f t="shared" si="9"/>
        <v>466</v>
      </c>
      <c r="W26" s="61">
        <f t="shared" si="5"/>
        <v>0</v>
      </c>
    </row>
    <row r="27" spans="2:23" x14ac:dyDescent="0.25">
      <c r="B27" s="139">
        <v>4.54</v>
      </c>
      <c r="C27" s="15"/>
      <c r="D27" s="929">
        <f t="shared" si="0"/>
        <v>0</v>
      </c>
      <c r="E27" s="995"/>
      <c r="F27" s="929">
        <f t="shared" si="1"/>
        <v>0</v>
      </c>
      <c r="G27" s="931"/>
      <c r="H27" s="932"/>
      <c r="I27" s="214">
        <f t="shared" si="6"/>
        <v>631.05999999999983</v>
      </c>
      <c r="J27" s="74">
        <f t="shared" si="7"/>
        <v>139</v>
      </c>
      <c r="K27" s="61">
        <f t="shared" si="4"/>
        <v>0</v>
      </c>
      <c r="N27" s="139">
        <v>4.54</v>
      </c>
      <c r="O27" s="15"/>
      <c r="P27" s="929">
        <f t="shared" si="2"/>
        <v>0</v>
      </c>
      <c r="Q27" s="995"/>
      <c r="R27" s="929">
        <f t="shared" si="3"/>
        <v>0</v>
      </c>
      <c r="S27" s="931"/>
      <c r="T27" s="932"/>
      <c r="U27" s="214">
        <f t="shared" si="8"/>
        <v>2115.64</v>
      </c>
      <c r="V27" s="74">
        <f t="shared" si="9"/>
        <v>466</v>
      </c>
      <c r="W27" s="61">
        <f t="shared" si="5"/>
        <v>0</v>
      </c>
    </row>
    <row r="28" spans="2:23" x14ac:dyDescent="0.25">
      <c r="B28" s="139">
        <v>4.54</v>
      </c>
      <c r="C28" s="15"/>
      <c r="D28" s="929">
        <f t="shared" ref="D28:D69" si="10">C28*B28</f>
        <v>0</v>
      </c>
      <c r="E28" s="995"/>
      <c r="F28" s="929">
        <f t="shared" si="1"/>
        <v>0</v>
      </c>
      <c r="G28" s="931"/>
      <c r="H28" s="932"/>
      <c r="I28" s="214">
        <f t="shared" si="6"/>
        <v>631.05999999999983</v>
      </c>
      <c r="J28" s="74">
        <f t="shared" si="7"/>
        <v>139</v>
      </c>
      <c r="K28" s="61">
        <f t="shared" si="4"/>
        <v>0</v>
      </c>
      <c r="N28" s="139">
        <v>4.54</v>
      </c>
      <c r="O28" s="15"/>
      <c r="P28" s="929">
        <f t="shared" si="2"/>
        <v>0</v>
      </c>
      <c r="Q28" s="995"/>
      <c r="R28" s="929">
        <f t="shared" si="3"/>
        <v>0</v>
      </c>
      <c r="S28" s="931"/>
      <c r="T28" s="932"/>
      <c r="U28" s="214">
        <f t="shared" si="8"/>
        <v>2115.64</v>
      </c>
      <c r="V28" s="74">
        <f t="shared" si="9"/>
        <v>466</v>
      </c>
      <c r="W28" s="61">
        <f t="shared" si="5"/>
        <v>0</v>
      </c>
    </row>
    <row r="29" spans="2:23" x14ac:dyDescent="0.25">
      <c r="B29" s="139">
        <v>4.54</v>
      </c>
      <c r="C29" s="15"/>
      <c r="D29" s="929">
        <f t="shared" si="10"/>
        <v>0</v>
      </c>
      <c r="E29" s="995"/>
      <c r="F29" s="929">
        <f t="shared" si="1"/>
        <v>0</v>
      </c>
      <c r="G29" s="931"/>
      <c r="H29" s="932"/>
      <c r="I29" s="214">
        <f t="shared" si="6"/>
        <v>631.05999999999983</v>
      </c>
      <c r="J29" s="74">
        <f t="shared" si="7"/>
        <v>139</v>
      </c>
      <c r="K29" s="61">
        <f t="shared" si="4"/>
        <v>0</v>
      </c>
      <c r="N29" s="139">
        <v>4.54</v>
      </c>
      <c r="O29" s="15"/>
      <c r="P29" s="929">
        <f t="shared" si="2"/>
        <v>0</v>
      </c>
      <c r="Q29" s="995"/>
      <c r="R29" s="929">
        <f t="shared" si="3"/>
        <v>0</v>
      </c>
      <c r="S29" s="931"/>
      <c r="T29" s="932"/>
      <c r="U29" s="214">
        <f t="shared" si="8"/>
        <v>2115.64</v>
      </c>
      <c r="V29" s="74">
        <f t="shared" si="9"/>
        <v>466</v>
      </c>
      <c r="W29" s="61">
        <f t="shared" si="5"/>
        <v>0</v>
      </c>
    </row>
    <row r="30" spans="2:23" x14ac:dyDescent="0.25">
      <c r="B30" s="139">
        <v>4.54</v>
      </c>
      <c r="C30" s="15"/>
      <c r="D30" s="929">
        <f t="shared" si="10"/>
        <v>0</v>
      </c>
      <c r="E30" s="995"/>
      <c r="F30" s="929">
        <f t="shared" si="1"/>
        <v>0</v>
      </c>
      <c r="G30" s="931"/>
      <c r="H30" s="932"/>
      <c r="I30" s="214">
        <f t="shared" si="6"/>
        <v>631.05999999999983</v>
      </c>
      <c r="J30" s="74">
        <f t="shared" si="7"/>
        <v>139</v>
      </c>
      <c r="K30" s="61">
        <f t="shared" si="4"/>
        <v>0</v>
      </c>
      <c r="N30" s="139">
        <v>4.54</v>
      </c>
      <c r="O30" s="15"/>
      <c r="P30" s="929">
        <f t="shared" si="2"/>
        <v>0</v>
      </c>
      <c r="Q30" s="995"/>
      <c r="R30" s="929">
        <f t="shared" si="3"/>
        <v>0</v>
      </c>
      <c r="S30" s="931"/>
      <c r="T30" s="932"/>
      <c r="U30" s="214">
        <f t="shared" si="8"/>
        <v>2115.64</v>
      </c>
      <c r="V30" s="74">
        <f t="shared" si="9"/>
        <v>466</v>
      </c>
      <c r="W30" s="61">
        <f t="shared" si="5"/>
        <v>0</v>
      </c>
    </row>
    <row r="31" spans="2:23" x14ac:dyDescent="0.25">
      <c r="B31" s="139">
        <v>4.54</v>
      </c>
      <c r="C31" s="15"/>
      <c r="D31" s="929">
        <f t="shared" si="10"/>
        <v>0</v>
      </c>
      <c r="E31" s="995"/>
      <c r="F31" s="929">
        <f t="shared" si="1"/>
        <v>0</v>
      </c>
      <c r="G31" s="931"/>
      <c r="H31" s="932"/>
      <c r="I31" s="214">
        <f t="shared" si="6"/>
        <v>631.05999999999983</v>
      </c>
      <c r="J31" s="74">
        <f t="shared" si="7"/>
        <v>139</v>
      </c>
      <c r="K31" s="61">
        <f t="shared" si="4"/>
        <v>0</v>
      </c>
      <c r="N31" s="139">
        <v>4.54</v>
      </c>
      <c r="O31" s="15"/>
      <c r="P31" s="929">
        <f t="shared" si="2"/>
        <v>0</v>
      </c>
      <c r="Q31" s="995"/>
      <c r="R31" s="929">
        <f t="shared" si="3"/>
        <v>0</v>
      </c>
      <c r="S31" s="931"/>
      <c r="T31" s="932"/>
      <c r="U31" s="214">
        <f t="shared" si="8"/>
        <v>2115.64</v>
      </c>
      <c r="V31" s="74">
        <f t="shared" si="9"/>
        <v>466</v>
      </c>
      <c r="W31" s="61">
        <f t="shared" si="5"/>
        <v>0</v>
      </c>
    </row>
    <row r="32" spans="2:23" x14ac:dyDescent="0.25">
      <c r="B32" s="139">
        <v>4.54</v>
      </c>
      <c r="C32" s="15"/>
      <c r="D32" s="929">
        <f t="shared" si="10"/>
        <v>0</v>
      </c>
      <c r="E32" s="995"/>
      <c r="F32" s="929">
        <f>D32</f>
        <v>0</v>
      </c>
      <c r="G32" s="931"/>
      <c r="H32" s="932"/>
      <c r="I32" s="214">
        <f t="shared" si="6"/>
        <v>631.05999999999983</v>
      </c>
      <c r="J32" s="74">
        <f t="shared" si="7"/>
        <v>139</v>
      </c>
      <c r="K32" s="61">
        <f t="shared" si="4"/>
        <v>0</v>
      </c>
      <c r="N32" s="139">
        <v>4.54</v>
      </c>
      <c r="O32" s="15"/>
      <c r="P32" s="929">
        <f t="shared" si="2"/>
        <v>0</v>
      </c>
      <c r="Q32" s="995"/>
      <c r="R32" s="929">
        <f>P32</f>
        <v>0</v>
      </c>
      <c r="S32" s="931"/>
      <c r="T32" s="932"/>
      <c r="U32" s="214">
        <f t="shared" si="8"/>
        <v>2115.64</v>
      </c>
      <c r="V32" s="74">
        <f t="shared" si="9"/>
        <v>466</v>
      </c>
      <c r="W32" s="61">
        <f t="shared" si="5"/>
        <v>0</v>
      </c>
    </row>
    <row r="33" spans="1:23" x14ac:dyDescent="0.25">
      <c r="B33" s="139">
        <v>4.54</v>
      </c>
      <c r="C33" s="15"/>
      <c r="D33" s="929">
        <f t="shared" si="10"/>
        <v>0</v>
      </c>
      <c r="E33" s="996"/>
      <c r="F33" s="929">
        <f>D33</f>
        <v>0</v>
      </c>
      <c r="G33" s="931"/>
      <c r="H33" s="932"/>
      <c r="I33" s="214">
        <f t="shared" si="6"/>
        <v>631.05999999999983</v>
      </c>
      <c r="J33" s="74">
        <f t="shared" si="7"/>
        <v>139</v>
      </c>
      <c r="K33" s="61">
        <f t="shared" si="4"/>
        <v>0</v>
      </c>
      <c r="N33" s="139">
        <v>4.54</v>
      </c>
      <c r="O33" s="15"/>
      <c r="P33" s="929">
        <f t="shared" si="2"/>
        <v>0</v>
      </c>
      <c r="Q33" s="996"/>
      <c r="R33" s="929">
        <f>P33</f>
        <v>0</v>
      </c>
      <c r="S33" s="931"/>
      <c r="T33" s="932"/>
      <c r="U33" s="214">
        <f t="shared" si="8"/>
        <v>2115.64</v>
      </c>
      <c r="V33" s="74">
        <f t="shared" si="9"/>
        <v>466</v>
      </c>
      <c r="W33" s="61">
        <f t="shared" si="5"/>
        <v>0</v>
      </c>
    </row>
    <row r="34" spans="1:23" x14ac:dyDescent="0.25">
      <c r="B34" s="139">
        <v>4.54</v>
      </c>
      <c r="C34" s="15"/>
      <c r="D34" s="929">
        <f t="shared" si="10"/>
        <v>0</v>
      </c>
      <c r="E34" s="997"/>
      <c r="F34" s="929">
        <f t="shared" ref="F34:F69" si="11">D34</f>
        <v>0</v>
      </c>
      <c r="G34" s="931"/>
      <c r="H34" s="932"/>
      <c r="I34" s="214">
        <f t="shared" si="6"/>
        <v>631.05999999999983</v>
      </c>
      <c r="J34" s="74">
        <f t="shared" si="7"/>
        <v>139</v>
      </c>
      <c r="K34" s="61">
        <f t="shared" si="4"/>
        <v>0</v>
      </c>
      <c r="N34" s="139">
        <v>4.54</v>
      </c>
      <c r="O34" s="15"/>
      <c r="P34" s="929">
        <f t="shared" si="2"/>
        <v>0</v>
      </c>
      <c r="Q34" s="997"/>
      <c r="R34" s="929">
        <f t="shared" ref="R34:R69" si="12">P34</f>
        <v>0</v>
      </c>
      <c r="S34" s="931"/>
      <c r="T34" s="932"/>
      <c r="U34" s="214">
        <f t="shared" si="8"/>
        <v>2115.64</v>
      </c>
      <c r="V34" s="74">
        <f t="shared" si="9"/>
        <v>466</v>
      </c>
      <c r="W34" s="61">
        <f t="shared" si="5"/>
        <v>0</v>
      </c>
    </row>
    <row r="35" spans="1:23" x14ac:dyDescent="0.25">
      <c r="B35" s="139">
        <v>4.54</v>
      </c>
      <c r="C35" s="15"/>
      <c r="D35" s="929">
        <f t="shared" si="10"/>
        <v>0</v>
      </c>
      <c r="E35" s="997"/>
      <c r="F35" s="929">
        <f t="shared" si="11"/>
        <v>0</v>
      </c>
      <c r="G35" s="931"/>
      <c r="H35" s="932"/>
      <c r="I35" s="214">
        <f t="shared" si="6"/>
        <v>631.05999999999983</v>
      </c>
      <c r="J35" s="74">
        <f t="shared" si="7"/>
        <v>139</v>
      </c>
      <c r="K35" s="61">
        <f t="shared" si="4"/>
        <v>0</v>
      </c>
      <c r="N35" s="139">
        <v>4.54</v>
      </c>
      <c r="O35" s="15"/>
      <c r="P35" s="929">
        <f t="shared" si="2"/>
        <v>0</v>
      </c>
      <c r="Q35" s="997"/>
      <c r="R35" s="929">
        <f t="shared" si="12"/>
        <v>0</v>
      </c>
      <c r="S35" s="931"/>
      <c r="T35" s="932"/>
      <c r="U35" s="214">
        <f t="shared" si="8"/>
        <v>2115.64</v>
      </c>
      <c r="V35" s="74">
        <f t="shared" si="9"/>
        <v>466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929">
        <f t="shared" si="10"/>
        <v>0</v>
      </c>
      <c r="E36" s="997"/>
      <c r="F36" s="929">
        <f t="shared" si="11"/>
        <v>0</v>
      </c>
      <c r="G36" s="931"/>
      <c r="H36" s="932"/>
      <c r="I36" s="214">
        <f t="shared" si="6"/>
        <v>631.05999999999983</v>
      </c>
      <c r="J36" s="74">
        <f t="shared" si="7"/>
        <v>139</v>
      </c>
      <c r="K36" s="61">
        <f t="shared" si="4"/>
        <v>0</v>
      </c>
      <c r="M36" s="76"/>
      <c r="N36" s="139">
        <v>4.54</v>
      </c>
      <c r="O36" s="15"/>
      <c r="P36" s="929">
        <f t="shared" si="2"/>
        <v>0</v>
      </c>
      <c r="Q36" s="997"/>
      <c r="R36" s="929">
        <f t="shared" si="12"/>
        <v>0</v>
      </c>
      <c r="S36" s="931"/>
      <c r="T36" s="932"/>
      <c r="U36" s="214">
        <f t="shared" si="8"/>
        <v>2115.64</v>
      </c>
      <c r="V36" s="74">
        <f t="shared" si="9"/>
        <v>466</v>
      </c>
      <c r="W36" s="61">
        <f t="shared" si="5"/>
        <v>0</v>
      </c>
    </row>
    <row r="37" spans="1:23" x14ac:dyDescent="0.25">
      <c r="B37" s="139">
        <v>4.54</v>
      </c>
      <c r="C37" s="15"/>
      <c r="D37" s="929">
        <f t="shared" si="10"/>
        <v>0</v>
      </c>
      <c r="E37" s="997"/>
      <c r="F37" s="929">
        <f t="shared" si="11"/>
        <v>0</v>
      </c>
      <c r="G37" s="931"/>
      <c r="H37" s="932"/>
      <c r="I37" s="214">
        <f t="shared" si="6"/>
        <v>631.05999999999983</v>
      </c>
      <c r="J37" s="74">
        <f t="shared" si="7"/>
        <v>139</v>
      </c>
      <c r="K37" s="61">
        <f t="shared" si="4"/>
        <v>0</v>
      </c>
      <c r="N37" s="139">
        <v>4.54</v>
      </c>
      <c r="O37" s="15"/>
      <c r="P37" s="929">
        <f t="shared" si="2"/>
        <v>0</v>
      </c>
      <c r="Q37" s="997"/>
      <c r="R37" s="929">
        <f t="shared" si="12"/>
        <v>0</v>
      </c>
      <c r="S37" s="931"/>
      <c r="T37" s="932"/>
      <c r="U37" s="214">
        <f t="shared" si="8"/>
        <v>2115.64</v>
      </c>
      <c r="V37" s="74">
        <f t="shared" si="9"/>
        <v>466</v>
      </c>
      <c r="W37" s="61">
        <f t="shared" si="5"/>
        <v>0</v>
      </c>
    </row>
    <row r="38" spans="1:23" x14ac:dyDescent="0.25">
      <c r="B38" s="139">
        <v>4.54</v>
      </c>
      <c r="C38" s="15"/>
      <c r="D38" s="970">
        <f t="shared" si="10"/>
        <v>0</v>
      </c>
      <c r="E38" s="972"/>
      <c r="F38" s="970">
        <f t="shared" si="11"/>
        <v>0</v>
      </c>
      <c r="G38" s="971"/>
      <c r="H38" s="217"/>
      <c r="I38" s="214">
        <f t="shared" si="6"/>
        <v>631.05999999999983</v>
      </c>
      <c r="J38" s="74">
        <f t="shared" si="7"/>
        <v>139</v>
      </c>
      <c r="K38" s="61">
        <f t="shared" si="4"/>
        <v>0</v>
      </c>
      <c r="N38" s="139">
        <v>4.54</v>
      </c>
      <c r="O38" s="15"/>
      <c r="P38" s="970">
        <f t="shared" si="2"/>
        <v>0</v>
      </c>
      <c r="Q38" s="972"/>
      <c r="R38" s="970">
        <f t="shared" si="12"/>
        <v>0</v>
      </c>
      <c r="S38" s="971"/>
      <c r="T38" s="217"/>
      <c r="U38" s="214">
        <f t="shared" si="8"/>
        <v>2115.64</v>
      </c>
      <c r="V38" s="74">
        <f t="shared" si="9"/>
        <v>466</v>
      </c>
      <c r="W38" s="61">
        <f t="shared" si="5"/>
        <v>0</v>
      </c>
    </row>
    <row r="39" spans="1:23" x14ac:dyDescent="0.25">
      <c r="B39" s="139">
        <v>4.54</v>
      </c>
      <c r="C39" s="15"/>
      <c r="D39" s="970">
        <f t="shared" si="10"/>
        <v>0</v>
      </c>
      <c r="E39" s="972"/>
      <c r="F39" s="970">
        <f t="shared" si="11"/>
        <v>0</v>
      </c>
      <c r="G39" s="971"/>
      <c r="H39" s="217"/>
      <c r="I39" s="214">
        <f t="shared" si="6"/>
        <v>631.05999999999983</v>
      </c>
      <c r="J39" s="74">
        <f t="shared" si="7"/>
        <v>139</v>
      </c>
      <c r="K39" s="61">
        <f t="shared" si="4"/>
        <v>0</v>
      </c>
      <c r="N39" s="139">
        <v>4.54</v>
      </c>
      <c r="O39" s="15"/>
      <c r="P39" s="970">
        <f t="shared" si="2"/>
        <v>0</v>
      </c>
      <c r="Q39" s="972"/>
      <c r="R39" s="970">
        <f t="shared" si="12"/>
        <v>0</v>
      </c>
      <c r="S39" s="971"/>
      <c r="T39" s="217"/>
      <c r="U39" s="214">
        <f t="shared" si="8"/>
        <v>2115.64</v>
      </c>
      <c r="V39" s="74">
        <f t="shared" si="9"/>
        <v>466</v>
      </c>
      <c r="W39" s="61">
        <f t="shared" si="5"/>
        <v>0</v>
      </c>
    </row>
    <row r="40" spans="1:23" x14ac:dyDescent="0.25">
      <c r="B40" s="139">
        <v>4.54</v>
      </c>
      <c r="C40" s="15"/>
      <c r="D40" s="970">
        <f t="shared" si="10"/>
        <v>0</v>
      </c>
      <c r="E40" s="972"/>
      <c r="F40" s="970">
        <f t="shared" si="11"/>
        <v>0</v>
      </c>
      <c r="G40" s="971"/>
      <c r="H40" s="217"/>
      <c r="I40" s="214">
        <f t="shared" si="6"/>
        <v>631.05999999999983</v>
      </c>
      <c r="J40" s="74">
        <f t="shared" si="7"/>
        <v>139</v>
      </c>
      <c r="K40" s="61">
        <f t="shared" si="4"/>
        <v>0</v>
      </c>
      <c r="N40" s="139">
        <v>4.54</v>
      </c>
      <c r="O40" s="15"/>
      <c r="P40" s="970">
        <f t="shared" si="2"/>
        <v>0</v>
      </c>
      <c r="Q40" s="972"/>
      <c r="R40" s="970">
        <f t="shared" si="12"/>
        <v>0</v>
      </c>
      <c r="S40" s="971"/>
      <c r="T40" s="217"/>
      <c r="U40" s="214">
        <f t="shared" si="8"/>
        <v>2115.64</v>
      </c>
      <c r="V40" s="74">
        <f t="shared" si="9"/>
        <v>466</v>
      </c>
      <c r="W40" s="61">
        <f t="shared" si="5"/>
        <v>0</v>
      </c>
    </row>
    <row r="41" spans="1:23" x14ac:dyDescent="0.25">
      <c r="B41" s="139">
        <v>4.54</v>
      </c>
      <c r="C41" s="15"/>
      <c r="D41" s="970">
        <f t="shared" si="10"/>
        <v>0</v>
      </c>
      <c r="E41" s="972"/>
      <c r="F41" s="970">
        <f t="shared" si="11"/>
        <v>0</v>
      </c>
      <c r="G41" s="971"/>
      <c r="H41" s="217"/>
      <c r="I41" s="214">
        <f t="shared" si="6"/>
        <v>631.05999999999983</v>
      </c>
      <c r="J41" s="74">
        <f t="shared" si="7"/>
        <v>139</v>
      </c>
      <c r="K41" s="61">
        <f t="shared" si="4"/>
        <v>0</v>
      </c>
      <c r="N41" s="139">
        <v>4.54</v>
      </c>
      <c r="O41" s="15"/>
      <c r="P41" s="970">
        <f t="shared" si="2"/>
        <v>0</v>
      </c>
      <c r="Q41" s="972"/>
      <c r="R41" s="970">
        <f t="shared" si="12"/>
        <v>0</v>
      </c>
      <c r="S41" s="971"/>
      <c r="T41" s="217"/>
      <c r="U41" s="214">
        <f t="shared" si="8"/>
        <v>2115.64</v>
      </c>
      <c r="V41" s="74">
        <f t="shared" si="9"/>
        <v>466</v>
      </c>
      <c r="W41" s="61">
        <f t="shared" si="5"/>
        <v>0</v>
      </c>
    </row>
    <row r="42" spans="1:23" x14ac:dyDescent="0.25">
      <c r="B42" s="139">
        <v>4.54</v>
      </c>
      <c r="C42" s="15"/>
      <c r="D42" s="970">
        <f t="shared" si="10"/>
        <v>0</v>
      </c>
      <c r="E42" s="972"/>
      <c r="F42" s="970">
        <f t="shared" si="11"/>
        <v>0</v>
      </c>
      <c r="G42" s="971"/>
      <c r="H42" s="217"/>
      <c r="I42" s="214">
        <f t="shared" si="6"/>
        <v>631.05999999999983</v>
      </c>
      <c r="J42" s="74">
        <f t="shared" si="7"/>
        <v>139</v>
      </c>
      <c r="K42" s="61">
        <f t="shared" si="4"/>
        <v>0</v>
      </c>
      <c r="N42" s="139">
        <v>4.54</v>
      </c>
      <c r="O42" s="15"/>
      <c r="P42" s="970">
        <f t="shared" si="2"/>
        <v>0</v>
      </c>
      <c r="Q42" s="972"/>
      <c r="R42" s="970">
        <f t="shared" si="12"/>
        <v>0</v>
      </c>
      <c r="S42" s="971"/>
      <c r="T42" s="217"/>
      <c r="U42" s="214">
        <f t="shared" si="8"/>
        <v>2115.64</v>
      </c>
      <c r="V42" s="74">
        <f t="shared" si="9"/>
        <v>466</v>
      </c>
      <c r="W42" s="61">
        <f t="shared" si="5"/>
        <v>0</v>
      </c>
    </row>
    <row r="43" spans="1:23" x14ac:dyDescent="0.25">
      <c r="B43" s="139">
        <v>4.54</v>
      </c>
      <c r="C43" s="15"/>
      <c r="D43" s="970">
        <f t="shared" si="10"/>
        <v>0</v>
      </c>
      <c r="E43" s="972"/>
      <c r="F43" s="970">
        <f t="shared" si="11"/>
        <v>0</v>
      </c>
      <c r="G43" s="971"/>
      <c r="H43" s="217"/>
      <c r="I43" s="214">
        <f t="shared" si="6"/>
        <v>631.05999999999983</v>
      </c>
      <c r="J43" s="74">
        <f t="shared" si="7"/>
        <v>139</v>
      </c>
      <c r="K43" s="61">
        <f t="shared" si="4"/>
        <v>0</v>
      </c>
      <c r="N43" s="139">
        <v>4.54</v>
      </c>
      <c r="O43" s="15"/>
      <c r="P43" s="970">
        <f t="shared" si="2"/>
        <v>0</v>
      </c>
      <c r="Q43" s="972"/>
      <c r="R43" s="970">
        <f t="shared" si="12"/>
        <v>0</v>
      </c>
      <c r="S43" s="971"/>
      <c r="T43" s="217"/>
      <c r="U43" s="214">
        <f t="shared" si="8"/>
        <v>2115.64</v>
      </c>
      <c r="V43" s="74">
        <f t="shared" si="9"/>
        <v>466</v>
      </c>
      <c r="W43" s="61">
        <f t="shared" si="5"/>
        <v>0</v>
      </c>
    </row>
    <row r="44" spans="1:23" x14ac:dyDescent="0.25">
      <c r="B44" s="139">
        <v>4.54</v>
      </c>
      <c r="C44" s="15"/>
      <c r="D44" s="970">
        <f t="shared" si="10"/>
        <v>0</v>
      </c>
      <c r="E44" s="972"/>
      <c r="F44" s="970">
        <f t="shared" si="11"/>
        <v>0</v>
      </c>
      <c r="G44" s="971"/>
      <c r="H44" s="217"/>
      <c r="I44" s="214">
        <f t="shared" si="6"/>
        <v>631.05999999999983</v>
      </c>
      <c r="J44" s="74">
        <f t="shared" si="7"/>
        <v>139</v>
      </c>
      <c r="K44" s="61">
        <f t="shared" si="4"/>
        <v>0</v>
      </c>
      <c r="N44" s="139">
        <v>4.54</v>
      </c>
      <c r="O44" s="15"/>
      <c r="P44" s="970">
        <f t="shared" si="2"/>
        <v>0</v>
      </c>
      <c r="Q44" s="972"/>
      <c r="R44" s="970">
        <f t="shared" si="12"/>
        <v>0</v>
      </c>
      <c r="S44" s="971"/>
      <c r="T44" s="217"/>
      <c r="U44" s="214">
        <f t="shared" si="8"/>
        <v>2115.64</v>
      </c>
      <c r="V44" s="74">
        <f t="shared" si="9"/>
        <v>466</v>
      </c>
      <c r="W44" s="61">
        <f t="shared" si="5"/>
        <v>0</v>
      </c>
    </row>
    <row r="45" spans="1:23" x14ac:dyDescent="0.25">
      <c r="B45" s="139">
        <v>4.54</v>
      </c>
      <c r="C45" s="15"/>
      <c r="D45" s="970">
        <f t="shared" si="10"/>
        <v>0</v>
      </c>
      <c r="E45" s="972"/>
      <c r="F45" s="970">
        <f t="shared" si="11"/>
        <v>0</v>
      </c>
      <c r="G45" s="971"/>
      <c r="H45" s="217"/>
      <c r="I45" s="214">
        <f t="shared" si="6"/>
        <v>631.05999999999983</v>
      </c>
      <c r="J45" s="74">
        <f t="shared" si="7"/>
        <v>139</v>
      </c>
      <c r="K45" s="61">
        <f t="shared" si="4"/>
        <v>0</v>
      </c>
      <c r="N45" s="139">
        <v>4.54</v>
      </c>
      <c r="O45" s="15"/>
      <c r="P45" s="970">
        <f t="shared" si="2"/>
        <v>0</v>
      </c>
      <c r="Q45" s="972"/>
      <c r="R45" s="970">
        <f t="shared" si="12"/>
        <v>0</v>
      </c>
      <c r="S45" s="971"/>
      <c r="T45" s="217"/>
      <c r="U45" s="214">
        <f t="shared" si="8"/>
        <v>2115.64</v>
      </c>
      <c r="V45" s="74">
        <f t="shared" si="9"/>
        <v>466</v>
      </c>
      <c r="W45" s="61">
        <f t="shared" si="5"/>
        <v>0</v>
      </c>
    </row>
    <row r="46" spans="1:23" x14ac:dyDescent="0.25">
      <c r="B46" s="139">
        <v>4.54</v>
      </c>
      <c r="C46" s="15"/>
      <c r="D46" s="970">
        <f t="shared" si="10"/>
        <v>0</v>
      </c>
      <c r="E46" s="972"/>
      <c r="F46" s="970">
        <f t="shared" si="11"/>
        <v>0</v>
      </c>
      <c r="G46" s="971"/>
      <c r="H46" s="217"/>
      <c r="I46" s="214">
        <f t="shared" si="6"/>
        <v>631.05999999999983</v>
      </c>
      <c r="J46" s="74">
        <f t="shared" si="7"/>
        <v>139</v>
      </c>
      <c r="K46" s="61">
        <f t="shared" si="4"/>
        <v>0</v>
      </c>
      <c r="N46" s="139">
        <v>4.54</v>
      </c>
      <c r="O46" s="15"/>
      <c r="P46" s="970">
        <f t="shared" si="2"/>
        <v>0</v>
      </c>
      <c r="Q46" s="972"/>
      <c r="R46" s="970">
        <f t="shared" si="12"/>
        <v>0</v>
      </c>
      <c r="S46" s="971"/>
      <c r="T46" s="217"/>
      <c r="U46" s="214">
        <f t="shared" si="8"/>
        <v>2115.64</v>
      </c>
      <c r="V46" s="74">
        <f t="shared" si="9"/>
        <v>466</v>
      </c>
      <c r="W46" s="61">
        <f t="shared" si="5"/>
        <v>0</v>
      </c>
    </row>
    <row r="47" spans="1:23" x14ac:dyDescent="0.25">
      <c r="B47" s="139">
        <v>4.54</v>
      </c>
      <c r="C47" s="15"/>
      <c r="D47" s="970">
        <f t="shared" si="10"/>
        <v>0</v>
      </c>
      <c r="E47" s="972"/>
      <c r="F47" s="970">
        <f t="shared" si="11"/>
        <v>0</v>
      </c>
      <c r="G47" s="971"/>
      <c r="H47" s="217"/>
      <c r="I47" s="214">
        <f t="shared" si="6"/>
        <v>631.05999999999983</v>
      </c>
      <c r="J47" s="74">
        <f t="shared" si="7"/>
        <v>139</v>
      </c>
      <c r="K47" s="61">
        <f t="shared" si="4"/>
        <v>0</v>
      </c>
      <c r="N47" s="139">
        <v>4.54</v>
      </c>
      <c r="O47" s="15"/>
      <c r="P47" s="970">
        <f t="shared" si="2"/>
        <v>0</v>
      </c>
      <c r="Q47" s="972"/>
      <c r="R47" s="970">
        <f t="shared" si="12"/>
        <v>0</v>
      </c>
      <c r="S47" s="971"/>
      <c r="T47" s="217"/>
      <c r="U47" s="214">
        <f t="shared" si="8"/>
        <v>2115.64</v>
      </c>
      <c r="V47" s="74">
        <f t="shared" si="9"/>
        <v>466</v>
      </c>
      <c r="W47" s="61">
        <f t="shared" si="5"/>
        <v>0</v>
      </c>
    </row>
    <row r="48" spans="1:23" x14ac:dyDescent="0.25">
      <c r="B48" s="139">
        <v>4.54</v>
      </c>
      <c r="C48" s="15"/>
      <c r="D48" s="970">
        <f t="shared" si="10"/>
        <v>0</v>
      </c>
      <c r="E48" s="972"/>
      <c r="F48" s="970">
        <f t="shared" si="11"/>
        <v>0</v>
      </c>
      <c r="G48" s="971"/>
      <c r="H48" s="217"/>
      <c r="I48" s="877">
        <f t="shared" si="6"/>
        <v>631.05999999999983</v>
      </c>
      <c r="J48" s="74">
        <f t="shared" si="7"/>
        <v>139</v>
      </c>
      <c r="K48" s="61">
        <f t="shared" si="4"/>
        <v>0</v>
      </c>
      <c r="N48" s="139">
        <v>4.54</v>
      </c>
      <c r="O48" s="15"/>
      <c r="P48" s="970">
        <f t="shared" si="2"/>
        <v>0</v>
      </c>
      <c r="Q48" s="972"/>
      <c r="R48" s="970">
        <f t="shared" si="12"/>
        <v>0</v>
      </c>
      <c r="S48" s="971"/>
      <c r="T48" s="217"/>
      <c r="U48" s="877">
        <f t="shared" si="8"/>
        <v>2115.64</v>
      </c>
      <c r="V48" s="74">
        <f t="shared" si="9"/>
        <v>466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10"/>
        <v>0</v>
      </c>
      <c r="E49" s="876"/>
      <c r="F49" s="244">
        <f t="shared" si="11"/>
        <v>0</v>
      </c>
      <c r="G49" s="183"/>
      <c r="H49" s="121"/>
      <c r="I49" s="877">
        <f t="shared" si="6"/>
        <v>631.05999999999983</v>
      </c>
      <c r="J49" s="74">
        <f t="shared" si="7"/>
        <v>139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76"/>
      <c r="R49" s="244">
        <f t="shared" si="12"/>
        <v>0</v>
      </c>
      <c r="S49" s="183"/>
      <c r="T49" s="121"/>
      <c r="U49" s="877">
        <f t="shared" si="8"/>
        <v>2115.64</v>
      </c>
      <c r="V49" s="74">
        <f t="shared" si="9"/>
        <v>466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10"/>
        <v>0</v>
      </c>
      <c r="E50" s="876"/>
      <c r="F50" s="244">
        <f t="shared" si="11"/>
        <v>0</v>
      </c>
      <c r="G50" s="183"/>
      <c r="H50" s="121"/>
      <c r="I50" s="877">
        <f t="shared" si="6"/>
        <v>631.05999999999983</v>
      </c>
      <c r="J50" s="74">
        <f t="shared" si="7"/>
        <v>139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76"/>
      <c r="R50" s="244">
        <f t="shared" si="12"/>
        <v>0</v>
      </c>
      <c r="S50" s="183"/>
      <c r="T50" s="121"/>
      <c r="U50" s="877">
        <f t="shared" si="8"/>
        <v>2115.64</v>
      </c>
      <c r="V50" s="74">
        <f t="shared" si="9"/>
        <v>466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10"/>
        <v>0</v>
      </c>
      <c r="E51" s="876"/>
      <c r="F51" s="244">
        <f t="shared" si="11"/>
        <v>0</v>
      </c>
      <c r="G51" s="183"/>
      <c r="H51" s="121"/>
      <c r="I51" s="877">
        <f t="shared" si="6"/>
        <v>631.05999999999983</v>
      </c>
      <c r="J51" s="74">
        <f t="shared" si="7"/>
        <v>139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76"/>
      <c r="R51" s="244">
        <f t="shared" si="12"/>
        <v>0</v>
      </c>
      <c r="S51" s="183"/>
      <c r="T51" s="121"/>
      <c r="U51" s="877">
        <f t="shared" si="8"/>
        <v>2115.64</v>
      </c>
      <c r="V51" s="74">
        <f t="shared" si="9"/>
        <v>466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10"/>
        <v>0</v>
      </c>
      <c r="E52" s="876"/>
      <c r="F52" s="244">
        <f t="shared" si="11"/>
        <v>0</v>
      </c>
      <c r="G52" s="183"/>
      <c r="H52" s="121"/>
      <c r="I52" s="877">
        <f t="shared" si="6"/>
        <v>631.05999999999983</v>
      </c>
      <c r="J52" s="74">
        <f t="shared" si="7"/>
        <v>139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76"/>
      <c r="R52" s="244">
        <f t="shared" si="12"/>
        <v>0</v>
      </c>
      <c r="S52" s="183"/>
      <c r="T52" s="121"/>
      <c r="U52" s="877">
        <f t="shared" si="8"/>
        <v>2115.64</v>
      </c>
      <c r="V52" s="74">
        <f t="shared" si="9"/>
        <v>466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10"/>
        <v>0</v>
      </c>
      <c r="E53" s="876"/>
      <c r="F53" s="244">
        <f t="shared" si="11"/>
        <v>0</v>
      </c>
      <c r="G53" s="183"/>
      <c r="H53" s="121"/>
      <c r="I53" s="877">
        <f t="shared" si="6"/>
        <v>631.05999999999983</v>
      </c>
      <c r="J53" s="74">
        <f t="shared" si="7"/>
        <v>139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76"/>
      <c r="R53" s="244">
        <f t="shared" si="12"/>
        <v>0</v>
      </c>
      <c r="S53" s="183"/>
      <c r="T53" s="121"/>
      <c r="U53" s="877">
        <f t="shared" si="8"/>
        <v>2115.64</v>
      </c>
      <c r="V53" s="74">
        <f t="shared" si="9"/>
        <v>466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10"/>
        <v>0</v>
      </c>
      <c r="E54" s="876"/>
      <c r="F54" s="244">
        <f t="shared" si="11"/>
        <v>0</v>
      </c>
      <c r="G54" s="183"/>
      <c r="H54" s="121"/>
      <c r="I54" s="877">
        <f t="shared" si="6"/>
        <v>631.05999999999983</v>
      </c>
      <c r="J54" s="74">
        <f t="shared" si="7"/>
        <v>139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76"/>
      <c r="R54" s="244">
        <f t="shared" si="12"/>
        <v>0</v>
      </c>
      <c r="S54" s="183"/>
      <c r="T54" s="121"/>
      <c r="U54" s="877">
        <f t="shared" si="8"/>
        <v>2115.64</v>
      </c>
      <c r="V54" s="74">
        <f t="shared" si="9"/>
        <v>466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10"/>
        <v>0</v>
      </c>
      <c r="E55" s="876"/>
      <c r="F55" s="244">
        <f t="shared" si="11"/>
        <v>0</v>
      </c>
      <c r="G55" s="183"/>
      <c r="H55" s="121"/>
      <c r="I55" s="214">
        <f t="shared" si="6"/>
        <v>631.05999999999983</v>
      </c>
      <c r="J55" s="74">
        <f t="shared" si="7"/>
        <v>139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76"/>
      <c r="R55" s="244">
        <f t="shared" si="12"/>
        <v>0</v>
      </c>
      <c r="S55" s="183"/>
      <c r="T55" s="121"/>
      <c r="U55" s="214">
        <f t="shared" si="8"/>
        <v>2115.64</v>
      </c>
      <c r="V55" s="74">
        <f t="shared" si="9"/>
        <v>466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10"/>
        <v>0</v>
      </c>
      <c r="E56" s="876"/>
      <c r="F56" s="244">
        <f t="shared" si="11"/>
        <v>0</v>
      </c>
      <c r="G56" s="183"/>
      <c r="H56" s="121"/>
      <c r="I56" s="214">
        <f t="shared" si="6"/>
        <v>631.05999999999983</v>
      </c>
      <c r="J56" s="74">
        <f t="shared" si="7"/>
        <v>139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76"/>
      <c r="R56" s="244">
        <f t="shared" si="12"/>
        <v>0</v>
      </c>
      <c r="S56" s="183"/>
      <c r="T56" s="121"/>
      <c r="U56" s="214">
        <f t="shared" si="8"/>
        <v>2115.64</v>
      </c>
      <c r="V56" s="74">
        <f t="shared" si="9"/>
        <v>466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10"/>
        <v>0</v>
      </c>
      <c r="E57" s="876"/>
      <c r="F57" s="244">
        <f t="shared" si="11"/>
        <v>0</v>
      </c>
      <c r="G57" s="183"/>
      <c r="H57" s="121"/>
      <c r="I57" s="214">
        <f t="shared" si="6"/>
        <v>631.05999999999983</v>
      </c>
      <c r="J57" s="74">
        <f t="shared" si="7"/>
        <v>139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76"/>
      <c r="R57" s="244">
        <f t="shared" si="12"/>
        <v>0</v>
      </c>
      <c r="S57" s="183"/>
      <c r="T57" s="121"/>
      <c r="U57" s="214">
        <f t="shared" si="8"/>
        <v>2115.64</v>
      </c>
      <c r="V57" s="74">
        <f t="shared" si="9"/>
        <v>466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10"/>
        <v>0</v>
      </c>
      <c r="E58" s="876"/>
      <c r="F58" s="244">
        <f t="shared" si="11"/>
        <v>0</v>
      </c>
      <c r="G58" s="183"/>
      <c r="H58" s="121"/>
      <c r="I58" s="214">
        <f t="shared" si="6"/>
        <v>631.05999999999983</v>
      </c>
      <c r="J58" s="74">
        <f t="shared" si="7"/>
        <v>139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76"/>
      <c r="R58" s="244">
        <f t="shared" si="12"/>
        <v>0</v>
      </c>
      <c r="S58" s="183"/>
      <c r="T58" s="121"/>
      <c r="U58" s="214">
        <f t="shared" si="8"/>
        <v>2115.64</v>
      </c>
      <c r="V58" s="74">
        <f t="shared" si="9"/>
        <v>466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10"/>
        <v>0</v>
      </c>
      <c r="E59" s="876"/>
      <c r="F59" s="244">
        <f t="shared" si="11"/>
        <v>0</v>
      </c>
      <c r="G59" s="183"/>
      <c r="H59" s="121"/>
      <c r="I59" s="214">
        <f t="shared" si="6"/>
        <v>631.05999999999983</v>
      </c>
      <c r="J59" s="74">
        <f t="shared" si="7"/>
        <v>139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76"/>
      <c r="R59" s="244">
        <f t="shared" si="12"/>
        <v>0</v>
      </c>
      <c r="S59" s="183"/>
      <c r="T59" s="121"/>
      <c r="U59" s="214">
        <f t="shared" si="8"/>
        <v>2115.64</v>
      </c>
      <c r="V59" s="74">
        <f t="shared" si="9"/>
        <v>466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10"/>
        <v>0</v>
      </c>
      <c r="E60" s="876"/>
      <c r="F60" s="244">
        <f t="shared" si="11"/>
        <v>0</v>
      </c>
      <c r="G60" s="183"/>
      <c r="H60" s="121"/>
      <c r="I60" s="214">
        <f t="shared" si="6"/>
        <v>631.05999999999983</v>
      </c>
      <c r="J60" s="74">
        <f t="shared" si="7"/>
        <v>139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76"/>
      <c r="R60" s="244">
        <f t="shared" si="12"/>
        <v>0</v>
      </c>
      <c r="S60" s="183"/>
      <c r="T60" s="121"/>
      <c r="U60" s="214">
        <f t="shared" si="8"/>
        <v>2115.64</v>
      </c>
      <c r="V60" s="74">
        <f t="shared" si="9"/>
        <v>466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10"/>
        <v>0</v>
      </c>
      <c r="E61" s="763"/>
      <c r="F61" s="244">
        <f t="shared" si="11"/>
        <v>0</v>
      </c>
      <c r="G61" s="762"/>
      <c r="H61" s="186"/>
      <c r="I61" s="214">
        <f t="shared" si="6"/>
        <v>631.05999999999983</v>
      </c>
      <c r="J61" s="74">
        <f t="shared" si="7"/>
        <v>139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63"/>
      <c r="R61" s="244">
        <f t="shared" si="12"/>
        <v>0</v>
      </c>
      <c r="S61" s="762"/>
      <c r="T61" s="186"/>
      <c r="U61" s="214">
        <f t="shared" si="8"/>
        <v>2115.64</v>
      </c>
      <c r="V61" s="74">
        <f t="shared" si="9"/>
        <v>466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10"/>
        <v>0</v>
      </c>
      <c r="E62" s="763"/>
      <c r="F62" s="244">
        <f t="shared" si="11"/>
        <v>0</v>
      </c>
      <c r="G62" s="762"/>
      <c r="H62" s="186"/>
      <c r="I62" s="214">
        <f t="shared" si="6"/>
        <v>631.05999999999983</v>
      </c>
      <c r="J62" s="74">
        <f t="shared" si="7"/>
        <v>139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63"/>
      <c r="R62" s="244">
        <f t="shared" si="12"/>
        <v>0</v>
      </c>
      <c r="S62" s="762"/>
      <c r="T62" s="186"/>
      <c r="U62" s="214">
        <f t="shared" si="8"/>
        <v>2115.64</v>
      </c>
      <c r="V62" s="74">
        <f t="shared" si="9"/>
        <v>466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10"/>
        <v>0</v>
      </c>
      <c r="E63" s="763"/>
      <c r="F63" s="244">
        <f t="shared" si="11"/>
        <v>0</v>
      </c>
      <c r="G63" s="762"/>
      <c r="H63" s="186"/>
      <c r="I63" s="214">
        <f t="shared" si="6"/>
        <v>631.05999999999983</v>
      </c>
      <c r="J63" s="74">
        <f t="shared" si="7"/>
        <v>139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63"/>
      <c r="R63" s="244">
        <f t="shared" si="12"/>
        <v>0</v>
      </c>
      <c r="S63" s="762"/>
      <c r="T63" s="186"/>
      <c r="U63" s="214">
        <f t="shared" si="8"/>
        <v>2115.64</v>
      </c>
      <c r="V63" s="74">
        <f t="shared" si="9"/>
        <v>466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10"/>
        <v>0</v>
      </c>
      <c r="E64" s="763"/>
      <c r="F64" s="244">
        <f t="shared" si="11"/>
        <v>0</v>
      </c>
      <c r="G64" s="762"/>
      <c r="H64" s="186"/>
      <c r="I64" s="214">
        <f t="shared" si="6"/>
        <v>631.05999999999983</v>
      </c>
      <c r="J64" s="74">
        <f t="shared" si="7"/>
        <v>139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63"/>
      <c r="R64" s="244">
        <f t="shared" si="12"/>
        <v>0</v>
      </c>
      <c r="S64" s="762"/>
      <c r="T64" s="186"/>
      <c r="U64" s="214">
        <f t="shared" si="8"/>
        <v>2115.64</v>
      </c>
      <c r="V64" s="74">
        <f t="shared" si="9"/>
        <v>466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10"/>
        <v>0</v>
      </c>
      <c r="E65" s="763"/>
      <c r="F65" s="244">
        <f t="shared" si="11"/>
        <v>0</v>
      </c>
      <c r="G65" s="762"/>
      <c r="H65" s="186"/>
      <c r="I65" s="214">
        <f t="shared" si="6"/>
        <v>631.05999999999983</v>
      </c>
      <c r="J65" s="74">
        <f t="shared" si="7"/>
        <v>139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63"/>
      <c r="R65" s="244">
        <f t="shared" si="12"/>
        <v>0</v>
      </c>
      <c r="S65" s="762"/>
      <c r="T65" s="186"/>
      <c r="U65" s="214">
        <f t="shared" si="8"/>
        <v>2115.64</v>
      </c>
      <c r="V65" s="74">
        <f t="shared" si="9"/>
        <v>466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10"/>
        <v>0</v>
      </c>
      <c r="E66" s="763"/>
      <c r="F66" s="244">
        <f t="shared" si="11"/>
        <v>0</v>
      </c>
      <c r="G66" s="762"/>
      <c r="H66" s="186"/>
      <c r="I66" s="214">
        <f t="shared" si="6"/>
        <v>631.05999999999983</v>
      </c>
      <c r="J66" s="74">
        <f t="shared" si="7"/>
        <v>139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63"/>
      <c r="R66" s="244">
        <f t="shared" si="12"/>
        <v>0</v>
      </c>
      <c r="S66" s="762"/>
      <c r="T66" s="186"/>
      <c r="U66" s="214">
        <f t="shared" si="8"/>
        <v>2115.64</v>
      </c>
      <c r="V66" s="74">
        <f t="shared" si="9"/>
        <v>466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10"/>
        <v>0</v>
      </c>
      <c r="E67" s="763"/>
      <c r="F67" s="244">
        <f t="shared" si="11"/>
        <v>0</v>
      </c>
      <c r="G67" s="762"/>
      <c r="H67" s="186"/>
      <c r="I67" s="214">
        <f t="shared" si="6"/>
        <v>631.05999999999983</v>
      </c>
      <c r="J67" s="74">
        <f t="shared" si="7"/>
        <v>139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63"/>
      <c r="R67" s="244">
        <f t="shared" si="12"/>
        <v>0</v>
      </c>
      <c r="S67" s="762"/>
      <c r="T67" s="186"/>
      <c r="U67" s="214">
        <f t="shared" si="8"/>
        <v>2115.64</v>
      </c>
      <c r="V67" s="74">
        <f t="shared" si="9"/>
        <v>466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10"/>
        <v>0</v>
      </c>
      <c r="E68" s="763"/>
      <c r="F68" s="761">
        <f t="shared" si="11"/>
        <v>0</v>
      </c>
      <c r="G68" s="762"/>
      <c r="H68" s="186"/>
      <c r="I68" s="214">
        <f t="shared" si="6"/>
        <v>631.05999999999983</v>
      </c>
      <c r="J68" s="74">
        <f t="shared" si="7"/>
        <v>139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63"/>
      <c r="R68" s="761">
        <f t="shared" si="12"/>
        <v>0</v>
      </c>
      <c r="S68" s="762"/>
      <c r="T68" s="186"/>
      <c r="U68" s="214">
        <f t="shared" si="8"/>
        <v>2115.64</v>
      </c>
      <c r="V68" s="74">
        <f t="shared" si="9"/>
        <v>466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1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289</v>
      </c>
      <c r="D70" s="6">
        <f>SUM(D9:D69)</f>
        <v>1312.0600000000002</v>
      </c>
      <c r="E70" s="13"/>
      <c r="F70" s="6">
        <f>SUM(F9:F69)</f>
        <v>1312.0600000000002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139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466</v>
      </c>
      <c r="Q72" s="40"/>
      <c r="R72" s="6"/>
      <c r="S72" s="31"/>
      <c r="T72" s="17"/>
      <c r="U72" s="136"/>
      <c r="V72" s="74"/>
    </row>
    <row r="73" spans="2:23" x14ac:dyDescent="0.25">
      <c r="C73" s="1133" t="s">
        <v>19</v>
      </c>
      <c r="D73" s="1134"/>
      <c r="E73" s="39">
        <f>E4+E5-F70+E6+E7</f>
        <v>631.05999999999983</v>
      </c>
      <c r="F73" s="6"/>
      <c r="G73" s="6"/>
      <c r="H73" s="17"/>
      <c r="I73" s="136"/>
      <c r="J73" s="74"/>
      <c r="O73" s="1133" t="s">
        <v>19</v>
      </c>
      <c r="P73" s="1134"/>
      <c r="Q73" s="39">
        <f>Q4+Q5-R70+Q6+Q7</f>
        <v>2115.64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35" t="s">
        <v>19</v>
      </c>
      <c r="J7" s="1137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36"/>
      <c r="J8" s="1138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33" t="s">
        <v>19</v>
      </c>
      <c r="D64" s="113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K1" workbookViewId="0">
      <selection activeCell="Q14" sqref="Q13:Q1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07" t="s">
        <v>202</v>
      </c>
      <c r="B1" s="1107"/>
      <c r="C1" s="1107"/>
      <c r="D1" s="1107"/>
      <c r="E1" s="1107"/>
      <c r="F1" s="1107"/>
      <c r="G1" s="1107"/>
      <c r="H1" s="11">
        <v>1</v>
      </c>
      <c r="I1" s="136"/>
      <c r="J1" s="74"/>
      <c r="M1" s="1107" t="str">
        <f>A1</f>
        <v>INVENTARIO     DEL MES DE SEPTIEMBRE 2021</v>
      </c>
      <c r="N1" s="1107"/>
      <c r="O1" s="1107"/>
      <c r="P1" s="1107"/>
      <c r="Q1" s="1107"/>
      <c r="R1" s="1107"/>
      <c r="S1" s="1107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73</v>
      </c>
      <c r="B5" s="1139" t="s">
        <v>127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20</v>
      </c>
      <c r="H5" s="7">
        <f>E4+E5-G5+E6+E7</f>
        <v>30</v>
      </c>
      <c r="I5" s="214"/>
      <c r="J5" s="74"/>
      <c r="M5" s="74" t="s">
        <v>73</v>
      </c>
      <c r="N5" s="1140" t="s">
        <v>126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10</v>
      </c>
      <c r="T5" s="7">
        <f>Q4+Q5-S5+Q6+Q7</f>
        <v>40</v>
      </c>
      <c r="U5" s="214"/>
      <c r="V5" s="74"/>
    </row>
    <row r="6" spans="1:23" ht="22.5" customHeight="1" x14ac:dyDescent="0.25">
      <c r="B6" s="1139"/>
      <c r="C6" s="224"/>
      <c r="D6" s="160"/>
      <c r="E6" s="107"/>
      <c r="F6" s="74"/>
      <c r="I6" s="215"/>
      <c r="J6" s="74"/>
      <c r="N6" s="1140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188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188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</row>
    <row r="10" spans="1:2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188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/>
      <c r="P10" s="998">
        <f>O10*N10</f>
        <v>0</v>
      </c>
      <c r="Q10" s="999"/>
      <c r="R10" s="998">
        <f t="shared" si="1"/>
        <v>0</v>
      </c>
      <c r="S10" s="1000"/>
      <c r="T10" s="1001"/>
      <c r="U10" s="214">
        <f>U9-R10</f>
        <v>40</v>
      </c>
      <c r="V10" s="74">
        <f>V9-O10</f>
        <v>4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10</v>
      </c>
      <c r="C11" s="15"/>
      <c r="D11" s="929">
        <f t="shared" ref="D11:D27" si="4">C11*B11</f>
        <v>0</v>
      </c>
      <c r="E11" s="995"/>
      <c r="F11" s="929">
        <f t="shared" si="0"/>
        <v>0</v>
      </c>
      <c r="G11" s="941"/>
      <c r="H11" s="942"/>
      <c r="I11" s="302">
        <f t="shared" ref="I11:I68" si="5">I10-F11</f>
        <v>30</v>
      </c>
      <c r="J11" s="263">
        <f t="shared" ref="J11:J68" si="6">J10-C11</f>
        <v>3</v>
      </c>
      <c r="K11" s="61">
        <f t="shared" si="2"/>
        <v>0</v>
      </c>
      <c r="M11" s="56" t="s">
        <v>32</v>
      </c>
      <c r="N11" s="139">
        <v>10</v>
      </c>
      <c r="O11" s="15"/>
      <c r="P11" s="998">
        <f t="shared" ref="P11:P27" si="7">O11*N11</f>
        <v>0</v>
      </c>
      <c r="Q11" s="999"/>
      <c r="R11" s="998">
        <f t="shared" si="1"/>
        <v>0</v>
      </c>
      <c r="S11" s="1002"/>
      <c r="T11" s="1003"/>
      <c r="U11" s="302">
        <f t="shared" ref="U11:U68" si="8">U10-R11</f>
        <v>40</v>
      </c>
      <c r="V11" s="263">
        <f t="shared" ref="V11:V68" si="9">V10-O11</f>
        <v>4</v>
      </c>
      <c r="W11" s="61">
        <f t="shared" si="3"/>
        <v>0</v>
      </c>
    </row>
    <row r="12" spans="1:23" x14ac:dyDescent="0.25">
      <c r="A12" s="86"/>
      <c r="B12" s="139">
        <v>10</v>
      </c>
      <c r="C12" s="15"/>
      <c r="D12" s="929">
        <f t="shared" si="4"/>
        <v>0</v>
      </c>
      <c r="E12" s="995"/>
      <c r="F12" s="929">
        <f t="shared" si="0"/>
        <v>0</v>
      </c>
      <c r="G12" s="941"/>
      <c r="H12" s="942"/>
      <c r="I12" s="302">
        <f t="shared" si="5"/>
        <v>30</v>
      </c>
      <c r="J12" s="263">
        <f t="shared" si="6"/>
        <v>3</v>
      </c>
      <c r="K12" s="61">
        <f t="shared" si="2"/>
        <v>0</v>
      </c>
      <c r="M12" s="86"/>
      <c r="N12" s="139">
        <v>10</v>
      </c>
      <c r="O12" s="15"/>
      <c r="P12" s="998">
        <f t="shared" si="7"/>
        <v>0</v>
      </c>
      <c r="Q12" s="999"/>
      <c r="R12" s="998">
        <f t="shared" si="1"/>
        <v>0</v>
      </c>
      <c r="S12" s="1002"/>
      <c r="T12" s="1003"/>
      <c r="U12" s="302">
        <f t="shared" si="8"/>
        <v>40</v>
      </c>
      <c r="V12" s="263">
        <f t="shared" si="9"/>
        <v>4</v>
      </c>
      <c r="W12" s="61">
        <f t="shared" si="3"/>
        <v>0</v>
      </c>
    </row>
    <row r="13" spans="1:23" x14ac:dyDescent="0.25">
      <c r="B13" s="139">
        <v>10</v>
      </c>
      <c r="C13" s="15"/>
      <c r="D13" s="929">
        <f t="shared" si="4"/>
        <v>0</v>
      </c>
      <c r="E13" s="995"/>
      <c r="F13" s="929">
        <f t="shared" si="0"/>
        <v>0</v>
      </c>
      <c r="G13" s="941"/>
      <c r="H13" s="942"/>
      <c r="I13" s="302">
        <f t="shared" si="5"/>
        <v>30</v>
      </c>
      <c r="J13" s="263">
        <f t="shared" si="6"/>
        <v>3</v>
      </c>
      <c r="K13" s="61">
        <f t="shared" si="2"/>
        <v>0</v>
      </c>
      <c r="N13" s="139">
        <v>10</v>
      </c>
      <c r="O13" s="15"/>
      <c r="P13" s="998">
        <f t="shared" si="7"/>
        <v>0</v>
      </c>
      <c r="Q13" s="999"/>
      <c r="R13" s="998">
        <f t="shared" si="1"/>
        <v>0</v>
      </c>
      <c r="S13" s="1002"/>
      <c r="T13" s="1003"/>
      <c r="U13" s="302">
        <f t="shared" si="8"/>
        <v>40</v>
      </c>
      <c r="V13" s="263">
        <f t="shared" si="9"/>
        <v>4</v>
      </c>
      <c r="W13" s="61">
        <f t="shared" si="3"/>
        <v>0</v>
      </c>
    </row>
    <row r="14" spans="1:23" x14ac:dyDescent="0.25">
      <c r="A14" s="56" t="s">
        <v>33</v>
      </c>
      <c r="B14" s="139">
        <v>10</v>
      </c>
      <c r="C14" s="15"/>
      <c r="D14" s="929">
        <f t="shared" si="4"/>
        <v>0</v>
      </c>
      <c r="E14" s="995"/>
      <c r="F14" s="929">
        <f t="shared" si="0"/>
        <v>0</v>
      </c>
      <c r="G14" s="941"/>
      <c r="H14" s="942"/>
      <c r="I14" s="302">
        <f t="shared" si="5"/>
        <v>30</v>
      </c>
      <c r="J14" s="263">
        <f t="shared" si="6"/>
        <v>3</v>
      </c>
      <c r="K14" s="61">
        <f t="shared" si="2"/>
        <v>0</v>
      </c>
      <c r="M14" s="56" t="s">
        <v>33</v>
      </c>
      <c r="N14" s="139">
        <v>10</v>
      </c>
      <c r="O14" s="15"/>
      <c r="P14" s="998">
        <f t="shared" si="7"/>
        <v>0</v>
      </c>
      <c r="Q14" s="999"/>
      <c r="R14" s="998">
        <f t="shared" si="1"/>
        <v>0</v>
      </c>
      <c r="S14" s="1002"/>
      <c r="T14" s="1003"/>
      <c r="U14" s="302">
        <f t="shared" si="8"/>
        <v>40</v>
      </c>
      <c r="V14" s="263">
        <f t="shared" si="9"/>
        <v>4</v>
      </c>
      <c r="W14" s="61">
        <f t="shared" si="3"/>
        <v>0</v>
      </c>
    </row>
    <row r="15" spans="1:23" x14ac:dyDescent="0.25">
      <c r="B15" s="139">
        <v>10</v>
      </c>
      <c r="C15" s="15"/>
      <c r="D15" s="929">
        <f t="shared" si="4"/>
        <v>0</v>
      </c>
      <c r="E15" s="997"/>
      <c r="F15" s="929">
        <f t="shared" si="0"/>
        <v>0</v>
      </c>
      <c r="G15" s="941"/>
      <c r="H15" s="942"/>
      <c r="I15" s="302">
        <f t="shared" si="5"/>
        <v>30</v>
      </c>
      <c r="J15" s="263">
        <f t="shared" si="6"/>
        <v>3</v>
      </c>
      <c r="K15" s="61">
        <f t="shared" si="2"/>
        <v>0</v>
      </c>
      <c r="N15" s="139">
        <v>10</v>
      </c>
      <c r="O15" s="15"/>
      <c r="P15" s="998">
        <f t="shared" si="7"/>
        <v>0</v>
      </c>
      <c r="Q15" s="1004"/>
      <c r="R15" s="998">
        <f t="shared" si="1"/>
        <v>0</v>
      </c>
      <c r="S15" s="1002"/>
      <c r="T15" s="1003"/>
      <c r="U15" s="302">
        <f t="shared" si="8"/>
        <v>40</v>
      </c>
      <c r="V15" s="263">
        <f t="shared" si="9"/>
        <v>4</v>
      </c>
      <c r="W15" s="61">
        <f t="shared" si="3"/>
        <v>0</v>
      </c>
    </row>
    <row r="16" spans="1:23" x14ac:dyDescent="0.25">
      <c r="B16" s="139">
        <v>10</v>
      </c>
      <c r="C16" s="15"/>
      <c r="D16" s="929">
        <f t="shared" si="4"/>
        <v>0</v>
      </c>
      <c r="E16" s="995"/>
      <c r="F16" s="929">
        <f t="shared" si="0"/>
        <v>0</v>
      </c>
      <c r="G16" s="941"/>
      <c r="H16" s="942"/>
      <c r="I16" s="302">
        <f t="shared" si="5"/>
        <v>30</v>
      </c>
      <c r="J16" s="263">
        <f t="shared" si="6"/>
        <v>3</v>
      </c>
      <c r="K16" s="61">
        <f t="shared" si="2"/>
        <v>0</v>
      </c>
      <c r="N16" s="139">
        <v>10</v>
      </c>
      <c r="O16" s="15"/>
      <c r="P16" s="998">
        <f t="shared" si="7"/>
        <v>0</v>
      </c>
      <c r="Q16" s="999"/>
      <c r="R16" s="998">
        <f t="shared" si="1"/>
        <v>0</v>
      </c>
      <c r="S16" s="1002"/>
      <c r="T16" s="1003"/>
      <c r="U16" s="302">
        <f t="shared" si="8"/>
        <v>40</v>
      </c>
      <c r="V16" s="263">
        <f t="shared" si="9"/>
        <v>4</v>
      </c>
      <c r="W16" s="61">
        <f t="shared" si="3"/>
        <v>0</v>
      </c>
    </row>
    <row r="17" spans="2:23" x14ac:dyDescent="0.25">
      <c r="B17" s="139">
        <v>10</v>
      </c>
      <c r="C17" s="15"/>
      <c r="D17" s="929">
        <f t="shared" si="4"/>
        <v>0</v>
      </c>
      <c r="E17" s="995"/>
      <c r="F17" s="929">
        <f t="shared" si="0"/>
        <v>0</v>
      </c>
      <c r="G17" s="941"/>
      <c r="H17" s="942"/>
      <c r="I17" s="302">
        <f t="shared" si="5"/>
        <v>30</v>
      </c>
      <c r="J17" s="263">
        <f t="shared" si="6"/>
        <v>3</v>
      </c>
      <c r="K17" s="61">
        <f t="shared" si="2"/>
        <v>0</v>
      </c>
      <c r="N17" s="139">
        <v>10</v>
      </c>
      <c r="O17" s="15"/>
      <c r="P17" s="998">
        <f t="shared" si="7"/>
        <v>0</v>
      </c>
      <c r="Q17" s="999"/>
      <c r="R17" s="998">
        <f t="shared" si="1"/>
        <v>0</v>
      </c>
      <c r="S17" s="1002"/>
      <c r="T17" s="1003"/>
      <c r="U17" s="302">
        <f t="shared" si="8"/>
        <v>40</v>
      </c>
      <c r="V17" s="263">
        <f t="shared" si="9"/>
        <v>4</v>
      </c>
      <c r="W17" s="61">
        <f t="shared" si="3"/>
        <v>0</v>
      </c>
    </row>
    <row r="18" spans="2:23" x14ac:dyDescent="0.25">
      <c r="B18" s="139">
        <v>10</v>
      </c>
      <c r="C18" s="15"/>
      <c r="D18" s="929">
        <f t="shared" si="4"/>
        <v>0</v>
      </c>
      <c r="E18" s="995"/>
      <c r="F18" s="929">
        <f t="shared" si="0"/>
        <v>0</v>
      </c>
      <c r="G18" s="941"/>
      <c r="H18" s="942"/>
      <c r="I18" s="302">
        <f t="shared" si="5"/>
        <v>30</v>
      </c>
      <c r="J18" s="263">
        <f t="shared" si="6"/>
        <v>3</v>
      </c>
      <c r="K18" s="61">
        <f t="shared" si="2"/>
        <v>0</v>
      </c>
      <c r="N18" s="139">
        <v>10</v>
      </c>
      <c r="O18" s="15"/>
      <c r="P18" s="998">
        <f t="shared" si="7"/>
        <v>0</v>
      </c>
      <c r="Q18" s="999"/>
      <c r="R18" s="998">
        <f t="shared" si="1"/>
        <v>0</v>
      </c>
      <c r="S18" s="1002"/>
      <c r="T18" s="1003"/>
      <c r="U18" s="302">
        <f t="shared" si="8"/>
        <v>40</v>
      </c>
      <c r="V18" s="263">
        <f t="shared" si="9"/>
        <v>4</v>
      </c>
      <c r="W18" s="61">
        <f t="shared" si="3"/>
        <v>0</v>
      </c>
    </row>
    <row r="19" spans="2:23" x14ac:dyDescent="0.25">
      <c r="B19" s="139">
        <v>10</v>
      </c>
      <c r="C19" s="15"/>
      <c r="D19" s="929">
        <f t="shared" si="4"/>
        <v>0</v>
      </c>
      <c r="E19" s="995"/>
      <c r="F19" s="929">
        <f t="shared" si="0"/>
        <v>0</v>
      </c>
      <c r="G19" s="941"/>
      <c r="H19" s="942"/>
      <c r="I19" s="302">
        <f t="shared" si="5"/>
        <v>30</v>
      </c>
      <c r="J19" s="263">
        <f t="shared" si="6"/>
        <v>3</v>
      </c>
      <c r="K19" s="61">
        <f t="shared" si="2"/>
        <v>0</v>
      </c>
      <c r="N19" s="139">
        <v>10</v>
      </c>
      <c r="O19" s="15"/>
      <c r="P19" s="70">
        <f t="shared" si="7"/>
        <v>0</v>
      </c>
      <c r="Q19" s="220"/>
      <c r="R19" s="70">
        <f t="shared" si="1"/>
        <v>0</v>
      </c>
      <c r="S19" s="286"/>
      <c r="T19" s="287"/>
      <c r="U19" s="302">
        <f t="shared" si="8"/>
        <v>40</v>
      </c>
      <c r="V19" s="263">
        <f t="shared" si="9"/>
        <v>4</v>
      </c>
      <c r="W19" s="61">
        <f t="shared" si="3"/>
        <v>0</v>
      </c>
    </row>
    <row r="20" spans="2:23" x14ac:dyDescent="0.25">
      <c r="B20" s="139">
        <v>10</v>
      </c>
      <c r="C20" s="15"/>
      <c r="D20" s="70">
        <f t="shared" si="4"/>
        <v>0</v>
      </c>
      <c r="E20" s="220"/>
      <c r="F20" s="70">
        <f t="shared" si="0"/>
        <v>0</v>
      </c>
      <c r="G20" s="71"/>
      <c r="H20" s="72"/>
      <c r="I20" s="214">
        <f t="shared" si="5"/>
        <v>30</v>
      </c>
      <c r="J20" s="74">
        <f t="shared" si="6"/>
        <v>3</v>
      </c>
      <c r="K20" s="61">
        <f t="shared" si="2"/>
        <v>0</v>
      </c>
      <c r="N20" s="139">
        <v>10</v>
      </c>
      <c r="O20" s="15"/>
      <c r="P20" s="70">
        <f t="shared" si="7"/>
        <v>0</v>
      </c>
      <c r="Q20" s="220"/>
      <c r="R20" s="70">
        <f t="shared" si="1"/>
        <v>0</v>
      </c>
      <c r="S20" s="71"/>
      <c r="T20" s="72"/>
      <c r="U20" s="214">
        <f t="shared" si="8"/>
        <v>40</v>
      </c>
      <c r="V20" s="74">
        <f t="shared" si="9"/>
        <v>4</v>
      </c>
      <c r="W20" s="61">
        <f t="shared" si="3"/>
        <v>0</v>
      </c>
    </row>
    <row r="21" spans="2:23" x14ac:dyDescent="0.25">
      <c r="B21" s="139">
        <v>10</v>
      </c>
      <c r="C21" s="15"/>
      <c r="D21" s="70">
        <f t="shared" si="4"/>
        <v>0</v>
      </c>
      <c r="E21" s="220"/>
      <c r="F21" s="70">
        <f t="shared" si="0"/>
        <v>0</v>
      </c>
      <c r="G21" s="71"/>
      <c r="H21" s="72"/>
      <c r="I21" s="214">
        <f t="shared" si="5"/>
        <v>30</v>
      </c>
      <c r="J21" s="74">
        <f t="shared" si="6"/>
        <v>3</v>
      </c>
      <c r="K21" s="61">
        <f t="shared" si="2"/>
        <v>0</v>
      </c>
      <c r="N21" s="139">
        <v>10</v>
      </c>
      <c r="O21" s="15"/>
      <c r="P21" s="70">
        <f t="shared" si="7"/>
        <v>0</v>
      </c>
      <c r="Q21" s="220"/>
      <c r="R21" s="70">
        <f t="shared" si="1"/>
        <v>0</v>
      </c>
      <c r="S21" s="71"/>
      <c r="T21" s="72"/>
      <c r="U21" s="214">
        <f t="shared" si="8"/>
        <v>40</v>
      </c>
      <c r="V21" s="74">
        <f t="shared" si="9"/>
        <v>4</v>
      </c>
      <c r="W21" s="61">
        <f t="shared" si="3"/>
        <v>0</v>
      </c>
    </row>
    <row r="22" spans="2:23" x14ac:dyDescent="0.25">
      <c r="B22" s="139">
        <v>10</v>
      </c>
      <c r="C22" s="15"/>
      <c r="D22" s="70">
        <f t="shared" si="4"/>
        <v>0</v>
      </c>
      <c r="E22" s="220"/>
      <c r="F22" s="70">
        <f t="shared" si="0"/>
        <v>0</v>
      </c>
      <c r="G22" s="71"/>
      <c r="H22" s="72"/>
      <c r="I22" s="214">
        <f t="shared" si="5"/>
        <v>30</v>
      </c>
      <c r="J22" s="74">
        <f t="shared" si="6"/>
        <v>3</v>
      </c>
      <c r="K22" s="61">
        <f t="shared" si="2"/>
        <v>0</v>
      </c>
      <c r="N22" s="139">
        <v>10</v>
      </c>
      <c r="O22" s="15"/>
      <c r="P22" s="70">
        <f t="shared" si="7"/>
        <v>0</v>
      </c>
      <c r="Q22" s="220"/>
      <c r="R22" s="70">
        <f t="shared" si="1"/>
        <v>0</v>
      </c>
      <c r="S22" s="71"/>
      <c r="T22" s="72"/>
      <c r="U22" s="214">
        <f t="shared" si="8"/>
        <v>40</v>
      </c>
      <c r="V22" s="74">
        <f t="shared" si="9"/>
        <v>4</v>
      </c>
      <c r="W22" s="61">
        <f t="shared" si="3"/>
        <v>0</v>
      </c>
    </row>
    <row r="23" spans="2:23" x14ac:dyDescent="0.25">
      <c r="B23" s="139">
        <v>10</v>
      </c>
      <c r="C23" s="15"/>
      <c r="D23" s="70">
        <f t="shared" si="4"/>
        <v>0</v>
      </c>
      <c r="E23" s="220"/>
      <c r="F23" s="70">
        <f t="shared" si="0"/>
        <v>0</v>
      </c>
      <c r="G23" s="71"/>
      <c r="H23" s="72"/>
      <c r="I23" s="214">
        <f t="shared" si="5"/>
        <v>30</v>
      </c>
      <c r="J23" s="74">
        <f t="shared" si="6"/>
        <v>3</v>
      </c>
      <c r="K23" s="61">
        <f t="shared" si="2"/>
        <v>0</v>
      </c>
      <c r="N23" s="139">
        <v>10</v>
      </c>
      <c r="O23" s="15"/>
      <c r="P23" s="70">
        <f t="shared" si="7"/>
        <v>0</v>
      </c>
      <c r="Q23" s="220"/>
      <c r="R23" s="70">
        <f t="shared" si="1"/>
        <v>0</v>
      </c>
      <c r="S23" s="71"/>
      <c r="T23" s="72"/>
      <c r="U23" s="214">
        <f t="shared" si="8"/>
        <v>40</v>
      </c>
      <c r="V23" s="74">
        <f t="shared" si="9"/>
        <v>4</v>
      </c>
      <c r="W23" s="61">
        <f t="shared" si="3"/>
        <v>0</v>
      </c>
    </row>
    <row r="24" spans="2:23" x14ac:dyDescent="0.25">
      <c r="B24" s="139">
        <v>10</v>
      </c>
      <c r="C24" s="15"/>
      <c r="D24" s="70">
        <f t="shared" si="4"/>
        <v>0</v>
      </c>
      <c r="E24" s="220"/>
      <c r="F24" s="70">
        <f t="shared" si="0"/>
        <v>0</v>
      </c>
      <c r="G24" s="71"/>
      <c r="H24" s="72"/>
      <c r="I24" s="214">
        <f t="shared" si="5"/>
        <v>30</v>
      </c>
      <c r="J24" s="74">
        <f t="shared" si="6"/>
        <v>3</v>
      </c>
      <c r="K24" s="61">
        <f t="shared" si="2"/>
        <v>0</v>
      </c>
      <c r="N24" s="139">
        <v>10</v>
      </c>
      <c r="O24" s="15"/>
      <c r="P24" s="70">
        <f t="shared" si="7"/>
        <v>0</v>
      </c>
      <c r="Q24" s="220"/>
      <c r="R24" s="70">
        <f t="shared" si="1"/>
        <v>0</v>
      </c>
      <c r="S24" s="71"/>
      <c r="T24" s="72"/>
      <c r="U24" s="214">
        <f t="shared" si="8"/>
        <v>40</v>
      </c>
      <c r="V24" s="74">
        <f t="shared" si="9"/>
        <v>4</v>
      </c>
      <c r="W24" s="61">
        <f t="shared" si="3"/>
        <v>0</v>
      </c>
    </row>
    <row r="25" spans="2:23" x14ac:dyDescent="0.25">
      <c r="B25" s="139">
        <v>10</v>
      </c>
      <c r="C25" s="15"/>
      <c r="D25" s="70">
        <f t="shared" si="4"/>
        <v>0</v>
      </c>
      <c r="E25" s="220"/>
      <c r="F25" s="70">
        <f t="shared" si="0"/>
        <v>0</v>
      </c>
      <c r="G25" s="71"/>
      <c r="H25" s="72"/>
      <c r="I25" s="214">
        <f t="shared" si="5"/>
        <v>30</v>
      </c>
      <c r="J25" s="74">
        <f t="shared" si="6"/>
        <v>3</v>
      </c>
      <c r="K25" s="61">
        <f t="shared" si="2"/>
        <v>0</v>
      </c>
      <c r="N25" s="139">
        <v>10</v>
      </c>
      <c r="O25" s="15"/>
      <c r="P25" s="70">
        <f t="shared" si="7"/>
        <v>0</v>
      </c>
      <c r="Q25" s="220"/>
      <c r="R25" s="70">
        <f t="shared" si="1"/>
        <v>0</v>
      </c>
      <c r="S25" s="71"/>
      <c r="T25" s="72"/>
      <c r="U25" s="214">
        <f t="shared" si="8"/>
        <v>40</v>
      </c>
      <c r="V25" s="74">
        <f t="shared" si="9"/>
        <v>4</v>
      </c>
      <c r="W25" s="61">
        <f t="shared" si="3"/>
        <v>0</v>
      </c>
    </row>
    <row r="26" spans="2:23" x14ac:dyDescent="0.25">
      <c r="B26" s="139">
        <v>10</v>
      </c>
      <c r="C26" s="15"/>
      <c r="D26" s="70">
        <f t="shared" si="4"/>
        <v>0</v>
      </c>
      <c r="E26" s="220"/>
      <c r="F26" s="70">
        <f t="shared" si="0"/>
        <v>0</v>
      </c>
      <c r="G26" s="71"/>
      <c r="H26" s="72"/>
      <c r="I26" s="214">
        <f t="shared" si="5"/>
        <v>30</v>
      </c>
      <c r="J26" s="74">
        <f t="shared" si="6"/>
        <v>3</v>
      </c>
      <c r="K26" s="61">
        <f t="shared" si="2"/>
        <v>0</v>
      </c>
      <c r="N26" s="139">
        <v>10</v>
      </c>
      <c r="O26" s="15"/>
      <c r="P26" s="70">
        <f t="shared" si="7"/>
        <v>0</v>
      </c>
      <c r="Q26" s="220"/>
      <c r="R26" s="70">
        <f t="shared" si="1"/>
        <v>0</v>
      </c>
      <c r="S26" s="71"/>
      <c r="T26" s="72"/>
      <c r="U26" s="214">
        <f t="shared" si="8"/>
        <v>40</v>
      </c>
      <c r="V26" s="74">
        <f t="shared" si="9"/>
        <v>4</v>
      </c>
      <c r="W26" s="61">
        <f t="shared" si="3"/>
        <v>0</v>
      </c>
    </row>
    <row r="27" spans="2:23" x14ac:dyDescent="0.25">
      <c r="B27" s="139">
        <v>10</v>
      </c>
      <c r="C27" s="15"/>
      <c r="D27" s="70">
        <f t="shared" si="4"/>
        <v>0</v>
      </c>
      <c r="E27" s="220"/>
      <c r="F27" s="70">
        <f t="shared" si="0"/>
        <v>0</v>
      </c>
      <c r="G27" s="71"/>
      <c r="H27" s="72"/>
      <c r="I27" s="214">
        <f t="shared" si="5"/>
        <v>30</v>
      </c>
      <c r="J27" s="74">
        <f t="shared" si="6"/>
        <v>3</v>
      </c>
      <c r="K27" s="61">
        <f t="shared" si="2"/>
        <v>0</v>
      </c>
      <c r="N27" s="139">
        <v>10</v>
      </c>
      <c r="O27" s="15"/>
      <c r="P27" s="70">
        <f t="shared" si="7"/>
        <v>0</v>
      </c>
      <c r="Q27" s="220"/>
      <c r="R27" s="70">
        <f t="shared" si="1"/>
        <v>0</v>
      </c>
      <c r="S27" s="71"/>
      <c r="T27" s="72"/>
      <c r="U27" s="214">
        <f t="shared" si="8"/>
        <v>40</v>
      </c>
      <c r="V27" s="74">
        <f t="shared" si="9"/>
        <v>4</v>
      </c>
      <c r="W27" s="61">
        <f t="shared" si="3"/>
        <v>0</v>
      </c>
    </row>
    <row r="28" spans="2:23" x14ac:dyDescent="0.25">
      <c r="B28" s="139">
        <v>10</v>
      </c>
      <c r="C28" s="15"/>
      <c r="D28" s="970">
        <f t="shared" ref="D28:D69" si="10">C28*B28</f>
        <v>0</v>
      </c>
      <c r="E28" s="972"/>
      <c r="F28" s="970">
        <f t="shared" si="0"/>
        <v>0</v>
      </c>
      <c r="G28" s="971"/>
      <c r="H28" s="217"/>
      <c r="I28" s="214">
        <f t="shared" si="5"/>
        <v>30</v>
      </c>
      <c r="J28" s="74">
        <f t="shared" si="6"/>
        <v>3</v>
      </c>
      <c r="K28" s="61">
        <f t="shared" si="2"/>
        <v>0</v>
      </c>
      <c r="N28" s="139">
        <v>10</v>
      </c>
      <c r="O28" s="15"/>
      <c r="P28" s="970">
        <f t="shared" ref="P28:P69" si="11">O28*N28</f>
        <v>0</v>
      </c>
      <c r="Q28" s="972"/>
      <c r="R28" s="970">
        <f t="shared" si="1"/>
        <v>0</v>
      </c>
      <c r="S28" s="971"/>
      <c r="T28" s="217"/>
      <c r="U28" s="214">
        <f t="shared" si="8"/>
        <v>40</v>
      </c>
      <c r="V28" s="74">
        <f t="shared" si="9"/>
        <v>4</v>
      </c>
      <c r="W28" s="61">
        <f t="shared" si="3"/>
        <v>0</v>
      </c>
    </row>
    <row r="29" spans="2:23" x14ac:dyDescent="0.25">
      <c r="B29" s="139">
        <v>10</v>
      </c>
      <c r="C29" s="15"/>
      <c r="D29" s="970">
        <f t="shared" si="10"/>
        <v>0</v>
      </c>
      <c r="E29" s="972"/>
      <c r="F29" s="970">
        <f t="shared" si="0"/>
        <v>0</v>
      </c>
      <c r="G29" s="971"/>
      <c r="H29" s="217"/>
      <c r="I29" s="214">
        <f t="shared" si="5"/>
        <v>30</v>
      </c>
      <c r="J29" s="74">
        <f t="shared" si="6"/>
        <v>3</v>
      </c>
      <c r="K29" s="61">
        <f t="shared" si="2"/>
        <v>0</v>
      </c>
      <c r="N29" s="139">
        <v>10</v>
      </c>
      <c r="O29" s="15"/>
      <c r="P29" s="970">
        <f t="shared" si="11"/>
        <v>0</v>
      </c>
      <c r="Q29" s="972"/>
      <c r="R29" s="970">
        <f t="shared" si="1"/>
        <v>0</v>
      </c>
      <c r="S29" s="971"/>
      <c r="T29" s="217"/>
      <c r="U29" s="214">
        <f t="shared" si="8"/>
        <v>40</v>
      </c>
      <c r="V29" s="74">
        <f t="shared" si="9"/>
        <v>4</v>
      </c>
      <c r="W29" s="61">
        <f t="shared" si="3"/>
        <v>0</v>
      </c>
    </row>
    <row r="30" spans="2:23" x14ac:dyDescent="0.25">
      <c r="B30" s="139">
        <v>10</v>
      </c>
      <c r="C30" s="15"/>
      <c r="D30" s="970">
        <f t="shared" si="10"/>
        <v>0</v>
      </c>
      <c r="E30" s="972"/>
      <c r="F30" s="970">
        <f t="shared" si="0"/>
        <v>0</v>
      </c>
      <c r="G30" s="971"/>
      <c r="H30" s="217"/>
      <c r="I30" s="214">
        <f t="shared" si="5"/>
        <v>30</v>
      </c>
      <c r="J30" s="74">
        <f t="shared" si="6"/>
        <v>3</v>
      </c>
      <c r="K30" s="61">
        <f t="shared" si="2"/>
        <v>0</v>
      </c>
      <c r="N30" s="139">
        <v>10</v>
      </c>
      <c r="O30" s="15"/>
      <c r="P30" s="970">
        <f t="shared" si="11"/>
        <v>0</v>
      </c>
      <c r="Q30" s="972"/>
      <c r="R30" s="970">
        <f t="shared" si="1"/>
        <v>0</v>
      </c>
      <c r="S30" s="971"/>
      <c r="T30" s="217"/>
      <c r="U30" s="214">
        <f t="shared" si="8"/>
        <v>40</v>
      </c>
      <c r="V30" s="74">
        <f t="shared" si="9"/>
        <v>4</v>
      </c>
      <c r="W30" s="61">
        <f t="shared" si="3"/>
        <v>0</v>
      </c>
    </row>
    <row r="31" spans="2:23" x14ac:dyDescent="0.25">
      <c r="B31" s="139">
        <v>10</v>
      </c>
      <c r="C31" s="15"/>
      <c r="D31" s="970">
        <f t="shared" si="10"/>
        <v>0</v>
      </c>
      <c r="E31" s="972"/>
      <c r="F31" s="970">
        <f t="shared" si="0"/>
        <v>0</v>
      </c>
      <c r="G31" s="971"/>
      <c r="H31" s="217"/>
      <c r="I31" s="214">
        <f t="shared" si="5"/>
        <v>30</v>
      </c>
      <c r="J31" s="74">
        <f t="shared" si="6"/>
        <v>3</v>
      </c>
      <c r="K31" s="61">
        <f t="shared" si="2"/>
        <v>0</v>
      </c>
      <c r="N31" s="139">
        <v>10</v>
      </c>
      <c r="O31" s="15"/>
      <c r="P31" s="970">
        <f t="shared" si="11"/>
        <v>0</v>
      </c>
      <c r="Q31" s="972"/>
      <c r="R31" s="970">
        <f t="shared" si="1"/>
        <v>0</v>
      </c>
      <c r="S31" s="971"/>
      <c r="T31" s="217"/>
      <c r="U31" s="214">
        <f t="shared" si="8"/>
        <v>40</v>
      </c>
      <c r="V31" s="74">
        <f t="shared" si="9"/>
        <v>4</v>
      </c>
      <c r="W31" s="61">
        <f t="shared" si="3"/>
        <v>0</v>
      </c>
    </row>
    <row r="32" spans="2:23" x14ac:dyDescent="0.25">
      <c r="B32" s="139">
        <v>10</v>
      </c>
      <c r="C32" s="15"/>
      <c r="D32" s="970">
        <f t="shared" si="10"/>
        <v>0</v>
      </c>
      <c r="E32" s="972"/>
      <c r="F32" s="970">
        <f>D32</f>
        <v>0</v>
      </c>
      <c r="G32" s="971"/>
      <c r="H32" s="217"/>
      <c r="I32" s="214">
        <f t="shared" si="5"/>
        <v>30</v>
      </c>
      <c r="J32" s="74">
        <f t="shared" si="6"/>
        <v>3</v>
      </c>
      <c r="K32" s="61">
        <f t="shared" si="2"/>
        <v>0</v>
      </c>
      <c r="N32" s="139">
        <v>10</v>
      </c>
      <c r="O32" s="15"/>
      <c r="P32" s="970">
        <f t="shared" si="11"/>
        <v>0</v>
      </c>
      <c r="Q32" s="972"/>
      <c r="R32" s="970">
        <f>P32</f>
        <v>0</v>
      </c>
      <c r="S32" s="971"/>
      <c r="T32" s="217"/>
      <c r="U32" s="214">
        <f t="shared" si="8"/>
        <v>40</v>
      </c>
      <c r="V32" s="74">
        <f t="shared" si="9"/>
        <v>4</v>
      </c>
      <c r="W32" s="61">
        <f t="shared" si="3"/>
        <v>0</v>
      </c>
    </row>
    <row r="33" spans="1:23" x14ac:dyDescent="0.25">
      <c r="B33" s="139">
        <v>10</v>
      </c>
      <c r="C33" s="15"/>
      <c r="D33" s="970">
        <f t="shared" si="10"/>
        <v>0</v>
      </c>
      <c r="E33" s="973"/>
      <c r="F33" s="970">
        <f>D33</f>
        <v>0</v>
      </c>
      <c r="G33" s="971"/>
      <c r="H33" s="217"/>
      <c r="I33" s="214">
        <f t="shared" si="5"/>
        <v>30</v>
      </c>
      <c r="J33" s="74">
        <f t="shared" si="6"/>
        <v>3</v>
      </c>
      <c r="K33" s="61">
        <f t="shared" si="2"/>
        <v>0</v>
      </c>
      <c r="N33" s="139">
        <v>10</v>
      </c>
      <c r="O33" s="15"/>
      <c r="P33" s="970">
        <f t="shared" si="11"/>
        <v>0</v>
      </c>
      <c r="Q33" s="973"/>
      <c r="R33" s="970">
        <f>P33</f>
        <v>0</v>
      </c>
      <c r="S33" s="971"/>
      <c r="T33" s="217"/>
      <c r="U33" s="214">
        <f t="shared" si="8"/>
        <v>40</v>
      </c>
      <c r="V33" s="74">
        <f t="shared" si="9"/>
        <v>4</v>
      </c>
      <c r="W33" s="61">
        <f t="shared" si="3"/>
        <v>0</v>
      </c>
    </row>
    <row r="34" spans="1:23" x14ac:dyDescent="0.25">
      <c r="B34" s="139">
        <v>10</v>
      </c>
      <c r="C34" s="15"/>
      <c r="D34" s="970">
        <f t="shared" si="10"/>
        <v>0</v>
      </c>
      <c r="E34" s="974"/>
      <c r="F34" s="970">
        <f t="shared" ref="F34:F69" si="12">D34</f>
        <v>0</v>
      </c>
      <c r="G34" s="971"/>
      <c r="H34" s="217"/>
      <c r="I34" s="214">
        <f t="shared" si="5"/>
        <v>30</v>
      </c>
      <c r="J34" s="74">
        <f t="shared" si="6"/>
        <v>3</v>
      </c>
      <c r="K34" s="61">
        <f t="shared" si="2"/>
        <v>0</v>
      </c>
      <c r="N34" s="139">
        <v>10</v>
      </c>
      <c r="O34" s="15"/>
      <c r="P34" s="970">
        <f t="shared" si="11"/>
        <v>0</v>
      </c>
      <c r="Q34" s="974"/>
      <c r="R34" s="970">
        <f t="shared" ref="R34:R69" si="13">P34</f>
        <v>0</v>
      </c>
      <c r="S34" s="971"/>
      <c r="T34" s="217"/>
      <c r="U34" s="214">
        <f t="shared" si="8"/>
        <v>40</v>
      </c>
      <c r="V34" s="74">
        <f t="shared" si="9"/>
        <v>4</v>
      </c>
      <c r="W34" s="61">
        <f t="shared" si="3"/>
        <v>0</v>
      </c>
    </row>
    <row r="35" spans="1:23" x14ac:dyDescent="0.25">
      <c r="B35" s="139">
        <v>10</v>
      </c>
      <c r="C35" s="15"/>
      <c r="D35" s="970">
        <f t="shared" si="10"/>
        <v>0</v>
      </c>
      <c r="E35" s="974"/>
      <c r="F35" s="970">
        <f t="shared" si="12"/>
        <v>0</v>
      </c>
      <c r="G35" s="971"/>
      <c r="H35" s="217"/>
      <c r="I35" s="214">
        <f t="shared" si="5"/>
        <v>30</v>
      </c>
      <c r="J35" s="74">
        <f t="shared" si="6"/>
        <v>3</v>
      </c>
      <c r="K35" s="61">
        <f t="shared" si="2"/>
        <v>0</v>
      </c>
      <c r="N35" s="139">
        <v>10</v>
      </c>
      <c r="O35" s="15"/>
      <c r="P35" s="970">
        <f t="shared" si="11"/>
        <v>0</v>
      </c>
      <c r="Q35" s="974"/>
      <c r="R35" s="970">
        <f t="shared" si="13"/>
        <v>0</v>
      </c>
      <c r="S35" s="971"/>
      <c r="T35" s="217"/>
      <c r="U35" s="214">
        <f t="shared" si="8"/>
        <v>40</v>
      </c>
      <c r="V35" s="74">
        <f t="shared" si="9"/>
        <v>4</v>
      </c>
      <c r="W35" s="61">
        <f t="shared" si="3"/>
        <v>0</v>
      </c>
    </row>
    <row r="36" spans="1:23" x14ac:dyDescent="0.25">
      <c r="A36" s="76"/>
      <c r="B36" s="139">
        <v>10</v>
      </c>
      <c r="C36" s="15"/>
      <c r="D36" s="970">
        <f t="shared" si="10"/>
        <v>0</v>
      </c>
      <c r="E36" s="974"/>
      <c r="F36" s="970">
        <f t="shared" si="12"/>
        <v>0</v>
      </c>
      <c r="G36" s="971"/>
      <c r="H36" s="217"/>
      <c r="I36" s="214">
        <f t="shared" si="5"/>
        <v>30</v>
      </c>
      <c r="J36" s="74">
        <f t="shared" si="6"/>
        <v>3</v>
      </c>
      <c r="K36" s="61">
        <f t="shared" si="2"/>
        <v>0</v>
      </c>
      <c r="M36" s="76"/>
      <c r="N36" s="139">
        <v>10</v>
      </c>
      <c r="O36" s="15"/>
      <c r="P36" s="970">
        <f t="shared" si="11"/>
        <v>0</v>
      </c>
      <c r="Q36" s="974"/>
      <c r="R36" s="970">
        <f t="shared" si="13"/>
        <v>0</v>
      </c>
      <c r="S36" s="971"/>
      <c r="T36" s="217"/>
      <c r="U36" s="214">
        <f t="shared" si="8"/>
        <v>40</v>
      </c>
      <c r="V36" s="74">
        <f t="shared" si="9"/>
        <v>4</v>
      </c>
      <c r="W36" s="61">
        <f t="shared" si="3"/>
        <v>0</v>
      </c>
    </row>
    <row r="37" spans="1:23" x14ac:dyDescent="0.25">
      <c r="B37" s="139">
        <v>10</v>
      </c>
      <c r="C37" s="15"/>
      <c r="D37" s="970">
        <f t="shared" si="10"/>
        <v>0</v>
      </c>
      <c r="E37" s="974"/>
      <c r="F37" s="970">
        <f t="shared" si="12"/>
        <v>0</v>
      </c>
      <c r="G37" s="971"/>
      <c r="H37" s="217"/>
      <c r="I37" s="214">
        <f t="shared" si="5"/>
        <v>30</v>
      </c>
      <c r="J37" s="74">
        <f t="shared" si="6"/>
        <v>3</v>
      </c>
      <c r="K37" s="61">
        <f t="shared" si="2"/>
        <v>0</v>
      </c>
      <c r="N37" s="139">
        <v>10</v>
      </c>
      <c r="O37" s="15"/>
      <c r="P37" s="970">
        <f t="shared" si="11"/>
        <v>0</v>
      </c>
      <c r="Q37" s="974"/>
      <c r="R37" s="970">
        <f t="shared" si="13"/>
        <v>0</v>
      </c>
      <c r="S37" s="971"/>
      <c r="T37" s="217"/>
      <c r="U37" s="214">
        <f t="shared" si="8"/>
        <v>40</v>
      </c>
      <c r="V37" s="74">
        <f t="shared" si="9"/>
        <v>4</v>
      </c>
      <c r="W37" s="61">
        <f t="shared" si="3"/>
        <v>0</v>
      </c>
    </row>
    <row r="38" spans="1:23" x14ac:dyDescent="0.25">
      <c r="B38" s="139">
        <v>10</v>
      </c>
      <c r="C38" s="15"/>
      <c r="D38" s="970">
        <f t="shared" si="10"/>
        <v>0</v>
      </c>
      <c r="E38" s="972"/>
      <c r="F38" s="970">
        <f t="shared" si="12"/>
        <v>0</v>
      </c>
      <c r="G38" s="971"/>
      <c r="H38" s="217"/>
      <c r="I38" s="214">
        <f t="shared" si="5"/>
        <v>30</v>
      </c>
      <c r="J38" s="74">
        <f t="shared" si="6"/>
        <v>3</v>
      </c>
      <c r="K38" s="61">
        <f t="shared" si="2"/>
        <v>0</v>
      </c>
      <c r="N38" s="139">
        <v>10</v>
      </c>
      <c r="O38" s="15"/>
      <c r="P38" s="970">
        <f t="shared" si="11"/>
        <v>0</v>
      </c>
      <c r="Q38" s="972"/>
      <c r="R38" s="970">
        <f t="shared" si="13"/>
        <v>0</v>
      </c>
      <c r="S38" s="971"/>
      <c r="T38" s="217"/>
      <c r="U38" s="214">
        <f t="shared" si="8"/>
        <v>40</v>
      </c>
      <c r="V38" s="74">
        <f t="shared" si="9"/>
        <v>4</v>
      </c>
      <c r="W38" s="61">
        <f t="shared" si="3"/>
        <v>0</v>
      </c>
    </row>
    <row r="39" spans="1:23" x14ac:dyDescent="0.25">
      <c r="B39" s="139">
        <v>10</v>
      </c>
      <c r="C39" s="15"/>
      <c r="D39" s="970">
        <f t="shared" si="10"/>
        <v>0</v>
      </c>
      <c r="E39" s="972"/>
      <c r="F39" s="970">
        <f t="shared" si="12"/>
        <v>0</v>
      </c>
      <c r="G39" s="971"/>
      <c r="H39" s="217"/>
      <c r="I39" s="214">
        <f t="shared" si="5"/>
        <v>30</v>
      </c>
      <c r="J39" s="74">
        <f t="shared" si="6"/>
        <v>3</v>
      </c>
      <c r="K39" s="61">
        <f t="shared" si="2"/>
        <v>0</v>
      </c>
      <c r="N39" s="139">
        <v>10</v>
      </c>
      <c r="O39" s="15"/>
      <c r="P39" s="970">
        <f t="shared" si="11"/>
        <v>0</v>
      </c>
      <c r="Q39" s="972"/>
      <c r="R39" s="970">
        <f t="shared" si="13"/>
        <v>0</v>
      </c>
      <c r="S39" s="971"/>
      <c r="T39" s="217"/>
      <c r="U39" s="214">
        <f t="shared" si="8"/>
        <v>40</v>
      </c>
      <c r="V39" s="74">
        <f t="shared" si="9"/>
        <v>4</v>
      </c>
      <c r="W39" s="61">
        <f t="shared" si="3"/>
        <v>0</v>
      </c>
    </row>
    <row r="40" spans="1:23" x14ac:dyDescent="0.25">
      <c r="B40" s="139">
        <v>10</v>
      </c>
      <c r="C40" s="15"/>
      <c r="D40" s="970">
        <f t="shared" si="10"/>
        <v>0</v>
      </c>
      <c r="E40" s="972"/>
      <c r="F40" s="970">
        <f t="shared" si="12"/>
        <v>0</v>
      </c>
      <c r="G40" s="971"/>
      <c r="H40" s="217"/>
      <c r="I40" s="214">
        <f t="shared" si="5"/>
        <v>30</v>
      </c>
      <c r="J40" s="74">
        <f t="shared" si="6"/>
        <v>3</v>
      </c>
      <c r="K40" s="61">
        <f t="shared" si="2"/>
        <v>0</v>
      </c>
      <c r="N40" s="139">
        <v>10</v>
      </c>
      <c r="O40" s="15"/>
      <c r="P40" s="970">
        <f t="shared" si="11"/>
        <v>0</v>
      </c>
      <c r="Q40" s="972"/>
      <c r="R40" s="970">
        <f t="shared" si="13"/>
        <v>0</v>
      </c>
      <c r="S40" s="971"/>
      <c r="T40" s="217"/>
      <c r="U40" s="214">
        <f t="shared" si="8"/>
        <v>40</v>
      </c>
      <c r="V40" s="74">
        <f t="shared" si="9"/>
        <v>4</v>
      </c>
      <c r="W40" s="61">
        <f t="shared" si="3"/>
        <v>0</v>
      </c>
    </row>
    <row r="41" spans="1:23" x14ac:dyDescent="0.25">
      <c r="B41" s="139">
        <v>10</v>
      </c>
      <c r="C41" s="15"/>
      <c r="D41" s="970">
        <f t="shared" si="10"/>
        <v>0</v>
      </c>
      <c r="E41" s="972"/>
      <c r="F41" s="970">
        <f t="shared" si="12"/>
        <v>0</v>
      </c>
      <c r="G41" s="971"/>
      <c r="H41" s="217"/>
      <c r="I41" s="214">
        <f t="shared" si="5"/>
        <v>30</v>
      </c>
      <c r="J41" s="74">
        <f t="shared" si="6"/>
        <v>3</v>
      </c>
      <c r="K41" s="61">
        <f t="shared" si="2"/>
        <v>0</v>
      </c>
      <c r="N41" s="139">
        <v>10</v>
      </c>
      <c r="O41" s="15"/>
      <c r="P41" s="970">
        <f t="shared" si="11"/>
        <v>0</v>
      </c>
      <c r="Q41" s="972"/>
      <c r="R41" s="970">
        <f t="shared" si="13"/>
        <v>0</v>
      </c>
      <c r="S41" s="971"/>
      <c r="T41" s="217"/>
      <c r="U41" s="214">
        <f t="shared" si="8"/>
        <v>40</v>
      </c>
      <c r="V41" s="74">
        <f t="shared" si="9"/>
        <v>4</v>
      </c>
      <c r="W41" s="61">
        <f t="shared" si="3"/>
        <v>0</v>
      </c>
    </row>
    <row r="42" spans="1:23" x14ac:dyDescent="0.25">
      <c r="B42" s="139">
        <v>10</v>
      </c>
      <c r="C42" s="15"/>
      <c r="D42" s="970">
        <f t="shared" si="10"/>
        <v>0</v>
      </c>
      <c r="E42" s="972"/>
      <c r="F42" s="970">
        <f t="shared" si="12"/>
        <v>0</v>
      </c>
      <c r="G42" s="971"/>
      <c r="H42" s="217"/>
      <c r="I42" s="214">
        <f t="shared" si="5"/>
        <v>30</v>
      </c>
      <c r="J42" s="74">
        <f t="shared" si="6"/>
        <v>3</v>
      </c>
      <c r="K42" s="61">
        <f t="shared" si="2"/>
        <v>0</v>
      </c>
      <c r="N42" s="139">
        <v>10</v>
      </c>
      <c r="O42" s="15"/>
      <c r="P42" s="970">
        <f t="shared" si="11"/>
        <v>0</v>
      </c>
      <c r="Q42" s="972"/>
      <c r="R42" s="970">
        <f t="shared" si="13"/>
        <v>0</v>
      </c>
      <c r="S42" s="971"/>
      <c r="T42" s="217"/>
      <c r="U42" s="214">
        <f t="shared" si="8"/>
        <v>40</v>
      </c>
      <c r="V42" s="74">
        <f t="shared" si="9"/>
        <v>4</v>
      </c>
      <c r="W42" s="61">
        <f t="shared" si="3"/>
        <v>0</v>
      </c>
    </row>
    <row r="43" spans="1:23" x14ac:dyDescent="0.25">
      <c r="B43" s="139">
        <v>10</v>
      </c>
      <c r="C43" s="15"/>
      <c r="D43" s="970">
        <f t="shared" si="10"/>
        <v>0</v>
      </c>
      <c r="E43" s="972"/>
      <c r="F43" s="970">
        <f t="shared" si="12"/>
        <v>0</v>
      </c>
      <c r="G43" s="971"/>
      <c r="H43" s="217"/>
      <c r="I43" s="214">
        <f t="shared" si="5"/>
        <v>30</v>
      </c>
      <c r="J43" s="74">
        <f t="shared" si="6"/>
        <v>3</v>
      </c>
      <c r="K43" s="61">
        <f t="shared" si="2"/>
        <v>0</v>
      </c>
      <c r="N43" s="139">
        <v>10</v>
      </c>
      <c r="O43" s="15"/>
      <c r="P43" s="970">
        <f t="shared" si="11"/>
        <v>0</v>
      </c>
      <c r="Q43" s="972"/>
      <c r="R43" s="970">
        <f t="shared" si="13"/>
        <v>0</v>
      </c>
      <c r="S43" s="971"/>
      <c r="T43" s="217"/>
      <c r="U43" s="214">
        <f t="shared" si="8"/>
        <v>40</v>
      </c>
      <c r="V43" s="74">
        <f t="shared" si="9"/>
        <v>4</v>
      </c>
      <c r="W43" s="61">
        <f t="shared" si="3"/>
        <v>0</v>
      </c>
    </row>
    <row r="44" spans="1:23" x14ac:dyDescent="0.25">
      <c r="B44" s="139">
        <v>10</v>
      </c>
      <c r="C44" s="15"/>
      <c r="D44" s="970">
        <f t="shared" si="10"/>
        <v>0</v>
      </c>
      <c r="E44" s="972"/>
      <c r="F44" s="970">
        <f t="shared" si="12"/>
        <v>0</v>
      </c>
      <c r="G44" s="971"/>
      <c r="H44" s="217"/>
      <c r="I44" s="214">
        <f t="shared" si="5"/>
        <v>30</v>
      </c>
      <c r="J44" s="74">
        <f t="shared" si="6"/>
        <v>3</v>
      </c>
      <c r="K44" s="61">
        <f t="shared" si="2"/>
        <v>0</v>
      </c>
      <c r="N44" s="139">
        <v>10</v>
      </c>
      <c r="O44" s="15"/>
      <c r="P44" s="970">
        <f t="shared" si="11"/>
        <v>0</v>
      </c>
      <c r="Q44" s="972"/>
      <c r="R44" s="970">
        <f t="shared" si="13"/>
        <v>0</v>
      </c>
      <c r="S44" s="971"/>
      <c r="T44" s="217"/>
      <c r="U44" s="214">
        <f t="shared" si="8"/>
        <v>40</v>
      </c>
      <c r="V44" s="74">
        <f t="shared" si="9"/>
        <v>4</v>
      </c>
      <c r="W44" s="61">
        <f t="shared" si="3"/>
        <v>0</v>
      </c>
    </row>
    <row r="45" spans="1:23" x14ac:dyDescent="0.25">
      <c r="B45" s="139">
        <v>10</v>
      </c>
      <c r="C45" s="15"/>
      <c r="D45" s="970">
        <f t="shared" si="10"/>
        <v>0</v>
      </c>
      <c r="E45" s="972"/>
      <c r="F45" s="970">
        <f t="shared" si="12"/>
        <v>0</v>
      </c>
      <c r="G45" s="971"/>
      <c r="H45" s="217"/>
      <c r="I45" s="214">
        <f t="shared" si="5"/>
        <v>30</v>
      </c>
      <c r="J45" s="74">
        <f t="shared" si="6"/>
        <v>3</v>
      </c>
      <c r="K45" s="61">
        <f t="shared" si="2"/>
        <v>0</v>
      </c>
      <c r="N45" s="139">
        <v>10</v>
      </c>
      <c r="O45" s="15"/>
      <c r="P45" s="970">
        <f t="shared" si="11"/>
        <v>0</v>
      </c>
      <c r="Q45" s="972"/>
      <c r="R45" s="970">
        <f t="shared" si="13"/>
        <v>0</v>
      </c>
      <c r="S45" s="971"/>
      <c r="T45" s="217"/>
      <c r="U45" s="214">
        <f t="shared" si="8"/>
        <v>40</v>
      </c>
      <c r="V45" s="74">
        <f t="shared" si="9"/>
        <v>4</v>
      </c>
      <c r="W45" s="61">
        <f t="shared" si="3"/>
        <v>0</v>
      </c>
    </row>
    <row r="46" spans="1:23" x14ac:dyDescent="0.25">
      <c r="B46" s="139">
        <v>10</v>
      </c>
      <c r="C46" s="15"/>
      <c r="D46" s="970">
        <f t="shared" si="10"/>
        <v>0</v>
      </c>
      <c r="E46" s="972"/>
      <c r="F46" s="970">
        <f t="shared" si="12"/>
        <v>0</v>
      </c>
      <c r="G46" s="971"/>
      <c r="H46" s="217"/>
      <c r="I46" s="214">
        <f t="shared" si="5"/>
        <v>30</v>
      </c>
      <c r="J46" s="74">
        <f t="shared" si="6"/>
        <v>3</v>
      </c>
      <c r="K46" s="61">
        <f t="shared" si="2"/>
        <v>0</v>
      </c>
      <c r="N46" s="139">
        <v>10</v>
      </c>
      <c r="O46" s="15"/>
      <c r="P46" s="970">
        <f t="shared" si="11"/>
        <v>0</v>
      </c>
      <c r="Q46" s="972"/>
      <c r="R46" s="970">
        <f t="shared" si="13"/>
        <v>0</v>
      </c>
      <c r="S46" s="971"/>
      <c r="T46" s="217"/>
      <c r="U46" s="214">
        <f t="shared" si="8"/>
        <v>40</v>
      </c>
      <c r="V46" s="74">
        <f t="shared" si="9"/>
        <v>4</v>
      </c>
      <c r="W46" s="61">
        <f t="shared" si="3"/>
        <v>0</v>
      </c>
    </row>
    <row r="47" spans="1:23" x14ac:dyDescent="0.25">
      <c r="B47" s="139">
        <v>10</v>
      </c>
      <c r="C47" s="15"/>
      <c r="D47" s="970">
        <f t="shared" si="10"/>
        <v>0</v>
      </c>
      <c r="E47" s="972"/>
      <c r="F47" s="970">
        <f t="shared" si="12"/>
        <v>0</v>
      </c>
      <c r="G47" s="971"/>
      <c r="H47" s="217"/>
      <c r="I47" s="214">
        <f t="shared" si="5"/>
        <v>30</v>
      </c>
      <c r="J47" s="74">
        <f t="shared" si="6"/>
        <v>3</v>
      </c>
      <c r="K47" s="61">
        <f t="shared" si="2"/>
        <v>0</v>
      </c>
      <c r="N47" s="139">
        <v>10</v>
      </c>
      <c r="O47" s="15"/>
      <c r="P47" s="970">
        <f t="shared" si="11"/>
        <v>0</v>
      </c>
      <c r="Q47" s="972"/>
      <c r="R47" s="970">
        <f t="shared" si="13"/>
        <v>0</v>
      </c>
      <c r="S47" s="971"/>
      <c r="T47" s="217"/>
      <c r="U47" s="214">
        <f t="shared" si="8"/>
        <v>40</v>
      </c>
      <c r="V47" s="74">
        <f t="shared" si="9"/>
        <v>4</v>
      </c>
      <c r="W47" s="61">
        <f t="shared" si="3"/>
        <v>0</v>
      </c>
    </row>
    <row r="48" spans="1:23" x14ac:dyDescent="0.25">
      <c r="B48" s="139">
        <v>10</v>
      </c>
      <c r="C48" s="15"/>
      <c r="D48" s="970">
        <f t="shared" si="10"/>
        <v>0</v>
      </c>
      <c r="E48" s="972"/>
      <c r="F48" s="970">
        <f t="shared" si="12"/>
        <v>0</v>
      </c>
      <c r="G48" s="971"/>
      <c r="H48" s="217"/>
      <c r="I48" s="877">
        <f t="shared" si="5"/>
        <v>30</v>
      </c>
      <c r="J48" s="74">
        <f t="shared" si="6"/>
        <v>3</v>
      </c>
      <c r="K48" s="61">
        <f t="shared" si="2"/>
        <v>0</v>
      </c>
      <c r="N48" s="139">
        <v>10</v>
      </c>
      <c r="O48" s="15"/>
      <c r="P48" s="970">
        <f t="shared" si="11"/>
        <v>0</v>
      </c>
      <c r="Q48" s="972"/>
      <c r="R48" s="970">
        <f t="shared" si="13"/>
        <v>0</v>
      </c>
      <c r="S48" s="971"/>
      <c r="T48" s="217"/>
      <c r="U48" s="877">
        <f t="shared" si="8"/>
        <v>40</v>
      </c>
      <c r="V48" s="74">
        <f t="shared" si="9"/>
        <v>4</v>
      </c>
      <c r="W48" s="61">
        <f t="shared" si="3"/>
        <v>0</v>
      </c>
    </row>
    <row r="49" spans="2:23" x14ac:dyDescent="0.25">
      <c r="B49" s="139">
        <v>10</v>
      </c>
      <c r="C49" s="15"/>
      <c r="D49" s="244">
        <f t="shared" si="10"/>
        <v>0</v>
      </c>
      <c r="E49" s="876"/>
      <c r="F49" s="244">
        <f t="shared" si="12"/>
        <v>0</v>
      </c>
      <c r="G49" s="183"/>
      <c r="H49" s="121"/>
      <c r="I49" s="877">
        <f t="shared" si="5"/>
        <v>30</v>
      </c>
      <c r="J49" s="74">
        <f t="shared" si="6"/>
        <v>3</v>
      </c>
      <c r="K49" s="61">
        <f t="shared" si="2"/>
        <v>0</v>
      </c>
      <c r="N49" s="139">
        <v>10</v>
      </c>
      <c r="O49" s="15"/>
      <c r="P49" s="244">
        <f t="shared" si="11"/>
        <v>0</v>
      </c>
      <c r="Q49" s="876"/>
      <c r="R49" s="244">
        <f t="shared" si="13"/>
        <v>0</v>
      </c>
      <c r="S49" s="183"/>
      <c r="T49" s="121"/>
      <c r="U49" s="877">
        <f t="shared" si="8"/>
        <v>40</v>
      </c>
      <c r="V49" s="74">
        <f t="shared" si="9"/>
        <v>4</v>
      </c>
      <c r="W49" s="61">
        <f t="shared" si="3"/>
        <v>0</v>
      </c>
    </row>
    <row r="50" spans="2:23" x14ac:dyDescent="0.25">
      <c r="B50" s="139">
        <v>10</v>
      </c>
      <c r="C50" s="15"/>
      <c r="D50" s="244">
        <f t="shared" si="10"/>
        <v>0</v>
      </c>
      <c r="E50" s="876"/>
      <c r="F50" s="244">
        <f t="shared" si="12"/>
        <v>0</v>
      </c>
      <c r="G50" s="183"/>
      <c r="H50" s="121"/>
      <c r="I50" s="877">
        <f t="shared" si="5"/>
        <v>30</v>
      </c>
      <c r="J50" s="74">
        <f t="shared" si="6"/>
        <v>3</v>
      </c>
      <c r="K50" s="61">
        <f t="shared" si="2"/>
        <v>0</v>
      </c>
      <c r="N50" s="139">
        <v>10</v>
      </c>
      <c r="O50" s="15"/>
      <c r="P50" s="244">
        <f t="shared" si="11"/>
        <v>0</v>
      </c>
      <c r="Q50" s="876"/>
      <c r="R50" s="244">
        <f t="shared" si="13"/>
        <v>0</v>
      </c>
      <c r="S50" s="183"/>
      <c r="T50" s="121"/>
      <c r="U50" s="877">
        <f t="shared" si="8"/>
        <v>40</v>
      </c>
      <c r="V50" s="74">
        <f t="shared" si="9"/>
        <v>4</v>
      </c>
      <c r="W50" s="61">
        <f t="shared" si="3"/>
        <v>0</v>
      </c>
    </row>
    <row r="51" spans="2:23" x14ac:dyDescent="0.25">
      <c r="B51" s="139">
        <v>10</v>
      </c>
      <c r="C51" s="15"/>
      <c r="D51" s="244">
        <f t="shared" si="10"/>
        <v>0</v>
      </c>
      <c r="E51" s="876"/>
      <c r="F51" s="244">
        <f t="shared" si="12"/>
        <v>0</v>
      </c>
      <c r="G51" s="183"/>
      <c r="H51" s="121"/>
      <c r="I51" s="877">
        <f t="shared" si="5"/>
        <v>30</v>
      </c>
      <c r="J51" s="74">
        <f t="shared" si="6"/>
        <v>3</v>
      </c>
      <c r="K51" s="61">
        <f t="shared" si="2"/>
        <v>0</v>
      </c>
      <c r="N51" s="139">
        <v>10</v>
      </c>
      <c r="O51" s="15"/>
      <c r="P51" s="244">
        <f t="shared" si="11"/>
        <v>0</v>
      </c>
      <c r="Q51" s="876"/>
      <c r="R51" s="244">
        <f t="shared" si="13"/>
        <v>0</v>
      </c>
      <c r="S51" s="183"/>
      <c r="T51" s="121"/>
      <c r="U51" s="877">
        <f t="shared" si="8"/>
        <v>40</v>
      </c>
      <c r="V51" s="74">
        <f t="shared" si="9"/>
        <v>4</v>
      </c>
      <c r="W51" s="61">
        <f t="shared" si="3"/>
        <v>0</v>
      </c>
    </row>
    <row r="52" spans="2:23" x14ac:dyDescent="0.25">
      <c r="B52" s="139">
        <v>10</v>
      </c>
      <c r="C52" s="15"/>
      <c r="D52" s="244">
        <f t="shared" si="10"/>
        <v>0</v>
      </c>
      <c r="E52" s="876"/>
      <c r="F52" s="244">
        <f t="shared" si="12"/>
        <v>0</v>
      </c>
      <c r="G52" s="183"/>
      <c r="H52" s="121"/>
      <c r="I52" s="877">
        <f t="shared" si="5"/>
        <v>30</v>
      </c>
      <c r="J52" s="74">
        <f t="shared" si="6"/>
        <v>3</v>
      </c>
      <c r="K52" s="61">
        <f t="shared" si="2"/>
        <v>0</v>
      </c>
      <c r="N52" s="139">
        <v>10</v>
      </c>
      <c r="O52" s="15"/>
      <c r="P52" s="244">
        <f t="shared" si="11"/>
        <v>0</v>
      </c>
      <c r="Q52" s="876"/>
      <c r="R52" s="244">
        <f t="shared" si="13"/>
        <v>0</v>
      </c>
      <c r="S52" s="183"/>
      <c r="T52" s="121"/>
      <c r="U52" s="877">
        <f t="shared" si="8"/>
        <v>40</v>
      </c>
      <c r="V52" s="74">
        <f t="shared" si="9"/>
        <v>4</v>
      </c>
      <c r="W52" s="61">
        <f t="shared" si="3"/>
        <v>0</v>
      </c>
    </row>
    <row r="53" spans="2:23" x14ac:dyDescent="0.25">
      <c r="B53" s="139">
        <v>10</v>
      </c>
      <c r="C53" s="15"/>
      <c r="D53" s="244">
        <f t="shared" si="10"/>
        <v>0</v>
      </c>
      <c r="E53" s="876"/>
      <c r="F53" s="244">
        <f t="shared" si="12"/>
        <v>0</v>
      </c>
      <c r="G53" s="183"/>
      <c r="H53" s="121"/>
      <c r="I53" s="877">
        <f t="shared" si="5"/>
        <v>30</v>
      </c>
      <c r="J53" s="74">
        <f t="shared" si="6"/>
        <v>3</v>
      </c>
      <c r="K53" s="61">
        <f t="shared" si="2"/>
        <v>0</v>
      </c>
      <c r="N53" s="139">
        <v>10</v>
      </c>
      <c r="O53" s="15"/>
      <c r="P53" s="244">
        <f t="shared" si="11"/>
        <v>0</v>
      </c>
      <c r="Q53" s="876"/>
      <c r="R53" s="244">
        <f t="shared" si="13"/>
        <v>0</v>
      </c>
      <c r="S53" s="183"/>
      <c r="T53" s="121"/>
      <c r="U53" s="877">
        <f t="shared" si="8"/>
        <v>40</v>
      </c>
      <c r="V53" s="74">
        <f t="shared" si="9"/>
        <v>4</v>
      </c>
      <c r="W53" s="61">
        <f t="shared" si="3"/>
        <v>0</v>
      </c>
    </row>
    <row r="54" spans="2:23" x14ac:dyDescent="0.25">
      <c r="B54" s="139">
        <v>10</v>
      </c>
      <c r="C54" s="15"/>
      <c r="D54" s="244">
        <f t="shared" si="10"/>
        <v>0</v>
      </c>
      <c r="E54" s="876"/>
      <c r="F54" s="244">
        <f t="shared" si="12"/>
        <v>0</v>
      </c>
      <c r="G54" s="183"/>
      <c r="H54" s="121"/>
      <c r="I54" s="877">
        <f t="shared" si="5"/>
        <v>30</v>
      </c>
      <c r="J54" s="74">
        <f t="shared" si="6"/>
        <v>3</v>
      </c>
      <c r="K54" s="61">
        <f t="shared" si="2"/>
        <v>0</v>
      </c>
      <c r="N54" s="139">
        <v>10</v>
      </c>
      <c r="O54" s="15"/>
      <c r="P54" s="244">
        <f t="shared" si="11"/>
        <v>0</v>
      </c>
      <c r="Q54" s="876"/>
      <c r="R54" s="244">
        <f t="shared" si="13"/>
        <v>0</v>
      </c>
      <c r="S54" s="183"/>
      <c r="T54" s="121"/>
      <c r="U54" s="877">
        <f t="shared" si="8"/>
        <v>40</v>
      </c>
      <c r="V54" s="74">
        <f t="shared" si="9"/>
        <v>4</v>
      </c>
      <c r="W54" s="61">
        <f t="shared" si="3"/>
        <v>0</v>
      </c>
    </row>
    <row r="55" spans="2:23" x14ac:dyDescent="0.25">
      <c r="B55" s="139">
        <v>10</v>
      </c>
      <c r="C55" s="15"/>
      <c r="D55" s="244">
        <f t="shared" si="10"/>
        <v>0</v>
      </c>
      <c r="E55" s="876"/>
      <c r="F55" s="244">
        <f t="shared" si="12"/>
        <v>0</v>
      </c>
      <c r="G55" s="183"/>
      <c r="H55" s="121"/>
      <c r="I55" s="214">
        <f t="shared" si="5"/>
        <v>30</v>
      </c>
      <c r="J55" s="74">
        <f t="shared" si="6"/>
        <v>3</v>
      </c>
      <c r="K55" s="61">
        <f t="shared" si="2"/>
        <v>0</v>
      </c>
      <c r="N55" s="139">
        <v>10</v>
      </c>
      <c r="O55" s="15"/>
      <c r="P55" s="244">
        <f t="shared" si="11"/>
        <v>0</v>
      </c>
      <c r="Q55" s="876"/>
      <c r="R55" s="244">
        <f t="shared" si="13"/>
        <v>0</v>
      </c>
      <c r="S55" s="183"/>
      <c r="T55" s="121"/>
      <c r="U55" s="214">
        <f t="shared" si="8"/>
        <v>40</v>
      </c>
      <c r="V55" s="74">
        <f t="shared" si="9"/>
        <v>4</v>
      </c>
      <c r="W55" s="61">
        <f t="shared" si="3"/>
        <v>0</v>
      </c>
    </row>
    <row r="56" spans="2:23" x14ac:dyDescent="0.25">
      <c r="B56" s="139">
        <v>10</v>
      </c>
      <c r="C56" s="15"/>
      <c r="D56" s="244">
        <f t="shared" si="10"/>
        <v>0</v>
      </c>
      <c r="E56" s="876"/>
      <c r="F56" s="244">
        <f t="shared" si="12"/>
        <v>0</v>
      </c>
      <c r="G56" s="183"/>
      <c r="H56" s="121"/>
      <c r="I56" s="214">
        <f t="shared" si="5"/>
        <v>30</v>
      </c>
      <c r="J56" s="74">
        <f t="shared" si="6"/>
        <v>3</v>
      </c>
      <c r="K56" s="61">
        <f t="shared" si="2"/>
        <v>0</v>
      </c>
      <c r="N56" s="139">
        <v>10</v>
      </c>
      <c r="O56" s="15"/>
      <c r="P56" s="244">
        <f t="shared" si="11"/>
        <v>0</v>
      </c>
      <c r="Q56" s="876"/>
      <c r="R56" s="244">
        <f t="shared" si="13"/>
        <v>0</v>
      </c>
      <c r="S56" s="183"/>
      <c r="T56" s="121"/>
      <c r="U56" s="214">
        <f t="shared" si="8"/>
        <v>40</v>
      </c>
      <c r="V56" s="74">
        <f t="shared" si="9"/>
        <v>4</v>
      </c>
      <c r="W56" s="61">
        <f t="shared" si="3"/>
        <v>0</v>
      </c>
    </row>
    <row r="57" spans="2:23" x14ac:dyDescent="0.25">
      <c r="B57" s="139">
        <v>10</v>
      </c>
      <c r="C57" s="15"/>
      <c r="D57" s="244">
        <f t="shared" si="10"/>
        <v>0</v>
      </c>
      <c r="E57" s="876"/>
      <c r="F57" s="244">
        <f t="shared" si="12"/>
        <v>0</v>
      </c>
      <c r="G57" s="183"/>
      <c r="H57" s="121"/>
      <c r="I57" s="214">
        <f t="shared" si="5"/>
        <v>30</v>
      </c>
      <c r="J57" s="74">
        <f t="shared" si="6"/>
        <v>3</v>
      </c>
      <c r="K57" s="61">
        <f t="shared" si="2"/>
        <v>0</v>
      </c>
      <c r="N57" s="139">
        <v>10</v>
      </c>
      <c r="O57" s="15"/>
      <c r="P57" s="244">
        <f t="shared" si="11"/>
        <v>0</v>
      </c>
      <c r="Q57" s="876"/>
      <c r="R57" s="244">
        <f t="shared" si="13"/>
        <v>0</v>
      </c>
      <c r="S57" s="183"/>
      <c r="T57" s="121"/>
      <c r="U57" s="214">
        <f t="shared" si="8"/>
        <v>40</v>
      </c>
      <c r="V57" s="74">
        <f t="shared" si="9"/>
        <v>4</v>
      </c>
      <c r="W57" s="61">
        <f t="shared" si="3"/>
        <v>0</v>
      </c>
    </row>
    <row r="58" spans="2:23" x14ac:dyDescent="0.25">
      <c r="B58" s="139">
        <v>10</v>
      </c>
      <c r="C58" s="15"/>
      <c r="D58" s="244">
        <f t="shared" si="10"/>
        <v>0</v>
      </c>
      <c r="E58" s="876"/>
      <c r="F58" s="244">
        <f t="shared" si="12"/>
        <v>0</v>
      </c>
      <c r="G58" s="183"/>
      <c r="H58" s="121"/>
      <c r="I58" s="214">
        <f t="shared" si="5"/>
        <v>30</v>
      </c>
      <c r="J58" s="74">
        <f t="shared" si="6"/>
        <v>3</v>
      </c>
      <c r="K58" s="61">
        <f t="shared" si="2"/>
        <v>0</v>
      </c>
      <c r="N58" s="139">
        <v>10</v>
      </c>
      <c r="O58" s="15"/>
      <c r="P58" s="244">
        <f t="shared" si="11"/>
        <v>0</v>
      </c>
      <c r="Q58" s="876"/>
      <c r="R58" s="244">
        <f t="shared" si="13"/>
        <v>0</v>
      </c>
      <c r="S58" s="183"/>
      <c r="T58" s="121"/>
      <c r="U58" s="214">
        <f t="shared" si="8"/>
        <v>40</v>
      </c>
      <c r="V58" s="74">
        <f t="shared" si="9"/>
        <v>4</v>
      </c>
      <c r="W58" s="61">
        <f t="shared" si="3"/>
        <v>0</v>
      </c>
    </row>
    <row r="59" spans="2:23" x14ac:dyDescent="0.25">
      <c r="B59" s="139">
        <v>10</v>
      </c>
      <c r="C59" s="15"/>
      <c r="D59" s="244">
        <f t="shared" si="10"/>
        <v>0</v>
      </c>
      <c r="E59" s="876"/>
      <c r="F59" s="244">
        <f t="shared" si="12"/>
        <v>0</v>
      </c>
      <c r="G59" s="183"/>
      <c r="H59" s="121"/>
      <c r="I59" s="214">
        <f t="shared" si="5"/>
        <v>30</v>
      </c>
      <c r="J59" s="74">
        <f t="shared" si="6"/>
        <v>3</v>
      </c>
      <c r="K59" s="61">
        <f t="shared" si="2"/>
        <v>0</v>
      </c>
      <c r="N59" s="139">
        <v>10</v>
      </c>
      <c r="O59" s="15"/>
      <c r="P59" s="244">
        <f t="shared" si="11"/>
        <v>0</v>
      </c>
      <c r="Q59" s="876"/>
      <c r="R59" s="244">
        <f t="shared" si="13"/>
        <v>0</v>
      </c>
      <c r="S59" s="183"/>
      <c r="T59" s="121"/>
      <c r="U59" s="214">
        <f t="shared" si="8"/>
        <v>40</v>
      </c>
      <c r="V59" s="74">
        <f t="shared" si="9"/>
        <v>4</v>
      </c>
      <c r="W59" s="61">
        <f t="shared" si="3"/>
        <v>0</v>
      </c>
    </row>
    <row r="60" spans="2:23" x14ac:dyDescent="0.25">
      <c r="B60" s="139">
        <v>10</v>
      </c>
      <c r="C60" s="15"/>
      <c r="D60" s="244">
        <f t="shared" si="10"/>
        <v>0</v>
      </c>
      <c r="E60" s="876"/>
      <c r="F60" s="244">
        <f t="shared" si="12"/>
        <v>0</v>
      </c>
      <c r="G60" s="183"/>
      <c r="H60" s="121"/>
      <c r="I60" s="214">
        <f t="shared" si="5"/>
        <v>30</v>
      </c>
      <c r="J60" s="74">
        <f t="shared" si="6"/>
        <v>3</v>
      </c>
      <c r="K60" s="61">
        <f t="shared" si="2"/>
        <v>0</v>
      </c>
      <c r="N60" s="139">
        <v>10</v>
      </c>
      <c r="O60" s="15"/>
      <c r="P60" s="244">
        <f t="shared" si="11"/>
        <v>0</v>
      </c>
      <c r="Q60" s="876"/>
      <c r="R60" s="244">
        <f t="shared" si="13"/>
        <v>0</v>
      </c>
      <c r="S60" s="183"/>
      <c r="T60" s="121"/>
      <c r="U60" s="214">
        <f t="shared" si="8"/>
        <v>40</v>
      </c>
      <c r="V60" s="74">
        <f t="shared" si="9"/>
        <v>4</v>
      </c>
      <c r="W60" s="61">
        <f t="shared" si="3"/>
        <v>0</v>
      </c>
    </row>
    <row r="61" spans="2:23" x14ac:dyDescent="0.25">
      <c r="B61" s="139">
        <v>10</v>
      </c>
      <c r="C61" s="15"/>
      <c r="D61" s="244">
        <f t="shared" si="10"/>
        <v>0</v>
      </c>
      <c r="E61" s="763"/>
      <c r="F61" s="244">
        <f t="shared" si="12"/>
        <v>0</v>
      </c>
      <c r="G61" s="762"/>
      <c r="H61" s="186"/>
      <c r="I61" s="214">
        <f t="shared" si="5"/>
        <v>30</v>
      </c>
      <c r="J61" s="74">
        <f t="shared" si="6"/>
        <v>3</v>
      </c>
      <c r="K61" s="61">
        <f t="shared" si="2"/>
        <v>0</v>
      </c>
      <c r="N61" s="139">
        <v>10</v>
      </c>
      <c r="O61" s="15"/>
      <c r="P61" s="244">
        <f t="shared" si="11"/>
        <v>0</v>
      </c>
      <c r="Q61" s="763"/>
      <c r="R61" s="244">
        <f t="shared" si="13"/>
        <v>0</v>
      </c>
      <c r="S61" s="762"/>
      <c r="T61" s="186"/>
      <c r="U61" s="214">
        <f t="shared" si="8"/>
        <v>40</v>
      </c>
      <c r="V61" s="74">
        <f t="shared" si="9"/>
        <v>4</v>
      </c>
      <c r="W61" s="61">
        <f t="shared" si="3"/>
        <v>0</v>
      </c>
    </row>
    <row r="62" spans="2:23" x14ac:dyDescent="0.25">
      <c r="B62" s="139">
        <v>10</v>
      </c>
      <c r="C62" s="15"/>
      <c r="D62" s="244">
        <f t="shared" si="10"/>
        <v>0</v>
      </c>
      <c r="E62" s="763"/>
      <c r="F62" s="244">
        <f t="shared" si="12"/>
        <v>0</v>
      </c>
      <c r="G62" s="762"/>
      <c r="H62" s="186"/>
      <c r="I62" s="214">
        <f t="shared" si="5"/>
        <v>30</v>
      </c>
      <c r="J62" s="74">
        <f t="shared" si="6"/>
        <v>3</v>
      </c>
      <c r="K62" s="61">
        <f t="shared" si="2"/>
        <v>0</v>
      </c>
      <c r="N62" s="139">
        <v>10</v>
      </c>
      <c r="O62" s="15"/>
      <c r="P62" s="244">
        <f t="shared" si="11"/>
        <v>0</v>
      </c>
      <c r="Q62" s="763"/>
      <c r="R62" s="244">
        <f t="shared" si="13"/>
        <v>0</v>
      </c>
      <c r="S62" s="762"/>
      <c r="T62" s="186"/>
      <c r="U62" s="214">
        <f t="shared" si="8"/>
        <v>40</v>
      </c>
      <c r="V62" s="74">
        <f t="shared" si="9"/>
        <v>4</v>
      </c>
      <c r="W62" s="61">
        <f t="shared" si="3"/>
        <v>0</v>
      </c>
    </row>
    <row r="63" spans="2:23" x14ac:dyDescent="0.25">
      <c r="B63" s="139">
        <v>10</v>
      </c>
      <c r="C63" s="15"/>
      <c r="D63" s="244">
        <f t="shared" si="10"/>
        <v>0</v>
      </c>
      <c r="E63" s="763"/>
      <c r="F63" s="244">
        <f t="shared" si="12"/>
        <v>0</v>
      </c>
      <c r="G63" s="762"/>
      <c r="H63" s="186"/>
      <c r="I63" s="214">
        <f t="shared" si="5"/>
        <v>30</v>
      </c>
      <c r="J63" s="74">
        <f t="shared" si="6"/>
        <v>3</v>
      </c>
      <c r="K63" s="61">
        <f t="shared" si="2"/>
        <v>0</v>
      </c>
      <c r="N63" s="139">
        <v>10</v>
      </c>
      <c r="O63" s="15"/>
      <c r="P63" s="244">
        <f t="shared" si="11"/>
        <v>0</v>
      </c>
      <c r="Q63" s="763"/>
      <c r="R63" s="244">
        <f t="shared" si="13"/>
        <v>0</v>
      </c>
      <c r="S63" s="762"/>
      <c r="T63" s="186"/>
      <c r="U63" s="214">
        <f t="shared" si="8"/>
        <v>40</v>
      </c>
      <c r="V63" s="74">
        <f t="shared" si="9"/>
        <v>4</v>
      </c>
      <c r="W63" s="61">
        <f t="shared" si="3"/>
        <v>0</v>
      </c>
    </row>
    <row r="64" spans="2:23" x14ac:dyDescent="0.25">
      <c r="B64" s="139">
        <v>10</v>
      </c>
      <c r="C64" s="15"/>
      <c r="D64" s="244">
        <f t="shared" si="10"/>
        <v>0</v>
      </c>
      <c r="E64" s="763"/>
      <c r="F64" s="244">
        <f t="shared" si="12"/>
        <v>0</v>
      </c>
      <c r="G64" s="762"/>
      <c r="H64" s="186"/>
      <c r="I64" s="214">
        <f t="shared" si="5"/>
        <v>30</v>
      </c>
      <c r="J64" s="74">
        <f t="shared" si="6"/>
        <v>3</v>
      </c>
      <c r="K64" s="61">
        <f t="shared" si="2"/>
        <v>0</v>
      </c>
      <c r="N64" s="139">
        <v>10</v>
      </c>
      <c r="O64" s="15"/>
      <c r="P64" s="244">
        <f t="shared" si="11"/>
        <v>0</v>
      </c>
      <c r="Q64" s="763"/>
      <c r="R64" s="244">
        <f t="shared" si="13"/>
        <v>0</v>
      </c>
      <c r="S64" s="762"/>
      <c r="T64" s="186"/>
      <c r="U64" s="214">
        <f t="shared" si="8"/>
        <v>40</v>
      </c>
      <c r="V64" s="74">
        <f t="shared" si="9"/>
        <v>4</v>
      </c>
      <c r="W64" s="61">
        <f t="shared" si="3"/>
        <v>0</v>
      </c>
    </row>
    <row r="65" spans="2:23" x14ac:dyDescent="0.25">
      <c r="B65" s="139">
        <v>10</v>
      </c>
      <c r="C65" s="15"/>
      <c r="D65" s="244">
        <f t="shared" si="10"/>
        <v>0</v>
      </c>
      <c r="E65" s="763"/>
      <c r="F65" s="244">
        <f t="shared" si="12"/>
        <v>0</v>
      </c>
      <c r="G65" s="762"/>
      <c r="H65" s="186"/>
      <c r="I65" s="214">
        <f t="shared" si="5"/>
        <v>30</v>
      </c>
      <c r="J65" s="74">
        <f t="shared" si="6"/>
        <v>3</v>
      </c>
      <c r="K65" s="61">
        <f t="shared" si="2"/>
        <v>0</v>
      </c>
      <c r="N65" s="139">
        <v>10</v>
      </c>
      <c r="O65" s="15"/>
      <c r="P65" s="244">
        <f t="shared" si="11"/>
        <v>0</v>
      </c>
      <c r="Q65" s="763"/>
      <c r="R65" s="244">
        <f t="shared" si="13"/>
        <v>0</v>
      </c>
      <c r="S65" s="762"/>
      <c r="T65" s="186"/>
      <c r="U65" s="214">
        <f t="shared" si="8"/>
        <v>40</v>
      </c>
      <c r="V65" s="74">
        <f t="shared" si="9"/>
        <v>4</v>
      </c>
      <c r="W65" s="61">
        <f t="shared" si="3"/>
        <v>0</v>
      </c>
    </row>
    <row r="66" spans="2:23" x14ac:dyDescent="0.25">
      <c r="B66" s="139">
        <v>10</v>
      </c>
      <c r="C66" s="15"/>
      <c r="D66" s="244">
        <f t="shared" si="10"/>
        <v>0</v>
      </c>
      <c r="E66" s="763"/>
      <c r="F66" s="244">
        <f t="shared" si="12"/>
        <v>0</v>
      </c>
      <c r="G66" s="762"/>
      <c r="H66" s="186"/>
      <c r="I66" s="214">
        <f t="shared" si="5"/>
        <v>30</v>
      </c>
      <c r="J66" s="74">
        <f t="shared" si="6"/>
        <v>3</v>
      </c>
      <c r="K66" s="61">
        <f t="shared" si="2"/>
        <v>0</v>
      </c>
      <c r="N66" s="139">
        <v>10</v>
      </c>
      <c r="O66" s="15"/>
      <c r="P66" s="244">
        <f t="shared" si="11"/>
        <v>0</v>
      </c>
      <c r="Q66" s="763"/>
      <c r="R66" s="244">
        <f t="shared" si="13"/>
        <v>0</v>
      </c>
      <c r="S66" s="762"/>
      <c r="T66" s="186"/>
      <c r="U66" s="214">
        <f t="shared" si="8"/>
        <v>40</v>
      </c>
      <c r="V66" s="74">
        <f t="shared" si="9"/>
        <v>4</v>
      </c>
      <c r="W66" s="61">
        <f t="shared" si="3"/>
        <v>0</v>
      </c>
    </row>
    <row r="67" spans="2:23" x14ac:dyDescent="0.25">
      <c r="B67" s="139">
        <v>10</v>
      </c>
      <c r="C67" s="15"/>
      <c r="D67" s="244">
        <f t="shared" si="10"/>
        <v>0</v>
      </c>
      <c r="E67" s="763"/>
      <c r="F67" s="244">
        <f t="shared" si="12"/>
        <v>0</v>
      </c>
      <c r="G67" s="762"/>
      <c r="H67" s="186"/>
      <c r="I67" s="214">
        <f t="shared" si="5"/>
        <v>30</v>
      </c>
      <c r="J67" s="74">
        <f t="shared" si="6"/>
        <v>3</v>
      </c>
      <c r="K67" s="61">
        <f t="shared" si="2"/>
        <v>0</v>
      </c>
      <c r="N67" s="139">
        <v>10</v>
      </c>
      <c r="O67" s="15"/>
      <c r="P67" s="244">
        <f t="shared" si="11"/>
        <v>0</v>
      </c>
      <c r="Q67" s="763"/>
      <c r="R67" s="244">
        <f t="shared" si="13"/>
        <v>0</v>
      </c>
      <c r="S67" s="762"/>
      <c r="T67" s="186"/>
      <c r="U67" s="214">
        <f t="shared" si="8"/>
        <v>40</v>
      </c>
      <c r="V67" s="74">
        <f t="shared" si="9"/>
        <v>4</v>
      </c>
      <c r="W67" s="61">
        <f t="shared" si="3"/>
        <v>0</v>
      </c>
    </row>
    <row r="68" spans="2:23" x14ac:dyDescent="0.25">
      <c r="B68" s="139">
        <v>10</v>
      </c>
      <c r="C68" s="15"/>
      <c r="D68" s="244">
        <f t="shared" si="10"/>
        <v>0</v>
      </c>
      <c r="E68" s="763"/>
      <c r="F68" s="761">
        <f t="shared" si="12"/>
        <v>0</v>
      </c>
      <c r="G68" s="762"/>
      <c r="H68" s="186"/>
      <c r="I68" s="214">
        <f t="shared" si="5"/>
        <v>30</v>
      </c>
      <c r="J68" s="74">
        <f t="shared" si="6"/>
        <v>3</v>
      </c>
      <c r="K68" s="61">
        <f t="shared" si="2"/>
        <v>0</v>
      </c>
      <c r="N68" s="139">
        <v>10</v>
      </c>
      <c r="O68" s="15"/>
      <c r="P68" s="244">
        <f t="shared" si="11"/>
        <v>0</v>
      </c>
      <c r="Q68" s="763"/>
      <c r="R68" s="761">
        <f t="shared" si="13"/>
        <v>0</v>
      </c>
      <c r="S68" s="762"/>
      <c r="T68" s="186"/>
      <c r="U68" s="214">
        <f t="shared" si="8"/>
        <v>40</v>
      </c>
      <c r="V68" s="74">
        <f t="shared" si="9"/>
        <v>4</v>
      </c>
      <c r="W68" s="61">
        <f t="shared" si="3"/>
        <v>0</v>
      </c>
    </row>
    <row r="69" spans="2:23" ht="15.75" thickBot="1" x14ac:dyDescent="0.3">
      <c r="B69" s="139">
        <v>10</v>
      </c>
      <c r="C69" s="37"/>
      <c r="D69" s="244">
        <f t="shared" si="10"/>
        <v>0</v>
      </c>
      <c r="E69" s="222"/>
      <c r="F69" s="161">
        <f t="shared" si="12"/>
        <v>0</v>
      </c>
      <c r="G69" s="145"/>
      <c r="H69" s="223"/>
      <c r="I69" s="136"/>
      <c r="J69" s="74"/>
      <c r="N69" s="139">
        <v>10</v>
      </c>
      <c r="O69" s="37"/>
      <c r="P69" s="244">
        <f t="shared" si="11"/>
        <v>0</v>
      </c>
      <c r="Q69" s="222"/>
      <c r="R69" s="161">
        <f t="shared" si="13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</v>
      </c>
      <c r="D70" s="6">
        <f>SUM(D9:D69)</f>
        <v>20</v>
      </c>
      <c r="E70" s="13"/>
      <c r="F70" s="6">
        <f>SUM(F9:F69)</f>
        <v>20</v>
      </c>
      <c r="G70" s="31"/>
      <c r="H70" s="17"/>
      <c r="I70" s="136"/>
      <c r="J70" s="74"/>
      <c r="O70" s="15">
        <f>SUM(O9:O69)</f>
        <v>1</v>
      </c>
      <c r="P70" s="6">
        <f>SUM(P9:P69)</f>
        <v>10</v>
      </c>
      <c r="Q70" s="13"/>
      <c r="R70" s="6">
        <f>SUM(R9:R69)</f>
        <v>10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3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</v>
      </c>
      <c r="Q72" s="40"/>
      <c r="R72" s="6"/>
      <c r="S72" s="31"/>
      <c r="T72" s="17"/>
      <c r="U72" s="136"/>
      <c r="V72" s="74"/>
    </row>
    <row r="73" spans="2:23" x14ac:dyDescent="0.25">
      <c r="C73" s="1133" t="s">
        <v>19</v>
      </c>
      <c r="D73" s="1134"/>
      <c r="E73" s="39">
        <f>E4+E5-F70+E6+E7</f>
        <v>30</v>
      </c>
      <c r="F73" s="6"/>
      <c r="G73" s="6"/>
      <c r="H73" s="17"/>
      <c r="I73" s="136"/>
      <c r="J73" s="74"/>
      <c r="O73" s="1133" t="s">
        <v>19</v>
      </c>
      <c r="P73" s="1134"/>
      <c r="Q73" s="39">
        <f>Q4+Q5-R70+Q6+Q7</f>
        <v>40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41"/>
      <c r="B1" s="1141"/>
      <c r="C1" s="1141"/>
      <c r="D1" s="1141"/>
      <c r="E1" s="1141"/>
      <c r="F1" s="1141"/>
      <c r="G1" s="1141"/>
      <c r="H1" s="100">
        <v>1</v>
      </c>
    </row>
    <row r="2" spans="1:11" ht="15.75" thickBot="1" x14ac:dyDescent="0.3">
      <c r="B2" s="730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46" t="s">
        <v>76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47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4"/>
      <c r="J7" s="595"/>
    </row>
    <row r="8" spans="1:11" ht="16.5" customHeight="1" thickTop="1" thickBot="1" x14ac:dyDescent="0.3">
      <c r="A8" s="260"/>
      <c r="B8" s="731"/>
      <c r="C8" s="315"/>
      <c r="D8" s="336"/>
      <c r="E8" s="471"/>
      <c r="F8" s="472"/>
      <c r="G8" s="263"/>
      <c r="H8" s="260"/>
      <c r="I8" s="1142" t="s">
        <v>50</v>
      </c>
      <c r="J8" s="114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5" t="s">
        <v>15</v>
      </c>
      <c r="H9" s="806"/>
      <c r="I9" s="1143"/>
      <c r="J9" s="1145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34"/>
      <c r="E12" s="921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34">
        <v>0</v>
      </c>
      <c r="E13" s="922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34">
        <v>0</v>
      </c>
      <c r="E14" s="922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34">
        <v>0</v>
      </c>
      <c r="E15" s="922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34">
        <v>0</v>
      </c>
      <c r="E16" s="921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34">
        <v>0</v>
      </c>
      <c r="E17" s="922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34">
        <v>0</v>
      </c>
      <c r="E18" s="922"/>
      <c r="F18" s="244">
        <f t="shared" si="0"/>
        <v>0</v>
      </c>
      <c r="G18" s="935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34">
        <v>0</v>
      </c>
      <c r="E19" s="922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34">
        <v>0</v>
      </c>
      <c r="E20" s="921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34">
        <v>0</v>
      </c>
      <c r="E21" s="921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26" t="s">
        <v>11</v>
      </c>
      <c r="D40" s="1127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17" activePane="bottomLeft" state="frozen"/>
      <selection pane="bottomLeft" activeCell="A8" sqref="A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07" t="s">
        <v>202</v>
      </c>
      <c r="B1" s="1107"/>
      <c r="C1" s="1107"/>
      <c r="D1" s="1107"/>
      <c r="E1" s="1107"/>
      <c r="F1" s="1107"/>
      <c r="G1" s="110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50" t="s">
        <v>67</v>
      </c>
      <c r="B5" s="1152" t="s">
        <v>111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906.35</v>
      </c>
      <c r="H5" s="59">
        <f>E4+E5+E6-G5</f>
        <v>9190.06</v>
      </c>
    </row>
    <row r="6" spans="1:10" ht="17.25" thickTop="1" thickBot="1" x14ac:dyDescent="0.3">
      <c r="A6" s="1151"/>
      <c r="B6" s="1153"/>
      <c r="C6" s="267"/>
      <c r="D6" s="336"/>
      <c r="E6" s="340"/>
      <c r="F6" s="341"/>
      <c r="G6" s="260"/>
      <c r="I6" s="1154" t="s">
        <v>3</v>
      </c>
      <c r="J6" s="114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5"/>
      <c r="J7" s="1149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132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133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143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155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159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164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147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>
        <v>4</v>
      </c>
      <c r="D15" s="197">
        <v>95.91</v>
      </c>
      <c r="E15" s="352">
        <v>44464</v>
      </c>
      <c r="F15" s="70">
        <f>D15</f>
        <v>95.91</v>
      </c>
      <c r="G15" s="286" t="s">
        <v>175</v>
      </c>
      <c r="H15" s="269">
        <v>64</v>
      </c>
      <c r="I15" s="288">
        <f t="shared" si="1"/>
        <v>9579.7300000000014</v>
      </c>
      <c r="J15" s="289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8">
        <v>44466</v>
      </c>
      <c r="F16" s="70">
        <f>D16</f>
        <v>42.71</v>
      </c>
      <c r="G16" s="286" t="s">
        <v>178</v>
      </c>
      <c r="H16" s="269">
        <v>65</v>
      </c>
      <c r="I16" s="288">
        <f t="shared" si="1"/>
        <v>9537.0200000000023</v>
      </c>
      <c r="J16" s="289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8">
        <v>44468</v>
      </c>
      <c r="F17" s="70">
        <f t="shared" ref="F17:F43" si="3">D17</f>
        <v>97.15</v>
      </c>
      <c r="G17" s="723" t="s">
        <v>184</v>
      </c>
      <c r="H17" s="269">
        <v>64</v>
      </c>
      <c r="I17" s="288">
        <f t="shared" si="1"/>
        <v>9439.8700000000026</v>
      </c>
      <c r="J17" s="289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8">
        <v>44468</v>
      </c>
      <c r="F18" s="70">
        <f t="shared" si="3"/>
        <v>50.53</v>
      </c>
      <c r="G18" s="286" t="s">
        <v>187</v>
      </c>
      <c r="H18" s="269">
        <v>64</v>
      </c>
      <c r="I18" s="288">
        <f t="shared" si="1"/>
        <v>9389.340000000002</v>
      </c>
      <c r="J18" s="289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8">
        <v>44468</v>
      </c>
      <c r="F19" s="70">
        <f t="shared" si="3"/>
        <v>126.54</v>
      </c>
      <c r="G19" s="286" t="s">
        <v>189</v>
      </c>
      <c r="H19" s="269">
        <v>64</v>
      </c>
      <c r="I19" s="288">
        <f t="shared" si="1"/>
        <v>9262.8000000000011</v>
      </c>
      <c r="J19" s="289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2">
        <v>44470</v>
      </c>
      <c r="F20" s="70">
        <f t="shared" si="3"/>
        <v>72.739999999999995</v>
      </c>
      <c r="G20" s="286" t="s">
        <v>191</v>
      </c>
      <c r="H20" s="269">
        <v>64</v>
      </c>
      <c r="I20" s="288">
        <f t="shared" si="1"/>
        <v>9190.0600000000013</v>
      </c>
      <c r="J20" s="289">
        <f t="shared" si="2"/>
        <v>389</v>
      </c>
    </row>
    <row r="21" spans="1:10" x14ac:dyDescent="0.25">
      <c r="A21" s="2"/>
      <c r="B21" s="84"/>
      <c r="C21" s="15"/>
      <c r="D21" s="888"/>
      <c r="E21" s="885"/>
      <c r="F21" s="761">
        <f t="shared" si="3"/>
        <v>0</v>
      </c>
      <c r="G21" s="762"/>
      <c r="H21" s="1005"/>
      <c r="I21" s="238">
        <f t="shared" si="1"/>
        <v>9190.0600000000013</v>
      </c>
      <c r="J21" s="131">
        <f t="shared" si="2"/>
        <v>389</v>
      </c>
    </row>
    <row r="22" spans="1:10" x14ac:dyDescent="0.25">
      <c r="A22" s="2"/>
      <c r="B22" s="84"/>
      <c r="C22" s="15"/>
      <c r="D22" s="888"/>
      <c r="E22" s="885"/>
      <c r="F22" s="761">
        <f t="shared" si="3"/>
        <v>0</v>
      </c>
      <c r="G22" s="762"/>
      <c r="H22" s="1005"/>
      <c r="I22" s="238">
        <f t="shared" si="1"/>
        <v>9190.0600000000013</v>
      </c>
      <c r="J22" s="131">
        <f t="shared" si="2"/>
        <v>389</v>
      </c>
    </row>
    <row r="23" spans="1:10" x14ac:dyDescent="0.25">
      <c r="A23" s="2"/>
      <c r="B23" s="84"/>
      <c r="C23" s="15"/>
      <c r="D23" s="888"/>
      <c r="E23" s="885"/>
      <c r="F23" s="761">
        <f t="shared" si="3"/>
        <v>0</v>
      </c>
      <c r="G23" s="762"/>
      <c r="H23" s="1005"/>
      <c r="I23" s="238">
        <f t="shared" si="1"/>
        <v>9190.0600000000013</v>
      </c>
      <c r="J23" s="131">
        <f t="shared" si="2"/>
        <v>389</v>
      </c>
    </row>
    <row r="24" spans="1:10" x14ac:dyDescent="0.25">
      <c r="A24" s="2"/>
      <c r="B24" s="84"/>
      <c r="C24" s="15"/>
      <c r="D24" s="888"/>
      <c r="E24" s="887"/>
      <c r="F24" s="761">
        <f t="shared" si="3"/>
        <v>0</v>
      </c>
      <c r="G24" s="762"/>
      <c r="H24" s="1005"/>
      <c r="I24" s="238">
        <f t="shared" si="1"/>
        <v>9190.0600000000013</v>
      </c>
      <c r="J24" s="131">
        <f t="shared" si="2"/>
        <v>389</v>
      </c>
    </row>
    <row r="25" spans="1:10" x14ac:dyDescent="0.25">
      <c r="A25" s="2"/>
      <c r="B25" s="84"/>
      <c r="C25" s="15"/>
      <c r="D25" s="888"/>
      <c r="E25" s="887"/>
      <c r="F25" s="761">
        <f t="shared" si="3"/>
        <v>0</v>
      </c>
      <c r="G25" s="762"/>
      <c r="H25" s="1005"/>
      <c r="I25" s="238">
        <f t="shared" si="1"/>
        <v>9190.0600000000013</v>
      </c>
      <c r="J25" s="131">
        <f t="shared" si="2"/>
        <v>389</v>
      </c>
    </row>
    <row r="26" spans="1:10" x14ac:dyDescent="0.25">
      <c r="A26" s="2"/>
      <c r="B26" s="84"/>
      <c r="C26" s="15"/>
      <c r="D26" s="888"/>
      <c r="E26" s="887"/>
      <c r="F26" s="761">
        <f t="shared" si="3"/>
        <v>0</v>
      </c>
      <c r="G26" s="762"/>
      <c r="H26" s="1005"/>
      <c r="I26" s="238">
        <f t="shared" si="1"/>
        <v>9190.0600000000013</v>
      </c>
      <c r="J26" s="131">
        <f t="shared" si="2"/>
        <v>389</v>
      </c>
    </row>
    <row r="27" spans="1:10" x14ac:dyDescent="0.25">
      <c r="A27" s="198"/>
      <c r="B27" s="84"/>
      <c r="C27" s="15"/>
      <c r="D27" s="888"/>
      <c r="E27" s="887"/>
      <c r="F27" s="761">
        <f t="shared" si="3"/>
        <v>0</v>
      </c>
      <c r="G27" s="762"/>
      <c r="H27" s="1005"/>
      <c r="I27" s="238">
        <f t="shared" si="1"/>
        <v>9190.0600000000013</v>
      </c>
      <c r="J27" s="131">
        <f t="shared" si="2"/>
        <v>389</v>
      </c>
    </row>
    <row r="28" spans="1:10" x14ac:dyDescent="0.25">
      <c r="A28" s="198"/>
      <c r="B28" s="84"/>
      <c r="C28" s="15"/>
      <c r="D28" s="888">
        <f t="shared" ref="D28:D42" si="4">C28*B28</f>
        <v>0</v>
      </c>
      <c r="E28" s="885"/>
      <c r="F28" s="761">
        <f t="shared" si="3"/>
        <v>0</v>
      </c>
      <c r="G28" s="743"/>
      <c r="H28" s="1006"/>
      <c r="I28" s="288">
        <f t="shared" si="1"/>
        <v>9190.0600000000013</v>
      </c>
      <c r="J28" s="289">
        <f t="shared" si="2"/>
        <v>389</v>
      </c>
    </row>
    <row r="29" spans="1:10" x14ac:dyDescent="0.25">
      <c r="A29" s="198"/>
      <c r="B29" s="84"/>
      <c r="C29" s="15"/>
      <c r="D29" s="888">
        <f t="shared" si="4"/>
        <v>0</v>
      </c>
      <c r="E29" s="885"/>
      <c r="F29" s="761">
        <f t="shared" si="3"/>
        <v>0</v>
      </c>
      <c r="G29" s="743"/>
      <c r="H29" s="1006"/>
      <c r="I29" s="288">
        <f t="shared" si="1"/>
        <v>9190.0600000000013</v>
      </c>
      <c r="J29" s="289">
        <f t="shared" si="2"/>
        <v>389</v>
      </c>
    </row>
    <row r="30" spans="1:10" x14ac:dyDescent="0.25">
      <c r="A30" s="198"/>
      <c r="B30" s="84"/>
      <c r="C30" s="15"/>
      <c r="D30" s="888">
        <f t="shared" si="4"/>
        <v>0</v>
      </c>
      <c r="E30" s="885"/>
      <c r="F30" s="761">
        <f t="shared" si="3"/>
        <v>0</v>
      </c>
      <c r="G30" s="743"/>
      <c r="H30" s="1006"/>
      <c r="I30" s="288">
        <f t="shared" si="1"/>
        <v>9190.0600000000013</v>
      </c>
      <c r="J30" s="289">
        <f t="shared" si="2"/>
        <v>389</v>
      </c>
    </row>
    <row r="31" spans="1:10" x14ac:dyDescent="0.25">
      <c r="A31" s="198"/>
      <c r="B31" s="84"/>
      <c r="C31" s="15"/>
      <c r="D31" s="888">
        <f t="shared" si="4"/>
        <v>0</v>
      </c>
      <c r="E31" s="885"/>
      <c r="F31" s="761">
        <f t="shared" si="3"/>
        <v>0</v>
      </c>
      <c r="G31" s="743"/>
      <c r="H31" s="1006"/>
      <c r="I31" s="288">
        <f t="shared" si="1"/>
        <v>9190.0600000000013</v>
      </c>
      <c r="J31" s="289">
        <f t="shared" si="2"/>
        <v>389</v>
      </c>
    </row>
    <row r="32" spans="1:10" x14ac:dyDescent="0.25">
      <c r="A32" s="2"/>
      <c r="B32" s="84"/>
      <c r="C32" s="15"/>
      <c r="D32" s="888">
        <f t="shared" si="4"/>
        <v>0</v>
      </c>
      <c r="E32" s="885"/>
      <c r="F32" s="761">
        <f t="shared" si="3"/>
        <v>0</v>
      </c>
      <c r="G32" s="743"/>
      <c r="H32" s="1006"/>
      <c r="I32" s="288">
        <f t="shared" si="1"/>
        <v>9190.0600000000013</v>
      </c>
      <c r="J32" s="289">
        <f t="shared" si="2"/>
        <v>389</v>
      </c>
    </row>
    <row r="33" spans="1:10" x14ac:dyDescent="0.25">
      <c r="A33" s="2"/>
      <c r="B33" s="84"/>
      <c r="C33" s="15"/>
      <c r="D33" s="888">
        <f t="shared" si="4"/>
        <v>0</v>
      </c>
      <c r="E33" s="885"/>
      <c r="F33" s="761">
        <f t="shared" si="3"/>
        <v>0</v>
      </c>
      <c r="G33" s="762"/>
      <c r="H33" s="1005"/>
      <c r="I33" s="238">
        <f t="shared" si="1"/>
        <v>9190.0600000000013</v>
      </c>
      <c r="J33" s="131">
        <f t="shared" si="2"/>
        <v>389</v>
      </c>
    </row>
    <row r="34" spans="1:10" x14ac:dyDescent="0.25">
      <c r="A34" s="2"/>
      <c r="B34" s="84"/>
      <c r="C34" s="15"/>
      <c r="D34" s="888">
        <f t="shared" si="4"/>
        <v>0</v>
      </c>
      <c r="E34" s="885"/>
      <c r="F34" s="761">
        <f t="shared" si="3"/>
        <v>0</v>
      </c>
      <c r="G34" s="762"/>
      <c r="H34" s="1005"/>
      <c r="I34" s="238">
        <f t="shared" si="1"/>
        <v>9190.0600000000013</v>
      </c>
      <c r="J34" s="131">
        <f t="shared" si="2"/>
        <v>389</v>
      </c>
    </row>
    <row r="35" spans="1:10" x14ac:dyDescent="0.25">
      <c r="A35" s="2"/>
      <c r="B35" s="84"/>
      <c r="C35" s="15"/>
      <c r="D35" s="888">
        <f t="shared" si="4"/>
        <v>0</v>
      </c>
      <c r="E35" s="886"/>
      <c r="F35" s="761">
        <f t="shared" si="3"/>
        <v>0</v>
      </c>
      <c r="G35" s="762"/>
      <c r="H35" s="1005"/>
      <c r="I35" s="238">
        <f t="shared" si="1"/>
        <v>9190.0600000000013</v>
      </c>
      <c r="J35" s="131">
        <f t="shared" si="2"/>
        <v>389</v>
      </c>
    </row>
    <row r="36" spans="1:10" x14ac:dyDescent="0.25">
      <c r="A36" s="2"/>
      <c r="B36" s="84"/>
      <c r="C36" s="15"/>
      <c r="D36" s="888">
        <f t="shared" si="4"/>
        <v>0</v>
      </c>
      <c r="E36" s="886"/>
      <c r="F36" s="761">
        <f t="shared" si="3"/>
        <v>0</v>
      </c>
      <c r="G36" s="762"/>
      <c r="H36" s="1005"/>
      <c r="I36" s="238">
        <f t="shared" si="1"/>
        <v>9190.0600000000013</v>
      </c>
      <c r="J36" s="131">
        <f t="shared" si="2"/>
        <v>389</v>
      </c>
    </row>
    <row r="37" spans="1:10" x14ac:dyDescent="0.25">
      <c r="A37" s="2"/>
      <c r="B37" s="84"/>
      <c r="C37" s="15"/>
      <c r="D37" s="888">
        <f t="shared" si="4"/>
        <v>0</v>
      </c>
      <c r="E37" s="886"/>
      <c r="F37" s="761">
        <f t="shared" si="3"/>
        <v>0</v>
      </c>
      <c r="G37" s="762"/>
      <c r="H37" s="1005"/>
      <c r="I37" s="238">
        <f t="shared" si="1"/>
        <v>9190.0600000000013</v>
      </c>
      <c r="J37" s="131">
        <f t="shared" si="2"/>
        <v>389</v>
      </c>
    </row>
    <row r="38" spans="1:10" x14ac:dyDescent="0.25">
      <c r="A38" s="2"/>
      <c r="B38" s="84"/>
      <c r="C38" s="15"/>
      <c r="D38" s="888">
        <f t="shared" si="4"/>
        <v>0</v>
      </c>
      <c r="E38" s="886"/>
      <c r="F38" s="761">
        <f t="shared" si="3"/>
        <v>0</v>
      </c>
      <c r="G38" s="762"/>
      <c r="H38" s="1005"/>
      <c r="I38" s="238">
        <f t="shared" si="1"/>
        <v>9190.0600000000013</v>
      </c>
      <c r="J38" s="131">
        <f t="shared" si="2"/>
        <v>389</v>
      </c>
    </row>
    <row r="39" spans="1:10" x14ac:dyDescent="0.25">
      <c r="A39" s="2"/>
      <c r="B39" s="84"/>
      <c r="C39" s="15"/>
      <c r="D39" s="888">
        <f t="shared" si="4"/>
        <v>0</v>
      </c>
      <c r="E39" s="886"/>
      <c r="F39" s="761">
        <f t="shared" si="3"/>
        <v>0</v>
      </c>
      <c r="G39" s="762"/>
      <c r="H39" s="1005"/>
      <c r="I39" s="238">
        <f t="shared" si="1"/>
        <v>9190.0600000000013</v>
      </c>
      <c r="J39" s="131">
        <f t="shared" si="2"/>
        <v>389</v>
      </c>
    </row>
    <row r="40" spans="1:10" x14ac:dyDescent="0.25">
      <c r="A40" s="2"/>
      <c r="B40" s="84"/>
      <c r="C40" s="15"/>
      <c r="D40" s="888">
        <f t="shared" si="4"/>
        <v>0</v>
      </c>
      <c r="E40" s="886"/>
      <c r="F40" s="761">
        <f t="shared" si="3"/>
        <v>0</v>
      </c>
      <c r="G40" s="762"/>
      <c r="H40" s="186"/>
      <c r="I40" s="238">
        <f t="shared" si="1"/>
        <v>9190.0600000000013</v>
      </c>
      <c r="J40" s="131">
        <f t="shared" si="2"/>
        <v>389</v>
      </c>
    </row>
    <row r="41" spans="1:10" x14ac:dyDescent="0.25">
      <c r="A41" s="2"/>
      <c r="B41" s="84"/>
      <c r="C41" s="15"/>
      <c r="D41" s="888">
        <f t="shared" si="4"/>
        <v>0</v>
      </c>
      <c r="E41" s="886"/>
      <c r="F41" s="761">
        <f t="shared" si="3"/>
        <v>0</v>
      </c>
      <c r="G41" s="762"/>
      <c r="H41" s="186"/>
      <c r="I41" s="238">
        <f t="shared" si="1"/>
        <v>9190.0600000000013</v>
      </c>
      <c r="J41" s="131">
        <f t="shared" si="2"/>
        <v>389</v>
      </c>
    </row>
    <row r="42" spans="1:10" x14ac:dyDescent="0.25">
      <c r="A42" s="2"/>
      <c r="B42" s="84"/>
      <c r="C42" s="15"/>
      <c r="D42" s="888">
        <f t="shared" si="4"/>
        <v>0</v>
      </c>
      <c r="E42" s="886"/>
      <c r="F42" s="761">
        <f t="shared" si="3"/>
        <v>0</v>
      </c>
      <c r="G42" s="762"/>
      <c r="H42" s="186"/>
      <c r="I42" s="238">
        <f t="shared" si="1"/>
        <v>9190.0600000000013</v>
      </c>
      <c r="J42" s="131">
        <f t="shared" si="2"/>
        <v>389</v>
      </c>
    </row>
    <row r="43" spans="1:10" ht="15.75" thickBot="1" x14ac:dyDescent="0.3">
      <c r="A43" s="4"/>
      <c r="B43" s="84"/>
      <c r="C43" s="37"/>
      <c r="D43" s="1007">
        <f>C43*B33</f>
        <v>0</v>
      </c>
      <c r="E43" s="1008"/>
      <c r="F43" s="1009">
        <f t="shared" si="3"/>
        <v>0</v>
      </c>
      <c r="G43" s="1010"/>
      <c r="H43" s="186"/>
      <c r="J43" s="74"/>
    </row>
    <row r="44" spans="1:10" ht="16.5" thickTop="1" thickBot="1" x14ac:dyDescent="0.3">
      <c r="C44" s="91">
        <f>SUM(C8:C43)</f>
        <v>36</v>
      </c>
      <c r="D44" s="48">
        <f>SUM(D8:D43)</f>
        <v>906.35</v>
      </c>
      <c r="E44" s="38"/>
      <c r="F44" s="5">
        <f>SUM(F8:F43)</f>
        <v>906.35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389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26" t="s">
        <v>11</v>
      </c>
      <c r="D47" s="1127"/>
      <c r="E47" s="152">
        <f>E5+E4+E6+-F44</f>
        <v>9190.06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02" t="s">
        <v>218</v>
      </c>
      <c r="B1" s="1102"/>
      <c r="C1" s="1102"/>
      <c r="D1" s="1102"/>
      <c r="E1" s="1102"/>
      <c r="F1" s="1102"/>
      <c r="G1" s="110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22" t="s">
        <v>67</v>
      </c>
      <c r="B5" s="1152" t="s">
        <v>70</v>
      </c>
      <c r="C5" s="267">
        <v>98</v>
      </c>
      <c r="D5" s="336">
        <v>44495</v>
      </c>
      <c r="E5" s="340">
        <v>1006.3</v>
      </c>
      <c r="F5" s="341">
        <v>50</v>
      </c>
      <c r="G5" s="327">
        <f>F30</f>
        <v>0</v>
      </c>
      <c r="H5" s="59">
        <f>E4+E5+E6-G5</f>
        <v>1006.3</v>
      </c>
    </row>
    <row r="6" spans="1:11" ht="17.25" thickTop="1" thickBot="1" x14ac:dyDescent="0.3">
      <c r="A6" s="1123"/>
      <c r="B6" s="1153"/>
      <c r="C6" s="267"/>
      <c r="D6" s="336"/>
      <c r="E6" s="340"/>
      <c r="F6" s="341"/>
      <c r="G6" s="260"/>
      <c r="I6" s="1154" t="s">
        <v>3</v>
      </c>
      <c r="J6" s="114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5"/>
      <c r="J7" s="1149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1006.3</v>
      </c>
      <c r="J8" s="289">
        <f>F4+F5+F6-C8</f>
        <v>50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1006.3</v>
      </c>
      <c r="J9" s="289">
        <f>J8-C9</f>
        <v>50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1006.3</v>
      </c>
      <c r="J10" s="289">
        <f t="shared" ref="J10:J28" si="3">J9-C10</f>
        <v>50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1006.3</v>
      </c>
      <c r="J11" s="289">
        <f t="shared" si="3"/>
        <v>50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1006.3</v>
      </c>
      <c r="J12" s="289">
        <f t="shared" si="3"/>
        <v>50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1006.3</v>
      </c>
      <c r="J13" s="289">
        <f t="shared" si="3"/>
        <v>50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1006.3</v>
      </c>
      <c r="J14" s="289">
        <f t="shared" si="3"/>
        <v>50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1006.3</v>
      </c>
      <c r="J15" s="289">
        <f t="shared" si="3"/>
        <v>50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1006.3</v>
      </c>
      <c r="J16" s="289">
        <f t="shared" si="3"/>
        <v>50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1006.3</v>
      </c>
      <c r="J17" s="289">
        <f t="shared" si="3"/>
        <v>50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1006.3</v>
      </c>
      <c r="J18" s="131">
        <f t="shared" si="3"/>
        <v>50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1006.3</v>
      </c>
      <c r="J19" s="131">
        <f t="shared" si="3"/>
        <v>50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1006.3</v>
      </c>
      <c r="J20" s="131">
        <f t="shared" si="3"/>
        <v>50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1006.3</v>
      </c>
      <c r="J21" s="131">
        <f t="shared" si="3"/>
        <v>50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1006.3</v>
      </c>
      <c r="J22" s="131">
        <f t="shared" si="3"/>
        <v>50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1006.3</v>
      </c>
      <c r="J23" s="131">
        <f t="shared" si="3"/>
        <v>50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1006.3</v>
      </c>
      <c r="J24" s="131">
        <f t="shared" si="3"/>
        <v>50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1006.3</v>
      </c>
      <c r="J25" s="131">
        <f t="shared" si="3"/>
        <v>50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1006.3</v>
      </c>
      <c r="J26" s="131">
        <f t="shared" si="3"/>
        <v>50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1006.3</v>
      </c>
      <c r="J27" s="131">
        <f t="shared" si="3"/>
        <v>50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1006.3</v>
      </c>
      <c r="J28" s="131">
        <f t="shared" si="3"/>
        <v>50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50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26" t="s">
        <v>11</v>
      </c>
      <c r="D33" s="1127"/>
      <c r="E33" s="152">
        <f>E5+E4+E6+-F30</f>
        <v>1006.3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07" t="s">
        <v>207</v>
      </c>
      <c r="B1" s="1107"/>
      <c r="C1" s="1107"/>
      <c r="D1" s="1107"/>
      <c r="E1" s="1107"/>
      <c r="F1" s="1107"/>
      <c r="G1" s="1107"/>
      <c r="H1" s="100" t="s">
        <v>205</v>
      </c>
      <c r="L1" s="1107" t="str">
        <f>A1</f>
        <v>INVENTARIO    DEL MES DE  SEPTIEMBRE       2021</v>
      </c>
      <c r="M1" s="1107"/>
      <c r="N1" s="1107"/>
      <c r="O1" s="1107"/>
      <c r="P1" s="1107"/>
      <c r="Q1" s="1107"/>
      <c r="R1" s="1107"/>
      <c r="S1" s="100" t="s">
        <v>206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</row>
    <row r="5" spans="1:21" ht="16.5" customHeight="1" x14ac:dyDescent="0.25">
      <c r="A5" s="1156" t="s">
        <v>67</v>
      </c>
      <c r="B5" s="1157" t="s">
        <v>113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56" t="s">
        <v>67</v>
      </c>
      <c r="M5" s="1157" t="s">
        <v>113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</row>
    <row r="6" spans="1:21" ht="16.5" customHeight="1" thickBot="1" x14ac:dyDescent="0.3">
      <c r="A6" s="1156"/>
      <c r="B6" s="1157"/>
      <c r="C6" s="510"/>
      <c r="D6" s="268"/>
      <c r="E6" s="580"/>
      <c r="F6" s="150"/>
      <c r="G6" s="327"/>
      <c r="H6" s="59">
        <f>E4+E5+E6+E7-G5</f>
        <v>1031.04</v>
      </c>
      <c r="L6" s="1156"/>
      <c r="M6" s="1157"/>
      <c r="N6" s="510"/>
      <c r="O6" s="268"/>
      <c r="P6" s="580">
        <v>-4.04</v>
      </c>
      <c r="Q6" s="150"/>
      <c r="R6" s="327"/>
      <c r="S6" s="59">
        <f>P4+P5+P6+P7-R5</f>
        <v>1000.33</v>
      </c>
    </row>
    <row r="7" spans="1:21" ht="16.5" customHeight="1" thickBot="1" x14ac:dyDescent="0.3">
      <c r="A7" s="311"/>
      <c r="B7" s="577"/>
      <c r="C7" s="510"/>
      <c r="D7" s="268"/>
      <c r="E7" s="580"/>
      <c r="F7" s="150"/>
      <c r="G7" s="260"/>
      <c r="I7" s="1160" t="s">
        <v>3</v>
      </c>
      <c r="J7" s="1158" t="s">
        <v>4</v>
      </c>
      <c r="L7" s="311"/>
      <c r="M7" s="919"/>
      <c r="N7" s="510"/>
      <c r="O7" s="268"/>
      <c r="P7" s="580"/>
      <c r="Q7" s="150"/>
      <c r="R7" s="260"/>
      <c r="T7" s="1160" t="s">
        <v>3</v>
      </c>
      <c r="U7" s="1158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61"/>
      <c r="J8" s="1159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61"/>
      <c r="U8" s="1159"/>
    </row>
    <row r="9" spans="1:21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</row>
    <row r="10" spans="1:21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3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</row>
    <row r="11" spans="1:21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4">I10-F11</f>
        <v>1031.04</v>
      </c>
      <c r="J11" s="460">
        <f>J10-C11</f>
        <v>36</v>
      </c>
      <c r="L11" s="206"/>
      <c r="M11" s="84"/>
      <c r="N11" s="15"/>
      <c r="O11" s="197">
        <f t="shared" si="3"/>
        <v>0</v>
      </c>
      <c r="P11" s="353"/>
      <c r="Q11" s="285">
        <f t="shared" si="2"/>
        <v>0</v>
      </c>
      <c r="R11" s="286"/>
      <c r="S11" s="287"/>
      <c r="T11" s="280">
        <f t="shared" ref="T11:T43" si="5">T10-Q11</f>
        <v>1004.37</v>
      </c>
      <c r="U11" s="460">
        <f>U10-N11</f>
        <v>40</v>
      </c>
    </row>
    <row r="12" spans="1:21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4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>
        <f t="shared" si="3"/>
        <v>0</v>
      </c>
      <c r="P12" s="353"/>
      <c r="Q12" s="285">
        <f t="shared" si="2"/>
        <v>0</v>
      </c>
      <c r="R12" s="286"/>
      <c r="S12" s="287"/>
      <c r="T12" s="280">
        <f t="shared" si="5"/>
        <v>1004.37</v>
      </c>
      <c r="U12" s="460">
        <f t="shared" ref="U12:U46" si="7">U11-N12</f>
        <v>40</v>
      </c>
    </row>
    <row r="13" spans="1:21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4"/>
        <v>1031.04</v>
      </c>
      <c r="J13" s="460">
        <f t="shared" si="6"/>
        <v>36</v>
      </c>
      <c r="L13" s="74"/>
      <c r="M13" s="84"/>
      <c r="N13" s="15"/>
      <c r="O13" s="197">
        <f t="shared" si="3"/>
        <v>0</v>
      </c>
      <c r="P13" s="353"/>
      <c r="Q13" s="285">
        <f t="shared" si="2"/>
        <v>0</v>
      </c>
      <c r="R13" s="286"/>
      <c r="S13" s="287"/>
      <c r="T13" s="280">
        <f t="shared" si="5"/>
        <v>1004.37</v>
      </c>
      <c r="U13" s="460">
        <f t="shared" si="7"/>
        <v>40</v>
      </c>
    </row>
    <row r="14" spans="1:21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4"/>
        <v>1031.04</v>
      </c>
      <c r="J14" s="460">
        <f t="shared" si="6"/>
        <v>36</v>
      </c>
      <c r="L14" s="74"/>
      <c r="M14" s="84"/>
      <c r="N14" s="15"/>
      <c r="O14" s="197">
        <f t="shared" si="3"/>
        <v>0</v>
      </c>
      <c r="P14" s="231"/>
      <c r="Q14" s="70">
        <f t="shared" si="2"/>
        <v>0</v>
      </c>
      <c r="R14" s="286"/>
      <c r="S14" s="287"/>
      <c r="T14" s="280">
        <f t="shared" si="5"/>
        <v>1004.37</v>
      </c>
      <c r="U14" s="460">
        <f t="shared" si="7"/>
        <v>40</v>
      </c>
    </row>
    <row r="15" spans="1:21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4"/>
        <v>1031.04</v>
      </c>
      <c r="J15" s="460">
        <f t="shared" si="6"/>
        <v>36</v>
      </c>
      <c r="K15" s="260"/>
      <c r="M15" s="84"/>
      <c r="N15" s="15"/>
      <c r="O15" s="197">
        <f t="shared" si="3"/>
        <v>0</v>
      </c>
      <c r="P15" s="353"/>
      <c r="Q15" s="70">
        <f t="shared" si="2"/>
        <v>0</v>
      </c>
      <c r="R15" s="286"/>
      <c r="S15" s="287"/>
      <c r="T15" s="280">
        <f t="shared" si="5"/>
        <v>1004.37</v>
      </c>
      <c r="U15" s="460">
        <f t="shared" si="7"/>
        <v>40</v>
      </c>
    </row>
    <row r="16" spans="1:21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4"/>
        <v>1031.04</v>
      </c>
      <c r="J16" s="460">
        <f t="shared" si="6"/>
        <v>36</v>
      </c>
      <c r="K16" s="260"/>
      <c r="M16" s="84"/>
      <c r="N16" s="15"/>
      <c r="O16" s="197">
        <f t="shared" si="3"/>
        <v>0</v>
      </c>
      <c r="P16" s="353"/>
      <c r="Q16" s="70">
        <f t="shared" si="2"/>
        <v>0</v>
      </c>
      <c r="R16" s="286"/>
      <c r="S16" s="287"/>
      <c r="T16" s="280">
        <f t="shared" si="5"/>
        <v>1004.37</v>
      </c>
      <c r="U16" s="460">
        <f t="shared" si="7"/>
        <v>40</v>
      </c>
    </row>
    <row r="17" spans="1:21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4"/>
        <v>1031.04</v>
      </c>
      <c r="J17" s="460">
        <f t="shared" si="6"/>
        <v>36</v>
      </c>
      <c r="K17" s="260"/>
      <c r="L17" s="82"/>
      <c r="M17" s="84"/>
      <c r="N17" s="15"/>
      <c r="O17" s="197">
        <f t="shared" si="3"/>
        <v>0</v>
      </c>
      <c r="P17" s="353"/>
      <c r="Q17" s="70">
        <f t="shared" si="2"/>
        <v>0</v>
      </c>
      <c r="R17" s="286"/>
      <c r="S17" s="287"/>
      <c r="T17" s="280">
        <f t="shared" si="5"/>
        <v>1004.37</v>
      </c>
      <c r="U17" s="460">
        <f t="shared" si="7"/>
        <v>40</v>
      </c>
    </row>
    <row r="18" spans="1:21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4"/>
        <v>1031.04</v>
      </c>
      <c r="J18" s="460">
        <f t="shared" si="6"/>
        <v>36</v>
      </c>
      <c r="K18" s="260"/>
      <c r="L18" s="84"/>
      <c r="M18" s="84"/>
      <c r="N18" s="15"/>
      <c r="O18" s="197">
        <f t="shared" si="3"/>
        <v>0</v>
      </c>
      <c r="P18" s="353"/>
      <c r="Q18" s="70">
        <f t="shared" si="2"/>
        <v>0</v>
      </c>
      <c r="R18" s="286"/>
      <c r="S18" s="287"/>
      <c r="T18" s="280">
        <f t="shared" si="5"/>
        <v>1004.37</v>
      </c>
      <c r="U18" s="460">
        <f t="shared" si="7"/>
        <v>40</v>
      </c>
    </row>
    <row r="19" spans="1:21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4"/>
        <v>1031.04</v>
      </c>
      <c r="J19" s="460">
        <f t="shared" si="6"/>
        <v>36</v>
      </c>
      <c r="K19" s="260"/>
      <c r="L19" s="2"/>
      <c r="M19" s="84"/>
      <c r="N19" s="15"/>
      <c r="O19" s="197">
        <f t="shared" si="3"/>
        <v>0</v>
      </c>
      <c r="P19" s="353"/>
      <c r="Q19" s="70">
        <f t="shared" si="2"/>
        <v>0</v>
      </c>
      <c r="R19" s="286"/>
      <c r="S19" s="287"/>
      <c r="T19" s="280">
        <f t="shared" si="5"/>
        <v>1004.37</v>
      </c>
      <c r="U19" s="460">
        <f t="shared" si="7"/>
        <v>40</v>
      </c>
    </row>
    <row r="20" spans="1:21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4"/>
        <v>1031.04</v>
      </c>
      <c r="J20" s="460">
        <f t="shared" si="6"/>
        <v>36</v>
      </c>
      <c r="K20" s="260"/>
      <c r="L20" s="2"/>
      <c r="M20" s="84"/>
      <c r="N20" s="15"/>
      <c r="O20" s="197">
        <f t="shared" si="3"/>
        <v>0</v>
      </c>
      <c r="P20" s="353"/>
      <c r="Q20" s="70">
        <f t="shared" si="2"/>
        <v>0</v>
      </c>
      <c r="R20" s="286"/>
      <c r="S20" s="287"/>
      <c r="T20" s="280">
        <f t="shared" si="5"/>
        <v>1004.37</v>
      </c>
      <c r="U20" s="460">
        <f t="shared" si="7"/>
        <v>40</v>
      </c>
    </row>
    <row r="21" spans="1:21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4"/>
        <v>1031.04</v>
      </c>
      <c r="J21" s="460">
        <f t="shared" si="6"/>
        <v>36</v>
      </c>
      <c r="K21" s="260"/>
      <c r="L21" s="2"/>
      <c r="M21" s="84"/>
      <c r="N21" s="15"/>
      <c r="O21" s="197">
        <f t="shared" si="3"/>
        <v>0</v>
      </c>
      <c r="P21" s="353"/>
      <c r="Q21" s="70">
        <f t="shared" si="2"/>
        <v>0</v>
      </c>
      <c r="R21" s="286"/>
      <c r="S21" s="287"/>
      <c r="T21" s="280">
        <f t="shared" si="5"/>
        <v>1004.37</v>
      </c>
      <c r="U21" s="460">
        <f t="shared" si="7"/>
        <v>40</v>
      </c>
    </row>
    <row r="22" spans="1:21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4"/>
        <v>1031.04</v>
      </c>
      <c r="J22" s="460">
        <f t="shared" si="6"/>
        <v>36</v>
      </c>
      <c r="K22" s="260"/>
      <c r="L22" s="2"/>
      <c r="M22" s="84"/>
      <c r="N22" s="15"/>
      <c r="O22" s="197">
        <f t="shared" si="3"/>
        <v>0</v>
      </c>
      <c r="P22" s="353"/>
      <c r="Q22" s="70">
        <f t="shared" si="2"/>
        <v>0</v>
      </c>
      <c r="R22" s="286"/>
      <c r="S22" s="287"/>
      <c r="T22" s="280">
        <f t="shared" si="5"/>
        <v>1004.37</v>
      </c>
      <c r="U22" s="460">
        <f t="shared" si="7"/>
        <v>40</v>
      </c>
    </row>
    <row r="23" spans="1:21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4"/>
        <v>1031.04</v>
      </c>
      <c r="J23" s="460">
        <f t="shared" si="6"/>
        <v>36</v>
      </c>
      <c r="K23" s="260"/>
      <c r="L23" s="2"/>
      <c r="M23" s="84"/>
      <c r="N23" s="15"/>
      <c r="O23" s="197">
        <f t="shared" si="3"/>
        <v>0</v>
      </c>
      <c r="P23" s="353"/>
      <c r="Q23" s="70">
        <f t="shared" si="2"/>
        <v>0</v>
      </c>
      <c r="R23" s="286"/>
      <c r="S23" s="287"/>
      <c r="T23" s="280">
        <f t="shared" si="5"/>
        <v>1004.37</v>
      </c>
      <c r="U23" s="460">
        <f t="shared" si="7"/>
        <v>40</v>
      </c>
    </row>
    <row r="24" spans="1:21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4"/>
        <v>1031.04</v>
      </c>
      <c r="J24" s="460">
        <f t="shared" si="6"/>
        <v>36</v>
      </c>
      <c r="L24" s="2"/>
      <c r="M24" s="84"/>
      <c r="N24" s="15"/>
      <c r="O24" s="197">
        <f t="shared" si="3"/>
        <v>0</v>
      </c>
      <c r="P24" s="353"/>
      <c r="Q24" s="70">
        <f t="shared" si="2"/>
        <v>0</v>
      </c>
      <c r="R24" s="286"/>
      <c r="S24" s="287"/>
      <c r="T24" s="280">
        <f t="shared" si="5"/>
        <v>1004.37</v>
      </c>
      <c r="U24" s="460">
        <f t="shared" si="7"/>
        <v>40</v>
      </c>
    </row>
    <row r="25" spans="1:21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1"/>
        <v>0</v>
      </c>
      <c r="G25" s="71"/>
      <c r="H25" s="72"/>
      <c r="I25" s="280">
        <f t="shared" si="4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2"/>
        <v>0</v>
      </c>
      <c r="R25" s="71"/>
      <c r="S25" s="72"/>
      <c r="T25" s="280">
        <f t="shared" si="5"/>
        <v>1004.37</v>
      </c>
      <c r="U25" s="460">
        <f t="shared" si="7"/>
        <v>40</v>
      </c>
    </row>
    <row r="26" spans="1:21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1"/>
        <v>0</v>
      </c>
      <c r="G26" s="71"/>
      <c r="H26" s="72"/>
      <c r="I26" s="280">
        <f t="shared" si="4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2"/>
        <v>0</v>
      </c>
      <c r="R26" s="71"/>
      <c r="S26" s="72"/>
      <c r="T26" s="280">
        <f t="shared" si="5"/>
        <v>1004.37</v>
      </c>
      <c r="U26" s="460">
        <f t="shared" si="7"/>
        <v>40</v>
      </c>
    </row>
    <row r="27" spans="1:21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1"/>
        <v>0</v>
      </c>
      <c r="G27" s="71"/>
      <c r="H27" s="72"/>
      <c r="I27" s="280">
        <f t="shared" si="4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2"/>
        <v>0</v>
      </c>
      <c r="R27" s="71"/>
      <c r="S27" s="72"/>
      <c r="T27" s="280">
        <f t="shared" si="5"/>
        <v>1004.37</v>
      </c>
      <c r="U27" s="460">
        <f t="shared" si="7"/>
        <v>40</v>
      </c>
    </row>
    <row r="28" spans="1:21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1"/>
        <v>0</v>
      </c>
      <c r="G28" s="71"/>
      <c r="H28" s="72"/>
      <c r="I28" s="280">
        <f t="shared" si="4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2"/>
        <v>0</v>
      </c>
      <c r="R28" s="71"/>
      <c r="S28" s="72"/>
      <c r="T28" s="280">
        <f t="shared" si="5"/>
        <v>1004.37</v>
      </c>
      <c r="U28" s="460">
        <f t="shared" si="7"/>
        <v>40</v>
      </c>
    </row>
    <row r="29" spans="1:21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1"/>
        <v>0</v>
      </c>
      <c r="G29" s="71"/>
      <c r="H29" s="72"/>
      <c r="I29" s="280">
        <f t="shared" si="4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2"/>
        <v>0</v>
      </c>
      <c r="R29" s="71"/>
      <c r="S29" s="72"/>
      <c r="T29" s="280">
        <f t="shared" si="5"/>
        <v>1004.37</v>
      </c>
      <c r="U29" s="460">
        <f t="shared" si="7"/>
        <v>40</v>
      </c>
    </row>
    <row r="30" spans="1:21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1"/>
        <v>0</v>
      </c>
      <c r="G30" s="286"/>
      <c r="H30" s="287"/>
      <c r="I30" s="280">
        <f t="shared" si="4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2"/>
        <v>0</v>
      </c>
      <c r="R30" s="286"/>
      <c r="S30" s="287"/>
      <c r="T30" s="280">
        <f t="shared" si="5"/>
        <v>1004.37</v>
      </c>
      <c r="U30" s="460">
        <f t="shared" si="7"/>
        <v>40</v>
      </c>
    </row>
    <row r="31" spans="1:21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1"/>
        <v>0</v>
      </c>
      <c r="G31" s="71"/>
      <c r="H31" s="72"/>
      <c r="I31" s="280">
        <f t="shared" si="4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2"/>
        <v>0</v>
      </c>
      <c r="R31" s="71"/>
      <c r="S31" s="72"/>
      <c r="T31" s="280">
        <f t="shared" si="5"/>
        <v>1004.37</v>
      </c>
      <c r="U31" s="460">
        <f t="shared" si="7"/>
        <v>40</v>
      </c>
    </row>
    <row r="32" spans="1:21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1"/>
        <v>0</v>
      </c>
      <c r="G32" s="71"/>
      <c r="H32" s="72"/>
      <c r="I32" s="280">
        <f t="shared" si="4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2"/>
        <v>0</v>
      </c>
      <c r="R32" s="71"/>
      <c r="S32" s="72"/>
      <c r="T32" s="280">
        <f t="shared" si="5"/>
        <v>1004.37</v>
      </c>
      <c r="U32" s="460">
        <f t="shared" si="7"/>
        <v>40</v>
      </c>
    </row>
    <row r="33" spans="1:21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1"/>
        <v>0</v>
      </c>
      <c r="G33" s="71"/>
      <c r="H33" s="72"/>
      <c r="I33" s="280">
        <f t="shared" si="4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2"/>
        <v>0</v>
      </c>
      <c r="R33" s="71"/>
      <c r="S33" s="72"/>
      <c r="T33" s="280">
        <f t="shared" si="5"/>
        <v>1004.37</v>
      </c>
      <c r="U33" s="460">
        <f t="shared" si="7"/>
        <v>40</v>
      </c>
    </row>
    <row r="34" spans="1:21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1"/>
        <v>0</v>
      </c>
      <c r="G34" s="71"/>
      <c r="H34" s="72"/>
      <c r="I34" s="280">
        <f t="shared" si="4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2"/>
        <v>0</v>
      </c>
      <c r="R34" s="71"/>
      <c r="S34" s="72"/>
      <c r="T34" s="280">
        <f t="shared" si="5"/>
        <v>1004.37</v>
      </c>
      <c r="U34" s="460">
        <f t="shared" si="7"/>
        <v>40</v>
      </c>
    </row>
    <row r="35" spans="1:21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1"/>
        <v>0</v>
      </c>
      <c r="G35" s="71"/>
      <c r="H35" s="72"/>
      <c r="I35" s="280">
        <f t="shared" si="4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2"/>
        <v>0</v>
      </c>
      <c r="R35" s="71"/>
      <c r="S35" s="72"/>
      <c r="T35" s="280">
        <f t="shared" si="5"/>
        <v>1004.37</v>
      </c>
      <c r="U35" s="460">
        <f t="shared" si="7"/>
        <v>40</v>
      </c>
    </row>
    <row r="36" spans="1:21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1"/>
        <v>0</v>
      </c>
      <c r="G36" s="71"/>
      <c r="H36" s="72"/>
      <c r="I36" s="280">
        <f t="shared" si="4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2"/>
        <v>0</v>
      </c>
      <c r="R36" s="71"/>
      <c r="S36" s="72"/>
      <c r="T36" s="280">
        <f t="shared" si="5"/>
        <v>1004.37</v>
      </c>
      <c r="U36" s="460">
        <f t="shared" si="7"/>
        <v>40</v>
      </c>
    </row>
    <row r="37" spans="1:21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1"/>
        <v>0</v>
      </c>
      <c r="G37" s="71"/>
      <c r="H37" s="72"/>
      <c r="I37" s="280">
        <f t="shared" si="4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2"/>
        <v>0</v>
      </c>
      <c r="R37" s="71"/>
      <c r="S37" s="72"/>
      <c r="T37" s="280">
        <f t="shared" si="5"/>
        <v>1004.37</v>
      </c>
      <c r="U37" s="460">
        <f t="shared" si="7"/>
        <v>40</v>
      </c>
    </row>
    <row r="38" spans="1:21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1"/>
        <v>0</v>
      </c>
      <c r="G38" s="71"/>
      <c r="H38" s="72"/>
      <c r="I38" s="280">
        <f t="shared" si="4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2"/>
        <v>0</v>
      </c>
      <c r="R38" s="71"/>
      <c r="S38" s="72"/>
      <c r="T38" s="280">
        <f t="shared" si="5"/>
        <v>1004.37</v>
      </c>
      <c r="U38" s="460">
        <f t="shared" si="7"/>
        <v>40</v>
      </c>
    </row>
    <row r="39" spans="1:21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1"/>
        <v>0</v>
      </c>
      <c r="G39" s="71"/>
      <c r="H39" s="72"/>
      <c r="I39" s="280">
        <f t="shared" si="4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2"/>
        <v>0</v>
      </c>
      <c r="R39" s="71"/>
      <c r="S39" s="72"/>
      <c r="T39" s="280">
        <f t="shared" si="5"/>
        <v>1004.37</v>
      </c>
      <c r="U39" s="460">
        <f t="shared" si="7"/>
        <v>40</v>
      </c>
    </row>
    <row r="40" spans="1:21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1"/>
        <v>0</v>
      </c>
      <c r="G40" s="71"/>
      <c r="H40" s="72"/>
      <c r="I40" s="280">
        <f t="shared" si="4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2"/>
        <v>0</v>
      </c>
      <c r="R40" s="71"/>
      <c r="S40" s="72"/>
      <c r="T40" s="280">
        <f t="shared" si="5"/>
        <v>1004.37</v>
      </c>
      <c r="U40" s="460">
        <f t="shared" si="7"/>
        <v>40</v>
      </c>
    </row>
    <row r="41" spans="1:21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1"/>
        <v>0</v>
      </c>
      <c r="G41" s="71"/>
      <c r="H41" s="72"/>
      <c r="I41" s="280">
        <f t="shared" si="4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2"/>
        <v>0</v>
      </c>
      <c r="R41" s="71"/>
      <c r="S41" s="72"/>
      <c r="T41" s="280">
        <f t="shared" si="5"/>
        <v>1004.37</v>
      </c>
      <c r="U41" s="460">
        <f t="shared" si="7"/>
        <v>40</v>
      </c>
    </row>
    <row r="42" spans="1:21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1"/>
        <v>0</v>
      </c>
      <c r="G42" s="71"/>
      <c r="H42" s="72"/>
      <c r="I42" s="280">
        <f t="shared" si="4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2"/>
        <v>0</v>
      </c>
      <c r="R42" s="71"/>
      <c r="S42" s="72"/>
      <c r="T42" s="280">
        <f t="shared" si="5"/>
        <v>1004.37</v>
      </c>
      <c r="U42" s="460">
        <f t="shared" si="7"/>
        <v>40</v>
      </c>
    </row>
    <row r="43" spans="1:21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1"/>
        <v>0</v>
      </c>
      <c r="G43" s="71"/>
      <c r="H43" s="72"/>
      <c r="I43" s="280">
        <f t="shared" si="4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2"/>
        <v>0</v>
      </c>
      <c r="R43" s="71"/>
      <c r="S43" s="72"/>
      <c r="T43" s="280">
        <f t="shared" si="5"/>
        <v>1004.37</v>
      </c>
      <c r="U43" s="460">
        <f t="shared" si="7"/>
        <v>40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7"/>
        <v>40</v>
      </c>
    </row>
    <row r="45" spans="1:21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</row>
    <row r="46" spans="1:21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126" t="s">
        <v>11</v>
      </c>
      <c r="D48" s="1127"/>
      <c r="E48" s="152">
        <f>E6+E5-F45</f>
        <v>1031.04</v>
      </c>
      <c r="L48" s="47"/>
      <c r="N48" s="1126" t="s">
        <v>11</v>
      </c>
      <c r="O48" s="1127"/>
      <c r="P48" s="152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62" t="s">
        <v>75</v>
      </c>
      <c r="C4" s="132"/>
      <c r="D4" s="141"/>
      <c r="E4" s="87"/>
      <c r="F4" s="74"/>
      <c r="G4" s="491"/>
    </row>
    <row r="5" spans="1:10" ht="15" customHeight="1" x14ac:dyDescent="0.25">
      <c r="A5" s="76"/>
      <c r="B5" s="1163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4"/>
      <c r="E9" s="767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77"/>
      <c r="E10" s="768"/>
      <c r="F10" s="476">
        <f t="shared" ref="F10:F29" si="0">D10</f>
        <v>0</v>
      </c>
      <c r="G10" s="512"/>
      <c r="H10" s="698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77"/>
      <c r="E11" s="807"/>
      <c r="F11" s="476">
        <f t="shared" si="0"/>
        <v>0</v>
      </c>
      <c r="G11" s="512"/>
      <c r="H11" s="698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77"/>
      <c r="E12" s="807"/>
      <c r="F12" s="476">
        <f t="shared" si="0"/>
        <v>0</v>
      </c>
      <c r="G12" s="512"/>
      <c r="H12" s="698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77"/>
      <c r="E13" s="807"/>
      <c r="F13" s="476">
        <f t="shared" si="0"/>
        <v>0</v>
      </c>
      <c r="G13" s="512"/>
      <c r="H13" s="698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77"/>
      <c r="E14" s="768"/>
      <c r="F14" s="476">
        <f t="shared" si="0"/>
        <v>0</v>
      </c>
      <c r="G14" s="512"/>
      <c r="H14" s="698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77"/>
      <c r="E15" s="768"/>
      <c r="F15" s="476">
        <f t="shared" si="0"/>
        <v>0</v>
      </c>
      <c r="G15" s="512"/>
      <c r="H15" s="698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77"/>
      <c r="E16" s="768"/>
      <c r="F16" s="476">
        <f t="shared" si="0"/>
        <v>0</v>
      </c>
      <c r="G16" s="512"/>
      <c r="H16" s="698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77"/>
      <c r="E17" s="769"/>
      <c r="F17" s="476">
        <f t="shared" si="0"/>
        <v>0</v>
      </c>
      <c r="G17" s="512"/>
      <c r="H17" s="698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77"/>
      <c r="E18" s="769"/>
      <c r="F18" s="476">
        <f t="shared" si="0"/>
        <v>0</v>
      </c>
      <c r="G18" s="512"/>
      <c r="H18" s="698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77"/>
      <c r="E19" s="769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77"/>
      <c r="E20" s="769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77"/>
      <c r="E21" s="769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77"/>
      <c r="E22" s="769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77"/>
      <c r="E23" s="769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5"/>
      <c r="E24" s="769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5"/>
      <c r="E25" s="769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5"/>
      <c r="E26" s="769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5"/>
      <c r="E27" s="769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5"/>
      <c r="E28" s="769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5"/>
      <c r="E29" s="769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5"/>
      <c r="E30" s="770"/>
      <c r="F30" s="511"/>
      <c r="G30" s="517"/>
      <c r="H30" s="515"/>
    </row>
    <row r="31" spans="2:10" x14ac:dyDescent="0.25">
      <c r="B31" s="525"/>
      <c r="C31" s="475"/>
      <c r="D31" s="765"/>
      <c r="E31" s="771"/>
      <c r="F31" s="511"/>
      <c r="G31" s="518"/>
      <c r="H31" s="518"/>
    </row>
    <row r="32" spans="2:10" ht="15.75" thickBot="1" x14ac:dyDescent="0.3">
      <c r="B32" s="75"/>
      <c r="C32" s="478"/>
      <c r="D32" s="766"/>
      <c r="E32" s="772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workbookViewId="0">
      <pane ySplit="8" topLeftCell="A9" activePane="bottomLeft" state="frozen"/>
      <selection pane="bottomLeft" activeCell="H15" sqref="H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07" t="s">
        <v>199</v>
      </c>
      <c r="B1" s="1107"/>
      <c r="C1" s="1107"/>
      <c r="D1" s="1107"/>
      <c r="E1" s="1107"/>
      <c r="F1" s="1107"/>
      <c r="G1" s="1107"/>
      <c r="H1" s="11">
        <v>1</v>
      </c>
      <c r="K1" s="1107" t="str">
        <f>A1</f>
        <v>INVENTARIO DEL MES DE SEPTIEMBRE 2021</v>
      </c>
      <c r="L1" s="1107"/>
      <c r="M1" s="1107"/>
      <c r="N1" s="1107"/>
      <c r="O1" s="1107"/>
      <c r="P1" s="1107"/>
      <c r="Q1" s="1107"/>
      <c r="R1" s="11">
        <v>2</v>
      </c>
      <c r="U1" s="1102" t="s">
        <v>218</v>
      </c>
      <c r="V1" s="1102"/>
      <c r="W1" s="1102"/>
      <c r="X1" s="1102"/>
      <c r="Y1" s="1102"/>
      <c r="Z1" s="1102"/>
      <c r="AA1" s="1102"/>
      <c r="AB1" s="11">
        <v>3</v>
      </c>
      <c r="AE1" s="1102" t="str">
        <f>U1</f>
        <v>ENTRADA DEL MES DE OCTUBRE 2021</v>
      </c>
      <c r="AF1" s="1102"/>
      <c r="AG1" s="1102"/>
      <c r="AH1" s="1102"/>
      <c r="AI1" s="1102"/>
      <c r="AJ1" s="1102"/>
      <c r="AK1" s="1102"/>
      <c r="AL1" s="11">
        <v>4</v>
      </c>
    </row>
    <row r="2" spans="1:39" ht="15.75" thickBot="1" x14ac:dyDescent="0.3">
      <c r="C2" s="12"/>
      <c r="D2" s="12"/>
      <c r="F2" s="12"/>
      <c r="K2" t="s">
        <v>80</v>
      </c>
      <c r="M2" s="12"/>
      <c r="N2" s="12"/>
      <c r="P2" s="12"/>
      <c r="W2" s="12"/>
      <c r="X2" s="12"/>
      <c r="Z2" s="12"/>
      <c r="AE2" t="s">
        <v>80</v>
      </c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44">
        <v>90</v>
      </c>
      <c r="X4" s="268">
        <v>44474</v>
      </c>
      <c r="Y4" s="280">
        <v>334.64</v>
      </c>
      <c r="Z4" s="274">
        <v>27</v>
      </c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15" customHeight="1" x14ac:dyDescent="0.25">
      <c r="A5" s="270" t="s">
        <v>104</v>
      </c>
      <c r="B5" s="1103" t="s">
        <v>105</v>
      </c>
      <c r="C5" s="744">
        <v>92</v>
      </c>
      <c r="D5" s="268">
        <v>44415</v>
      </c>
      <c r="E5" s="280">
        <v>542.16999999999996</v>
      </c>
      <c r="F5" s="274">
        <v>44</v>
      </c>
      <c r="G5" s="281"/>
      <c r="K5" s="270" t="s">
        <v>114</v>
      </c>
      <c r="L5" s="1104" t="s">
        <v>106</v>
      </c>
      <c r="M5" s="292">
        <v>87</v>
      </c>
      <c r="N5" s="268">
        <v>44461</v>
      </c>
      <c r="O5" s="280">
        <v>387.1</v>
      </c>
      <c r="P5" s="274">
        <v>30</v>
      </c>
      <c r="Q5" s="281"/>
      <c r="U5" s="270" t="s">
        <v>104</v>
      </c>
      <c r="V5" s="1103" t="s">
        <v>105</v>
      </c>
      <c r="W5" s="1029">
        <v>92</v>
      </c>
      <c r="X5" s="296">
        <v>44488</v>
      </c>
      <c r="Y5" s="280">
        <v>139.91</v>
      </c>
      <c r="Z5" s="274">
        <v>12</v>
      </c>
      <c r="AA5" s="281"/>
      <c r="AE5" s="270" t="s">
        <v>114</v>
      </c>
      <c r="AF5" s="1104" t="s">
        <v>106</v>
      </c>
      <c r="AG5" s="292">
        <v>87</v>
      </c>
      <c r="AH5" s="268">
        <v>44474</v>
      </c>
      <c r="AI5" s="280">
        <v>385.34</v>
      </c>
      <c r="AJ5" s="274">
        <v>30</v>
      </c>
      <c r="AK5" s="281"/>
    </row>
    <row r="6" spans="1:39" x14ac:dyDescent="0.25">
      <c r="A6" s="270"/>
      <c r="B6" s="1103"/>
      <c r="C6" s="666">
        <v>92</v>
      </c>
      <c r="D6" s="268">
        <v>44426</v>
      </c>
      <c r="E6" s="288">
        <v>630.23</v>
      </c>
      <c r="F6" s="274">
        <v>50</v>
      </c>
      <c r="G6" s="283">
        <f>F78</f>
        <v>1172.3999999999999</v>
      </c>
      <c r="H6" s="7">
        <f>E6-G6+E7+E5-G5</f>
        <v>1.1368683772161603E-13</v>
      </c>
      <c r="K6" s="703"/>
      <c r="L6" s="1104"/>
      <c r="M6" s="666"/>
      <c r="N6" s="268"/>
      <c r="O6" s="288"/>
      <c r="P6" s="274"/>
      <c r="Q6" s="283">
        <f>P78</f>
        <v>387.1</v>
      </c>
      <c r="R6" s="7">
        <f>O6-Q6+O7+O5-Q5</f>
        <v>0</v>
      </c>
      <c r="U6" s="270"/>
      <c r="V6" s="1103"/>
      <c r="W6" s="666">
        <v>92</v>
      </c>
      <c r="X6" s="268">
        <v>44492</v>
      </c>
      <c r="Y6" s="288">
        <v>161.41</v>
      </c>
      <c r="Z6" s="274">
        <v>14</v>
      </c>
      <c r="AA6" s="283">
        <f>Z78</f>
        <v>0</v>
      </c>
      <c r="AB6" s="7">
        <f>Y6-AA6+Y7+Y5-AA5</f>
        <v>305.86</v>
      </c>
      <c r="AE6" s="703"/>
      <c r="AF6" s="1104"/>
      <c r="AG6" s="666">
        <v>89</v>
      </c>
      <c r="AH6" s="268">
        <v>44488</v>
      </c>
      <c r="AI6" s="288">
        <v>385.48</v>
      </c>
      <c r="AJ6" s="274">
        <v>30</v>
      </c>
      <c r="AK6" s="283">
        <f>AJ78</f>
        <v>0</v>
      </c>
      <c r="AL6" s="7">
        <f>AI6-AK6+AI7+AI5-AK5</f>
        <v>1243.3799999999999</v>
      </c>
    </row>
    <row r="7" spans="1:39" ht="15.75" thickBot="1" x14ac:dyDescent="0.3">
      <c r="A7" s="260"/>
      <c r="B7" s="294"/>
      <c r="C7" s="295"/>
      <c r="D7" s="296"/>
      <c r="E7" s="280"/>
      <c r="F7" s="274"/>
      <c r="G7" s="260"/>
      <c r="K7" s="260"/>
      <c r="L7" s="294"/>
      <c r="M7" s="292"/>
      <c r="N7" s="268"/>
      <c r="O7" s="280"/>
      <c r="P7" s="274"/>
      <c r="Q7" s="260"/>
      <c r="U7" s="260"/>
      <c r="V7" s="294"/>
      <c r="W7" s="1034">
        <v>92</v>
      </c>
      <c r="X7" s="268">
        <v>44495</v>
      </c>
      <c r="Y7" s="428">
        <v>4.54</v>
      </c>
      <c r="Z7" s="12">
        <v>0.8</v>
      </c>
      <c r="AA7" s="260"/>
      <c r="AE7" s="260"/>
      <c r="AF7" s="294"/>
      <c r="AG7" s="292">
        <v>89</v>
      </c>
      <c r="AH7" s="268">
        <v>44495</v>
      </c>
      <c r="AI7" s="280">
        <v>472.56</v>
      </c>
      <c r="AJ7" s="274">
        <v>37</v>
      </c>
      <c r="AK7" s="260"/>
    </row>
    <row r="8" spans="1:3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74</v>
      </c>
      <c r="C9" s="15">
        <v>20</v>
      </c>
      <c r="D9" s="285">
        <v>245.19</v>
      </c>
      <c r="E9" s="318">
        <v>44415</v>
      </c>
      <c r="F9" s="285">
        <f t="shared" ref="F9:F72" si="0">D9</f>
        <v>245.19</v>
      </c>
      <c r="G9" s="286" t="s">
        <v>118</v>
      </c>
      <c r="H9" s="287">
        <v>95</v>
      </c>
      <c r="I9" s="297">
        <f>E6-F9+E5+E7</f>
        <v>927.21</v>
      </c>
      <c r="K9" s="81" t="s">
        <v>32</v>
      </c>
      <c r="L9" s="84">
        <f>P6-M9+P5+P7</f>
        <v>10</v>
      </c>
      <c r="M9" s="15">
        <v>20</v>
      </c>
      <c r="N9" s="285">
        <v>258.22000000000003</v>
      </c>
      <c r="O9" s="318">
        <v>44462</v>
      </c>
      <c r="P9" s="285">
        <f t="shared" ref="P9:P72" si="1">N9</f>
        <v>258.22000000000003</v>
      </c>
      <c r="Q9" s="286" t="s">
        <v>147</v>
      </c>
      <c r="R9" s="287">
        <v>90</v>
      </c>
      <c r="S9" s="297">
        <f>O6-P9+O5+O7</f>
        <v>128.88</v>
      </c>
      <c r="U9" s="81" t="s">
        <v>32</v>
      </c>
      <c r="V9" s="84">
        <f>Z6-W9+Z5+Z7</f>
        <v>26.8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305.86</v>
      </c>
      <c r="AE9" s="81" t="s">
        <v>32</v>
      </c>
      <c r="AF9" s="84">
        <f>AJ6-AG9+AJ5+AJ7</f>
        <v>97</v>
      </c>
      <c r="AG9" s="15"/>
      <c r="AH9" s="285"/>
      <c r="AI9" s="318"/>
      <c r="AJ9" s="285">
        <f t="shared" ref="AJ9:AJ72" si="3">AH9</f>
        <v>0</v>
      </c>
      <c r="AK9" s="286"/>
      <c r="AL9" s="287"/>
      <c r="AM9" s="297">
        <f>AI6-AJ9+AI5+AI7</f>
        <v>1243.3799999999999</v>
      </c>
    </row>
    <row r="10" spans="1:39" x14ac:dyDescent="0.25">
      <c r="A10" s="219"/>
      <c r="B10" s="84">
        <f>B9-C10</f>
        <v>54</v>
      </c>
      <c r="C10" s="74">
        <v>20</v>
      </c>
      <c r="D10" s="285">
        <v>248.35</v>
      </c>
      <c r="E10" s="318">
        <v>44422</v>
      </c>
      <c r="F10" s="285">
        <f t="shared" si="0"/>
        <v>248.35</v>
      </c>
      <c r="G10" s="286" t="s">
        <v>119</v>
      </c>
      <c r="H10" s="287">
        <v>95</v>
      </c>
      <c r="I10" s="297">
        <f>I9-F10</f>
        <v>678.86</v>
      </c>
      <c r="K10" s="219"/>
      <c r="L10" s="84">
        <f>L9-M10</f>
        <v>0</v>
      </c>
      <c r="M10" s="15">
        <v>10</v>
      </c>
      <c r="N10" s="1048">
        <v>128.88</v>
      </c>
      <c r="O10" s="1049">
        <v>44473</v>
      </c>
      <c r="P10" s="1048">
        <f t="shared" si="1"/>
        <v>128.88</v>
      </c>
      <c r="Q10" s="1050" t="s">
        <v>368</v>
      </c>
      <c r="R10" s="344">
        <v>90</v>
      </c>
      <c r="S10" s="297">
        <f>S9-P10</f>
        <v>0</v>
      </c>
      <c r="U10" s="219"/>
      <c r="V10" s="84">
        <f>V9-W10</f>
        <v>26.8</v>
      </c>
      <c r="W10" s="74"/>
      <c r="X10" s="285"/>
      <c r="Y10" s="318"/>
      <c r="Z10" s="285">
        <f t="shared" si="2"/>
        <v>0</v>
      </c>
      <c r="AA10" s="286"/>
      <c r="AB10" s="287"/>
      <c r="AC10" s="297">
        <f>AC9-Z10</f>
        <v>305.86</v>
      </c>
      <c r="AE10" s="219"/>
      <c r="AF10" s="84">
        <f>AF9-AG10</f>
        <v>97</v>
      </c>
      <c r="AG10" s="15"/>
      <c r="AH10" s="285"/>
      <c r="AI10" s="318"/>
      <c r="AJ10" s="285">
        <f t="shared" si="3"/>
        <v>0</v>
      </c>
      <c r="AK10" s="286"/>
      <c r="AL10" s="287"/>
      <c r="AM10" s="297">
        <f>AM9-AJ10</f>
        <v>1243.3799999999999</v>
      </c>
    </row>
    <row r="11" spans="1:39" x14ac:dyDescent="0.25">
      <c r="A11" s="206"/>
      <c r="B11" s="84">
        <f t="shared" ref="B11:B54" si="4">B10-C11</f>
        <v>34</v>
      </c>
      <c r="C11" s="74">
        <v>20</v>
      </c>
      <c r="D11" s="285">
        <v>250.69</v>
      </c>
      <c r="E11" s="318">
        <v>44433</v>
      </c>
      <c r="F11" s="285">
        <f t="shared" si="0"/>
        <v>250.69</v>
      </c>
      <c r="G11" s="286" t="s">
        <v>120</v>
      </c>
      <c r="H11" s="287">
        <v>95</v>
      </c>
      <c r="I11" s="297">
        <f t="shared" ref="I11:I74" si="5">I10-F11</f>
        <v>428.17</v>
      </c>
      <c r="K11" s="206"/>
      <c r="L11" s="84">
        <f t="shared" ref="L11:L54" si="6">L10-M11</f>
        <v>0</v>
      </c>
      <c r="M11" s="15"/>
      <c r="N11" s="1048"/>
      <c r="O11" s="1049"/>
      <c r="P11" s="1051">
        <f t="shared" si="1"/>
        <v>0</v>
      </c>
      <c r="Q11" s="1052"/>
      <c r="R11" s="1053"/>
      <c r="S11" s="1054">
        <f t="shared" ref="S11:S74" si="7">S10-P11</f>
        <v>0</v>
      </c>
      <c r="U11" s="206"/>
      <c r="V11" s="84">
        <f t="shared" ref="V11:V54" si="8">V10-W11</f>
        <v>26.8</v>
      </c>
      <c r="W11" s="74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305.86</v>
      </c>
      <c r="AE11" s="206"/>
      <c r="AF11" s="84">
        <f t="shared" ref="AF11:AF54" si="10">AF10-AG11</f>
        <v>97</v>
      </c>
      <c r="AG11" s="15"/>
      <c r="AH11" s="285"/>
      <c r="AI11" s="318"/>
      <c r="AJ11" s="285">
        <f t="shared" si="3"/>
        <v>0</v>
      </c>
      <c r="AK11" s="286"/>
      <c r="AL11" s="287"/>
      <c r="AM11" s="297">
        <f t="shared" ref="AM11:AM74" si="11">AM10-AJ11</f>
        <v>1243.3799999999999</v>
      </c>
    </row>
    <row r="12" spans="1:39" x14ac:dyDescent="0.25">
      <c r="A12" s="206"/>
      <c r="B12" s="84">
        <f t="shared" si="4"/>
        <v>14</v>
      </c>
      <c r="C12" s="74">
        <v>20</v>
      </c>
      <c r="D12" s="366">
        <v>252.16</v>
      </c>
      <c r="E12" s="967">
        <v>44447</v>
      </c>
      <c r="F12" s="366">
        <f t="shared" si="0"/>
        <v>252.16</v>
      </c>
      <c r="G12" s="968" t="s">
        <v>129</v>
      </c>
      <c r="H12" s="326">
        <v>95</v>
      </c>
      <c r="I12" s="297">
        <f t="shared" si="5"/>
        <v>176.01000000000002</v>
      </c>
      <c r="K12" s="206"/>
      <c r="L12" s="84">
        <f t="shared" si="6"/>
        <v>0</v>
      </c>
      <c r="M12" s="15"/>
      <c r="N12" s="1048"/>
      <c r="O12" s="1049"/>
      <c r="P12" s="1051">
        <f t="shared" si="1"/>
        <v>0</v>
      </c>
      <c r="Q12" s="1052"/>
      <c r="R12" s="1053"/>
      <c r="S12" s="1054">
        <f t="shared" si="7"/>
        <v>0</v>
      </c>
      <c r="U12" s="206"/>
      <c r="V12" s="84">
        <f t="shared" si="8"/>
        <v>26.8</v>
      </c>
      <c r="W12" s="74"/>
      <c r="X12" s="285"/>
      <c r="Y12" s="318"/>
      <c r="Z12" s="285">
        <f t="shared" si="2"/>
        <v>0</v>
      </c>
      <c r="AA12" s="286"/>
      <c r="AB12" s="287"/>
      <c r="AC12" s="297">
        <f t="shared" si="9"/>
        <v>305.86</v>
      </c>
      <c r="AE12" s="206"/>
      <c r="AF12" s="84">
        <f t="shared" si="10"/>
        <v>97</v>
      </c>
      <c r="AG12" s="15"/>
      <c r="AH12" s="285"/>
      <c r="AI12" s="318"/>
      <c r="AJ12" s="285">
        <f t="shared" si="3"/>
        <v>0</v>
      </c>
      <c r="AK12" s="286"/>
      <c r="AL12" s="287"/>
      <c r="AM12" s="297">
        <f t="shared" si="11"/>
        <v>1243.3799999999999</v>
      </c>
    </row>
    <row r="13" spans="1:39" x14ac:dyDescent="0.25">
      <c r="A13" s="83" t="s">
        <v>33</v>
      </c>
      <c r="B13" s="84">
        <f t="shared" si="4"/>
        <v>13</v>
      </c>
      <c r="C13" s="74">
        <v>1</v>
      </c>
      <c r="D13" s="366">
        <v>12.66</v>
      </c>
      <c r="E13" s="967">
        <v>44468</v>
      </c>
      <c r="F13" s="366">
        <f t="shared" si="0"/>
        <v>12.66</v>
      </c>
      <c r="G13" s="968" t="s">
        <v>182</v>
      </c>
      <c r="H13" s="326">
        <v>95</v>
      </c>
      <c r="I13" s="297">
        <f t="shared" si="5"/>
        <v>163.35000000000002</v>
      </c>
      <c r="K13" s="83" t="s">
        <v>33</v>
      </c>
      <c r="L13" s="84">
        <f t="shared" si="6"/>
        <v>0</v>
      </c>
      <c r="M13" s="15"/>
      <c r="N13" s="1048"/>
      <c r="O13" s="1049"/>
      <c r="P13" s="1051">
        <f t="shared" si="1"/>
        <v>0</v>
      </c>
      <c r="Q13" s="1052"/>
      <c r="R13" s="1053"/>
      <c r="S13" s="1054">
        <f t="shared" si="7"/>
        <v>0</v>
      </c>
      <c r="U13" s="83" t="s">
        <v>33</v>
      </c>
      <c r="V13" s="84">
        <f t="shared" si="8"/>
        <v>26.8</v>
      </c>
      <c r="W13" s="74"/>
      <c r="X13" s="285"/>
      <c r="Y13" s="318"/>
      <c r="Z13" s="285">
        <f t="shared" si="2"/>
        <v>0</v>
      </c>
      <c r="AA13" s="286"/>
      <c r="AB13" s="287"/>
      <c r="AC13" s="297">
        <f t="shared" si="9"/>
        <v>305.86</v>
      </c>
      <c r="AE13" s="83" t="s">
        <v>33</v>
      </c>
      <c r="AF13" s="84">
        <f t="shared" si="10"/>
        <v>97</v>
      </c>
      <c r="AG13" s="15"/>
      <c r="AH13" s="285"/>
      <c r="AI13" s="318"/>
      <c r="AJ13" s="285">
        <f t="shared" si="3"/>
        <v>0</v>
      </c>
      <c r="AK13" s="286"/>
      <c r="AL13" s="287"/>
      <c r="AM13" s="297">
        <f t="shared" si="11"/>
        <v>1243.3799999999999</v>
      </c>
    </row>
    <row r="14" spans="1:39" x14ac:dyDescent="0.25">
      <c r="A14" s="74"/>
      <c r="B14" s="84">
        <f t="shared" si="4"/>
        <v>0</v>
      </c>
      <c r="C14" s="74">
        <v>13</v>
      </c>
      <c r="D14" s="1048">
        <v>163.35</v>
      </c>
      <c r="E14" s="1049">
        <v>44473</v>
      </c>
      <c r="F14" s="1048">
        <f t="shared" si="0"/>
        <v>163.35</v>
      </c>
      <c r="G14" s="1050" t="s">
        <v>368</v>
      </c>
      <c r="H14" s="344">
        <v>95</v>
      </c>
      <c r="I14" s="297">
        <f t="shared" si="5"/>
        <v>0</v>
      </c>
      <c r="K14" s="74"/>
      <c r="L14" s="84">
        <f t="shared" si="6"/>
        <v>0</v>
      </c>
      <c r="M14" s="15"/>
      <c r="N14" s="1048"/>
      <c r="O14" s="1049"/>
      <c r="P14" s="1048">
        <f t="shared" si="1"/>
        <v>0</v>
      </c>
      <c r="Q14" s="1050"/>
      <c r="R14" s="344"/>
      <c r="S14" s="297">
        <f t="shared" si="7"/>
        <v>0</v>
      </c>
      <c r="U14" s="74"/>
      <c r="V14" s="84">
        <f t="shared" si="8"/>
        <v>26.8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305.86</v>
      </c>
      <c r="AE14" s="74"/>
      <c r="AF14" s="84">
        <f t="shared" si="10"/>
        <v>97</v>
      </c>
      <c r="AG14" s="15"/>
      <c r="AH14" s="285"/>
      <c r="AI14" s="318"/>
      <c r="AJ14" s="285">
        <f t="shared" si="3"/>
        <v>0</v>
      </c>
      <c r="AK14" s="286"/>
      <c r="AL14" s="287"/>
      <c r="AM14" s="297">
        <f t="shared" si="11"/>
        <v>1243.3799999999999</v>
      </c>
    </row>
    <row r="15" spans="1:39" x14ac:dyDescent="0.25">
      <c r="A15" s="74"/>
      <c r="B15" s="84">
        <f t="shared" si="4"/>
        <v>0</v>
      </c>
      <c r="C15" s="74"/>
      <c r="D15" s="1048"/>
      <c r="E15" s="1049"/>
      <c r="F15" s="1048">
        <f t="shared" si="0"/>
        <v>0</v>
      </c>
      <c r="G15" s="1050"/>
      <c r="H15" s="344"/>
      <c r="I15" s="297">
        <f t="shared" si="5"/>
        <v>0</v>
      </c>
      <c r="K15" s="74"/>
      <c r="L15" s="84">
        <f t="shared" si="6"/>
        <v>0</v>
      </c>
      <c r="M15" s="15"/>
      <c r="N15" s="1048"/>
      <c r="O15" s="1049"/>
      <c r="P15" s="1048">
        <f t="shared" si="1"/>
        <v>0</v>
      </c>
      <c r="Q15" s="1050"/>
      <c r="R15" s="344"/>
      <c r="S15" s="297">
        <f t="shared" si="7"/>
        <v>0</v>
      </c>
      <c r="U15" s="74"/>
      <c r="V15" s="84">
        <f t="shared" si="8"/>
        <v>26.8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305.86</v>
      </c>
      <c r="AE15" s="74"/>
      <c r="AF15" s="84">
        <f t="shared" si="10"/>
        <v>97</v>
      </c>
      <c r="AG15" s="15"/>
      <c r="AH15" s="285"/>
      <c r="AI15" s="318"/>
      <c r="AJ15" s="285">
        <f t="shared" si="3"/>
        <v>0</v>
      </c>
      <c r="AK15" s="286"/>
      <c r="AL15" s="287"/>
      <c r="AM15" s="297">
        <f t="shared" si="11"/>
        <v>1243.3799999999999</v>
      </c>
    </row>
    <row r="16" spans="1:39" x14ac:dyDescent="0.25">
      <c r="B16" s="84">
        <f t="shared" si="4"/>
        <v>0</v>
      </c>
      <c r="C16" s="74"/>
      <c r="D16" s="1048"/>
      <c r="E16" s="1049"/>
      <c r="F16" s="1048">
        <f t="shared" si="0"/>
        <v>0</v>
      </c>
      <c r="G16" s="1050"/>
      <c r="H16" s="344"/>
      <c r="I16" s="297">
        <f t="shared" si="5"/>
        <v>0</v>
      </c>
      <c r="L16" s="84">
        <f t="shared" si="6"/>
        <v>0</v>
      </c>
      <c r="M16" s="15"/>
      <c r="N16" s="1048"/>
      <c r="O16" s="1049"/>
      <c r="P16" s="1048">
        <f t="shared" si="1"/>
        <v>0</v>
      </c>
      <c r="Q16" s="1050"/>
      <c r="R16" s="344"/>
      <c r="S16" s="297">
        <f t="shared" si="7"/>
        <v>0</v>
      </c>
      <c r="V16" s="84">
        <f t="shared" si="8"/>
        <v>26.8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305.86</v>
      </c>
      <c r="AF16" s="84">
        <f t="shared" si="10"/>
        <v>97</v>
      </c>
      <c r="AG16" s="15"/>
      <c r="AH16" s="285"/>
      <c r="AI16" s="318"/>
      <c r="AJ16" s="285">
        <f t="shared" si="3"/>
        <v>0</v>
      </c>
      <c r="AK16" s="286"/>
      <c r="AL16" s="287"/>
      <c r="AM16" s="297">
        <f t="shared" si="11"/>
        <v>1243.3799999999999</v>
      </c>
    </row>
    <row r="17" spans="1:39" x14ac:dyDescent="0.25">
      <c r="B17" s="84">
        <f t="shared" si="4"/>
        <v>0</v>
      </c>
      <c r="C17" s="74"/>
      <c r="D17" s="1048"/>
      <c r="E17" s="1049"/>
      <c r="F17" s="1048">
        <f t="shared" si="0"/>
        <v>0</v>
      </c>
      <c r="G17" s="1050"/>
      <c r="H17" s="344"/>
      <c r="I17" s="297">
        <f t="shared" si="5"/>
        <v>0</v>
      </c>
      <c r="L17" s="84">
        <f t="shared" si="6"/>
        <v>0</v>
      </c>
      <c r="M17" s="15"/>
      <c r="N17" s="1048"/>
      <c r="O17" s="1049"/>
      <c r="P17" s="1048">
        <f t="shared" si="1"/>
        <v>0</v>
      </c>
      <c r="Q17" s="1050"/>
      <c r="R17" s="344"/>
      <c r="S17" s="297">
        <f t="shared" si="7"/>
        <v>0</v>
      </c>
      <c r="V17" s="84">
        <f t="shared" si="8"/>
        <v>26.8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305.86</v>
      </c>
      <c r="AF17" s="84">
        <f t="shared" si="10"/>
        <v>97</v>
      </c>
      <c r="AG17" s="15"/>
      <c r="AH17" s="285"/>
      <c r="AI17" s="318"/>
      <c r="AJ17" s="285">
        <f t="shared" si="3"/>
        <v>0</v>
      </c>
      <c r="AK17" s="286"/>
      <c r="AL17" s="287"/>
      <c r="AM17" s="297">
        <f t="shared" si="11"/>
        <v>1243.3799999999999</v>
      </c>
    </row>
    <row r="18" spans="1:39" x14ac:dyDescent="0.25">
      <c r="A18" s="126"/>
      <c r="B18" s="84">
        <f t="shared" si="4"/>
        <v>0</v>
      </c>
      <c r="C18" s="74"/>
      <c r="D18" s="1048"/>
      <c r="E18" s="1049"/>
      <c r="F18" s="1048">
        <f t="shared" si="0"/>
        <v>0</v>
      </c>
      <c r="G18" s="1050"/>
      <c r="H18" s="344"/>
      <c r="I18" s="297">
        <f t="shared" si="5"/>
        <v>0</v>
      </c>
      <c r="K18" s="126"/>
      <c r="L18" s="84">
        <f t="shared" si="6"/>
        <v>0</v>
      </c>
      <c r="M18" s="15"/>
      <c r="N18" s="366"/>
      <c r="O18" s="967"/>
      <c r="P18" s="366">
        <f t="shared" si="1"/>
        <v>0</v>
      </c>
      <c r="Q18" s="968"/>
      <c r="R18" s="326"/>
      <c r="S18" s="297">
        <f t="shared" si="7"/>
        <v>0</v>
      </c>
      <c r="U18" s="126"/>
      <c r="V18" s="84">
        <f t="shared" si="8"/>
        <v>26.8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305.86</v>
      </c>
      <c r="AE18" s="126"/>
      <c r="AF18" s="84">
        <f t="shared" si="10"/>
        <v>97</v>
      </c>
      <c r="AG18" s="15"/>
      <c r="AH18" s="285"/>
      <c r="AI18" s="318"/>
      <c r="AJ18" s="285">
        <f t="shared" si="3"/>
        <v>0</v>
      </c>
      <c r="AK18" s="286"/>
      <c r="AL18" s="287"/>
      <c r="AM18" s="297">
        <f t="shared" si="11"/>
        <v>1243.3799999999999</v>
      </c>
    </row>
    <row r="19" spans="1:39" x14ac:dyDescent="0.25">
      <c r="A19" s="126"/>
      <c r="B19" s="84">
        <f t="shared" si="4"/>
        <v>0</v>
      </c>
      <c r="C19" s="15"/>
      <c r="D19" s="1048"/>
      <c r="E19" s="1049"/>
      <c r="F19" s="1048">
        <f t="shared" si="0"/>
        <v>0</v>
      </c>
      <c r="G19" s="1050"/>
      <c r="H19" s="344"/>
      <c r="I19" s="297">
        <f t="shared" si="5"/>
        <v>0</v>
      </c>
      <c r="K19" s="126"/>
      <c r="L19" s="84">
        <f t="shared" si="6"/>
        <v>0</v>
      </c>
      <c r="M19" s="15"/>
      <c r="N19" s="366"/>
      <c r="O19" s="967"/>
      <c r="P19" s="366">
        <f t="shared" si="1"/>
        <v>0</v>
      </c>
      <c r="Q19" s="968"/>
      <c r="R19" s="326"/>
      <c r="S19" s="297">
        <f t="shared" si="7"/>
        <v>0</v>
      </c>
      <c r="U19" s="126"/>
      <c r="V19" s="84">
        <f t="shared" si="8"/>
        <v>26.8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305.86</v>
      </c>
      <c r="AE19" s="126"/>
      <c r="AF19" s="84">
        <f t="shared" si="10"/>
        <v>97</v>
      </c>
      <c r="AG19" s="15"/>
      <c r="AH19" s="285"/>
      <c r="AI19" s="318"/>
      <c r="AJ19" s="285">
        <f t="shared" si="3"/>
        <v>0</v>
      </c>
      <c r="AK19" s="286"/>
      <c r="AL19" s="287"/>
      <c r="AM19" s="297">
        <f t="shared" si="11"/>
        <v>1243.3799999999999</v>
      </c>
    </row>
    <row r="20" spans="1:39" x14ac:dyDescent="0.25">
      <c r="A20" s="126"/>
      <c r="B20" s="84">
        <f t="shared" si="4"/>
        <v>0</v>
      </c>
      <c r="C20" s="15"/>
      <c r="D20" s="1048"/>
      <c r="E20" s="1049"/>
      <c r="F20" s="1048">
        <f t="shared" si="0"/>
        <v>0</v>
      </c>
      <c r="G20" s="1050"/>
      <c r="H20" s="344"/>
      <c r="I20" s="297">
        <f t="shared" si="5"/>
        <v>0</v>
      </c>
      <c r="K20" s="126"/>
      <c r="L20" s="84">
        <f t="shared" si="6"/>
        <v>0</v>
      </c>
      <c r="M20" s="15"/>
      <c r="N20" s="366"/>
      <c r="O20" s="967"/>
      <c r="P20" s="366">
        <f t="shared" si="1"/>
        <v>0</v>
      </c>
      <c r="Q20" s="968"/>
      <c r="R20" s="326"/>
      <c r="S20" s="297">
        <f t="shared" si="7"/>
        <v>0</v>
      </c>
      <c r="U20" s="126"/>
      <c r="V20" s="84">
        <f t="shared" si="8"/>
        <v>26.8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305.86</v>
      </c>
      <c r="AE20" s="126"/>
      <c r="AF20" s="84">
        <f t="shared" si="10"/>
        <v>97</v>
      </c>
      <c r="AG20" s="15"/>
      <c r="AH20" s="285"/>
      <c r="AI20" s="318"/>
      <c r="AJ20" s="285">
        <f t="shared" si="3"/>
        <v>0</v>
      </c>
      <c r="AK20" s="286"/>
      <c r="AL20" s="287"/>
      <c r="AM20" s="297">
        <f t="shared" si="11"/>
        <v>1243.3799999999999</v>
      </c>
    </row>
    <row r="21" spans="1:39" x14ac:dyDescent="0.25">
      <c r="A21" s="126"/>
      <c r="B21" s="84">
        <f t="shared" si="4"/>
        <v>0</v>
      </c>
      <c r="C21" s="15"/>
      <c r="D21" s="366"/>
      <c r="E21" s="967"/>
      <c r="F21" s="366">
        <f t="shared" si="0"/>
        <v>0</v>
      </c>
      <c r="G21" s="968"/>
      <c r="H21" s="326"/>
      <c r="I21" s="297">
        <f t="shared" si="5"/>
        <v>0</v>
      </c>
      <c r="K21" s="126"/>
      <c r="L21" s="84">
        <f t="shared" si="6"/>
        <v>0</v>
      </c>
      <c r="M21" s="15"/>
      <c r="N21" s="366"/>
      <c r="O21" s="967"/>
      <c r="P21" s="366">
        <f t="shared" si="1"/>
        <v>0</v>
      </c>
      <c r="Q21" s="968"/>
      <c r="R21" s="326"/>
      <c r="S21" s="297">
        <f t="shared" si="7"/>
        <v>0</v>
      </c>
      <c r="U21" s="126"/>
      <c r="V21" s="84">
        <f t="shared" si="8"/>
        <v>26.8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305.86</v>
      </c>
      <c r="AE21" s="126"/>
      <c r="AF21" s="84">
        <f t="shared" si="10"/>
        <v>97</v>
      </c>
      <c r="AG21" s="15"/>
      <c r="AH21" s="285"/>
      <c r="AI21" s="318"/>
      <c r="AJ21" s="285">
        <f t="shared" si="3"/>
        <v>0</v>
      </c>
      <c r="AK21" s="286"/>
      <c r="AL21" s="287"/>
      <c r="AM21" s="297">
        <f t="shared" si="11"/>
        <v>1243.3799999999999</v>
      </c>
    </row>
    <row r="22" spans="1:39" x14ac:dyDescent="0.25">
      <c r="A22" s="126"/>
      <c r="B22" s="303">
        <f t="shared" si="4"/>
        <v>0</v>
      </c>
      <c r="C22" s="15"/>
      <c r="D22" s="366"/>
      <c r="E22" s="967"/>
      <c r="F22" s="366">
        <f t="shared" si="0"/>
        <v>0</v>
      </c>
      <c r="G22" s="968"/>
      <c r="H22" s="326"/>
      <c r="I22" s="297">
        <f t="shared" si="5"/>
        <v>0</v>
      </c>
      <c r="K22" s="126"/>
      <c r="L22" s="303">
        <f t="shared" si="6"/>
        <v>0</v>
      </c>
      <c r="M22" s="15"/>
      <c r="N22" s="366"/>
      <c r="O22" s="967"/>
      <c r="P22" s="366">
        <f t="shared" si="1"/>
        <v>0</v>
      </c>
      <c r="Q22" s="968"/>
      <c r="R22" s="326"/>
      <c r="S22" s="297">
        <f t="shared" si="7"/>
        <v>0</v>
      </c>
      <c r="U22" s="126"/>
      <c r="V22" s="303">
        <f t="shared" si="8"/>
        <v>26.8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305.86</v>
      </c>
      <c r="AE22" s="126"/>
      <c r="AF22" s="303">
        <f t="shared" si="10"/>
        <v>97</v>
      </c>
      <c r="AG22" s="15"/>
      <c r="AH22" s="285"/>
      <c r="AI22" s="318"/>
      <c r="AJ22" s="285">
        <f t="shared" si="3"/>
        <v>0</v>
      </c>
      <c r="AK22" s="286"/>
      <c r="AL22" s="287"/>
      <c r="AM22" s="297">
        <f t="shared" si="11"/>
        <v>1243.3799999999999</v>
      </c>
    </row>
    <row r="23" spans="1:39" x14ac:dyDescent="0.25">
      <c r="A23" s="127"/>
      <c r="B23" s="303">
        <f t="shared" si="4"/>
        <v>0</v>
      </c>
      <c r="C23" s="15"/>
      <c r="D23" s="366"/>
      <c r="E23" s="967"/>
      <c r="F23" s="366">
        <f t="shared" si="0"/>
        <v>0</v>
      </c>
      <c r="G23" s="968"/>
      <c r="H23" s="326"/>
      <c r="I23" s="297">
        <f t="shared" si="5"/>
        <v>0</v>
      </c>
      <c r="K23" s="127"/>
      <c r="L23" s="303">
        <f t="shared" si="6"/>
        <v>0</v>
      </c>
      <c r="M23" s="15"/>
      <c r="N23" s="366"/>
      <c r="O23" s="967"/>
      <c r="P23" s="366">
        <f t="shared" si="1"/>
        <v>0</v>
      </c>
      <c r="Q23" s="968"/>
      <c r="R23" s="326"/>
      <c r="S23" s="297">
        <f t="shared" si="7"/>
        <v>0</v>
      </c>
      <c r="U23" s="127"/>
      <c r="V23" s="303">
        <f t="shared" si="8"/>
        <v>26.8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305.86</v>
      </c>
      <c r="AE23" s="127"/>
      <c r="AF23" s="303">
        <f t="shared" si="10"/>
        <v>97</v>
      </c>
      <c r="AG23" s="15"/>
      <c r="AH23" s="285"/>
      <c r="AI23" s="318"/>
      <c r="AJ23" s="285">
        <f t="shared" si="3"/>
        <v>0</v>
      </c>
      <c r="AK23" s="286"/>
      <c r="AL23" s="287"/>
      <c r="AM23" s="297">
        <f t="shared" si="11"/>
        <v>1243.3799999999999</v>
      </c>
    </row>
    <row r="24" spans="1:39" x14ac:dyDescent="0.25">
      <c r="A24" s="126"/>
      <c r="B24" s="303">
        <f t="shared" si="4"/>
        <v>0</v>
      </c>
      <c r="C24" s="15"/>
      <c r="D24" s="366"/>
      <c r="E24" s="967"/>
      <c r="F24" s="366">
        <f t="shared" si="0"/>
        <v>0</v>
      </c>
      <c r="G24" s="968"/>
      <c r="H24" s="326"/>
      <c r="I24" s="297">
        <f t="shared" si="5"/>
        <v>0</v>
      </c>
      <c r="K24" s="126"/>
      <c r="L24" s="303">
        <f t="shared" si="6"/>
        <v>0</v>
      </c>
      <c r="M24" s="15"/>
      <c r="N24" s="366"/>
      <c r="O24" s="967"/>
      <c r="P24" s="366">
        <f t="shared" si="1"/>
        <v>0</v>
      </c>
      <c r="Q24" s="968"/>
      <c r="R24" s="326"/>
      <c r="S24" s="297">
        <f t="shared" si="7"/>
        <v>0</v>
      </c>
      <c r="U24" s="126"/>
      <c r="V24" s="303">
        <f t="shared" si="8"/>
        <v>26.8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305.86</v>
      </c>
      <c r="AE24" s="126"/>
      <c r="AF24" s="303">
        <f t="shared" si="10"/>
        <v>97</v>
      </c>
      <c r="AG24" s="15"/>
      <c r="AH24" s="285"/>
      <c r="AI24" s="318"/>
      <c r="AJ24" s="285">
        <f t="shared" si="3"/>
        <v>0</v>
      </c>
      <c r="AK24" s="286"/>
      <c r="AL24" s="287"/>
      <c r="AM24" s="297">
        <f t="shared" si="11"/>
        <v>1243.3799999999999</v>
      </c>
    </row>
    <row r="25" spans="1:39" x14ac:dyDescent="0.25">
      <c r="A25" s="126"/>
      <c r="B25" s="303">
        <f t="shared" si="4"/>
        <v>0</v>
      </c>
      <c r="C25" s="15"/>
      <c r="D25" s="366"/>
      <c r="E25" s="967"/>
      <c r="F25" s="366">
        <f t="shared" si="0"/>
        <v>0</v>
      </c>
      <c r="G25" s="968"/>
      <c r="H25" s="326"/>
      <c r="I25" s="297">
        <f t="shared" si="5"/>
        <v>0</v>
      </c>
      <c r="K25" s="126"/>
      <c r="L25" s="303">
        <f t="shared" si="6"/>
        <v>0</v>
      </c>
      <c r="M25" s="15"/>
      <c r="N25" s="366"/>
      <c r="O25" s="967"/>
      <c r="P25" s="366">
        <f t="shared" si="1"/>
        <v>0</v>
      </c>
      <c r="Q25" s="968"/>
      <c r="R25" s="326"/>
      <c r="S25" s="297">
        <f t="shared" si="7"/>
        <v>0</v>
      </c>
      <c r="U25" s="126"/>
      <c r="V25" s="303">
        <f t="shared" si="8"/>
        <v>26.8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305.86</v>
      </c>
      <c r="AE25" s="126"/>
      <c r="AF25" s="303">
        <f t="shared" si="10"/>
        <v>97</v>
      </c>
      <c r="AG25" s="15"/>
      <c r="AH25" s="366"/>
      <c r="AI25" s="967"/>
      <c r="AJ25" s="366">
        <f t="shared" si="3"/>
        <v>0</v>
      </c>
      <c r="AK25" s="968"/>
      <c r="AL25" s="326"/>
      <c r="AM25" s="297">
        <f t="shared" si="11"/>
        <v>1243.3799999999999</v>
      </c>
    </row>
    <row r="26" spans="1:39" x14ac:dyDescent="0.25">
      <c r="A26" s="126"/>
      <c r="B26" s="206">
        <f t="shared" si="4"/>
        <v>0</v>
      </c>
      <c r="C26" s="15"/>
      <c r="D26" s="366"/>
      <c r="E26" s="967"/>
      <c r="F26" s="366">
        <f t="shared" si="0"/>
        <v>0</v>
      </c>
      <c r="G26" s="968"/>
      <c r="H26" s="326"/>
      <c r="I26" s="297">
        <f t="shared" si="5"/>
        <v>0</v>
      </c>
      <c r="K26" s="126"/>
      <c r="L26" s="206">
        <f t="shared" si="6"/>
        <v>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0</v>
      </c>
      <c r="U26" s="126"/>
      <c r="V26" s="206">
        <f t="shared" si="8"/>
        <v>26.8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305.86</v>
      </c>
      <c r="AE26" s="126"/>
      <c r="AF26" s="206">
        <f t="shared" si="10"/>
        <v>97</v>
      </c>
      <c r="AG26" s="15"/>
      <c r="AH26" s="285"/>
      <c r="AI26" s="318"/>
      <c r="AJ26" s="285">
        <f t="shared" si="3"/>
        <v>0</v>
      </c>
      <c r="AK26" s="286"/>
      <c r="AL26" s="287"/>
      <c r="AM26" s="297">
        <f t="shared" si="11"/>
        <v>1243.3799999999999</v>
      </c>
    </row>
    <row r="27" spans="1:39" x14ac:dyDescent="0.25">
      <c r="A27" s="126"/>
      <c r="B27" s="303">
        <f t="shared" si="4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5"/>
        <v>0</v>
      </c>
      <c r="K27" s="126"/>
      <c r="L27" s="303">
        <f t="shared" si="6"/>
        <v>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0</v>
      </c>
      <c r="U27" s="126"/>
      <c r="V27" s="303">
        <f t="shared" si="8"/>
        <v>26.8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305.86</v>
      </c>
      <c r="AE27" s="126"/>
      <c r="AF27" s="303">
        <f t="shared" si="10"/>
        <v>97</v>
      </c>
      <c r="AG27" s="15"/>
      <c r="AH27" s="285"/>
      <c r="AI27" s="318"/>
      <c r="AJ27" s="285">
        <f t="shared" si="3"/>
        <v>0</v>
      </c>
      <c r="AK27" s="286"/>
      <c r="AL27" s="287"/>
      <c r="AM27" s="297">
        <f t="shared" si="11"/>
        <v>1243.3799999999999</v>
      </c>
    </row>
    <row r="28" spans="1:39" x14ac:dyDescent="0.25">
      <c r="A28" s="126"/>
      <c r="B28" s="206">
        <f t="shared" si="4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5"/>
        <v>0</v>
      </c>
      <c r="K28" s="126"/>
      <c r="L28" s="206">
        <f t="shared" si="6"/>
        <v>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0</v>
      </c>
      <c r="U28" s="126"/>
      <c r="V28" s="206">
        <f t="shared" si="8"/>
        <v>26.8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305.86</v>
      </c>
      <c r="AE28" s="126"/>
      <c r="AF28" s="206">
        <f t="shared" si="10"/>
        <v>97</v>
      </c>
      <c r="AG28" s="15"/>
      <c r="AH28" s="285"/>
      <c r="AI28" s="318"/>
      <c r="AJ28" s="285">
        <f t="shared" si="3"/>
        <v>0</v>
      </c>
      <c r="AK28" s="286"/>
      <c r="AL28" s="287"/>
      <c r="AM28" s="297">
        <f t="shared" si="11"/>
        <v>1243.3799999999999</v>
      </c>
    </row>
    <row r="29" spans="1:39" x14ac:dyDescent="0.25">
      <c r="A29" s="126"/>
      <c r="B29" s="303">
        <f t="shared" si="4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5"/>
        <v>0</v>
      </c>
      <c r="K29" s="126"/>
      <c r="L29" s="303">
        <f t="shared" si="6"/>
        <v>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0</v>
      </c>
      <c r="U29" s="126"/>
      <c r="V29" s="303">
        <f t="shared" si="8"/>
        <v>26.8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305.86</v>
      </c>
      <c r="AE29" s="126"/>
      <c r="AF29" s="303">
        <f t="shared" si="10"/>
        <v>97</v>
      </c>
      <c r="AG29" s="15"/>
      <c r="AH29" s="285"/>
      <c r="AI29" s="318"/>
      <c r="AJ29" s="285">
        <f t="shared" si="3"/>
        <v>0</v>
      </c>
      <c r="AK29" s="286"/>
      <c r="AL29" s="287"/>
      <c r="AM29" s="297">
        <f t="shared" si="11"/>
        <v>1243.3799999999999</v>
      </c>
    </row>
    <row r="30" spans="1:39" x14ac:dyDescent="0.25">
      <c r="A30" s="126"/>
      <c r="B30" s="303">
        <f t="shared" si="4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5"/>
        <v>0</v>
      </c>
      <c r="K30" s="126"/>
      <c r="L30" s="303">
        <f t="shared" si="6"/>
        <v>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0</v>
      </c>
      <c r="U30" s="126"/>
      <c r="V30" s="303">
        <f t="shared" si="8"/>
        <v>26.8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305.86</v>
      </c>
      <c r="AE30" s="126"/>
      <c r="AF30" s="303">
        <f t="shared" si="10"/>
        <v>97</v>
      </c>
      <c r="AG30" s="15"/>
      <c r="AH30" s="285"/>
      <c r="AI30" s="318"/>
      <c r="AJ30" s="285">
        <f t="shared" si="3"/>
        <v>0</v>
      </c>
      <c r="AK30" s="286"/>
      <c r="AL30" s="287"/>
      <c r="AM30" s="297">
        <f t="shared" si="11"/>
        <v>1243.3799999999999</v>
      </c>
    </row>
    <row r="31" spans="1:39" x14ac:dyDescent="0.25">
      <c r="A31" s="126"/>
      <c r="B31" s="303">
        <f t="shared" si="4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5"/>
        <v>0</v>
      </c>
      <c r="K31" s="126"/>
      <c r="L31" s="303">
        <f t="shared" si="6"/>
        <v>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0</v>
      </c>
      <c r="U31" s="126"/>
      <c r="V31" s="303">
        <f t="shared" si="8"/>
        <v>26.8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305.86</v>
      </c>
      <c r="AE31" s="126"/>
      <c r="AF31" s="303">
        <f t="shared" si="10"/>
        <v>97</v>
      </c>
      <c r="AG31" s="15"/>
      <c r="AH31" s="285"/>
      <c r="AI31" s="318"/>
      <c r="AJ31" s="285">
        <f t="shared" si="3"/>
        <v>0</v>
      </c>
      <c r="AK31" s="286"/>
      <c r="AL31" s="287"/>
      <c r="AM31" s="297">
        <f t="shared" si="11"/>
        <v>1243.3799999999999</v>
      </c>
    </row>
    <row r="32" spans="1:39" x14ac:dyDescent="0.25">
      <c r="A32" s="126"/>
      <c r="B32" s="303">
        <f t="shared" si="4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5"/>
        <v>0</v>
      </c>
      <c r="K32" s="126"/>
      <c r="L32" s="303">
        <f t="shared" si="6"/>
        <v>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0</v>
      </c>
      <c r="U32" s="126"/>
      <c r="V32" s="303">
        <f t="shared" si="8"/>
        <v>26.8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305.86</v>
      </c>
      <c r="AE32" s="126"/>
      <c r="AF32" s="303">
        <f t="shared" si="10"/>
        <v>97</v>
      </c>
      <c r="AG32" s="15"/>
      <c r="AH32" s="285"/>
      <c r="AI32" s="318"/>
      <c r="AJ32" s="285">
        <f t="shared" si="3"/>
        <v>0</v>
      </c>
      <c r="AK32" s="286"/>
      <c r="AL32" s="287"/>
      <c r="AM32" s="297">
        <f t="shared" si="11"/>
        <v>1243.3799999999999</v>
      </c>
    </row>
    <row r="33" spans="1:39" x14ac:dyDescent="0.25">
      <c r="A33" s="126"/>
      <c r="B33" s="303">
        <f t="shared" si="4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5"/>
        <v>0</v>
      </c>
      <c r="K33" s="126"/>
      <c r="L33" s="303">
        <f t="shared" si="6"/>
        <v>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0</v>
      </c>
      <c r="U33" s="126"/>
      <c r="V33" s="303">
        <f t="shared" si="8"/>
        <v>26.8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305.86</v>
      </c>
      <c r="AE33" s="126"/>
      <c r="AF33" s="303">
        <f t="shared" si="10"/>
        <v>97</v>
      </c>
      <c r="AG33" s="15"/>
      <c r="AH33" s="285"/>
      <c r="AI33" s="318"/>
      <c r="AJ33" s="285">
        <f t="shared" si="3"/>
        <v>0</v>
      </c>
      <c r="AK33" s="286"/>
      <c r="AL33" s="287"/>
      <c r="AM33" s="297">
        <f t="shared" si="11"/>
        <v>1243.3799999999999</v>
      </c>
    </row>
    <row r="34" spans="1:39" x14ac:dyDescent="0.25">
      <c r="A34" s="126"/>
      <c r="B34" s="303">
        <f t="shared" si="4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5"/>
        <v>0</v>
      </c>
      <c r="K34" s="126"/>
      <c r="L34" s="303">
        <f t="shared" si="6"/>
        <v>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0</v>
      </c>
      <c r="U34" s="126"/>
      <c r="V34" s="303">
        <f t="shared" si="8"/>
        <v>26.8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305.86</v>
      </c>
      <c r="AE34" s="126"/>
      <c r="AF34" s="303">
        <f t="shared" si="10"/>
        <v>97</v>
      </c>
      <c r="AG34" s="15"/>
      <c r="AH34" s="285"/>
      <c r="AI34" s="318"/>
      <c r="AJ34" s="285">
        <f t="shared" si="3"/>
        <v>0</v>
      </c>
      <c r="AK34" s="286"/>
      <c r="AL34" s="287"/>
      <c r="AM34" s="297">
        <f t="shared" si="11"/>
        <v>1243.3799999999999</v>
      </c>
    </row>
    <row r="35" spans="1:39" x14ac:dyDescent="0.25">
      <c r="A35" s="126"/>
      <c r="B35" s="303">
        <f t="shared" si="4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5"/>
        <v>0</v>
      </c>
      <c r="K35" s="126"/>
      <c r="L35" s="303">
        <f t="shared" si="6"/>
        <v>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0</v>
      </c>
      <c r="U35" s="126"/>
      <c r="V35" s="303">
        <f t="shared" si="8"/>
        <v>26.8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305.86</v>
      </c>
      <c r="AE35" s="126"/>
      <c r="AF35" s="303">
        <f t="shared" si="10"/>
        <v>97</v>
      </c>
      <c r="AG35" s="15"/>
      <c r="AH35" s="285"/>
      <c r="AI35" s="318"/>
      <c r="AJ35" s="285">
        <f t="shared" si="3"/>
        <v>0</v>
      </c>
      <c r="AK35" s="286"/>
      <c r="AL35" s="287"/>
      <c r="AM35" s="297">
        <f t="shared" si="11"/>
        <v>1243.3799999999999</v>
      </c>
    </row>
    <row r="36" spans="1:39" x14ac:dyDescent="0.25">
      <c r="A36" s="126" t="s">
        <v>22</v>
      </c>
      <c r="B36" s="303">
        <f t="shared" si="4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5"/>
        <v>0</v>
      </c>
      <c r="K36" s="126" t="s">
        <v>22</v>
      </c>
      <c r="L36" s="303">
        <f t="shared" si="6"/>
        <v>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0</v>
      </c>
      <c r="U36" s="126" t="s">
        <v>22</v>
      </c>
      <c r="V36" s="303">
        <f t="shared" si="8"/>
        <v>26.8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305.86</v>
      </c>
      <c r="AE36" s="126" t="s">
        <v>22</v>
      </c>
      <c r="AF36" s="303">
        <f t="shared" si="10"/>
        <v>97</v>
      </c>
      <c r="AG36" s="15"/>
      <c r="AH36" s="285"/>
      <c r="AI36" s="318"/>
      <c r="AJ36" s="285">
        <f t="shared" si="3"/>
        <v>0</v>
      </c>
      <c r="AK36" s="286"/>
      <c r="AL36" s="287"/>
      <c r="AM36" s="297">
        <f t="shared" si="11"/>
        <v>1243.3799999999999</v>
      </c>
    </row>
    <row r="37" spans="1:39" x14ac:dyDescent="0.25">
      <c r="A37" s="127"/>
      <c r="B37" s="303">
        <f t="shared" si="4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5"/>
        <v>0</v>
      </c>
      <c r="K37" s="127"/>
      <c r="L37" s="303">
        <f t="shared" si="6"/>
        <v>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0</v>
      </c>
      <c r="U37" s="127"/>
      <c r="V37" s="303">
        <f t="shared" si="8"/>
        <v>26.8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305.86</v>
      </c>
      <c r="AE37" s="127"/>
      <c r="AF37" s="303">
        <f t="shared" si="10"/>
        <v>97</v>
      </c>
      <c r="AG37" s="15"/>
      <c r="AH37" s="285"/>
      <c r="AI37" s="318"/>
      <c r="AJ37" s="285">
        <f t="shared" si="3"/>
        <v>0</v>
      </c>
      <c r="AK37" s="286"/>
      <c r="AL37" s="287"/>
      <c r="AM37" s="297">
        <f t="shared" si="11"/>
        <v>1243.3799999999999</v>
      </c>
    </row>
    <row r="38" spans="1:39" x14ac:dyDescent="0.25">
      <c r="A38" s="126"/>
      <c r="B38" s="303">
        <f t="shared" si="4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5"/>
        <v>0</v>
      </c>
      <c r="K38" s="126"/>
      <c r="L38" s="303">
        <f t="shared" si="6"/>
        <v>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0</v>
      </c>
      <c r="U38" s="126"/>
      <c r="V38" s="303">
        <f t="shared" si="8"/>
        <v>26.8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305.86</v>
      </c>
      <c r="AE38" s="126"/>
      <c r="AF38" s="303">
        <f t="shared" si="10"/>
        <v>97</v>
      </c>
      <c r="AG38" s="15"/>
      <c r="AH38" s="285"/>
      <c r="AI38" s="318"/>
      <c r="AJ38" s="285">
        <f t="shared" si="3"/>
        <v>0</v>
      </c>
      <c r="AK38" s="286"/>
      <c r="AL38" s="287"/>
      <c r="AM38" s="297">
        <f t="shared" si="11"/>
        <v>1243.3799999999999</v>
      </c>
    </row>
    <row r="39" spans="1:39" x14ac:dyDescent="0.25">
      <c r="A39" s="126"/>
      <c r="B39" s="84">
        <f t="shared" si="4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5"/>
        <v>0</v>
      </c>
      <c r="K39" s="126"/>
      <c r="L39" s="84">
        <f t="shared" si="6"/>
        <v>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0</v>
      </c>
      <c r="U39" s="126"/>
      <c r="V39" s="84">
        <f t="shared" si="8"/>
        <v>26.8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305.86</v>
      </c>
      <c r="AE39" s="126"/>
      <c r="AF39" s="84">
        <f t="shared" si="10"/>
        <v>97</v>
      </c>
      <c r="AG39" s="15"/>
      <c r="AH39" s="285"/>
      <c r="AI39" s="318"/>
      <c r="AJ39" s="285">
        <f t="shared" si="3"/>
        <v>0</v>
      </c>
      <c r="AK39" s="286"/>
      <c r="AL39" s="287"/>
      <c r="AM39" s="297">
        <f t="shared" si="11"/>
        <v>1243.3799999999999</v>
      </c>
    </row>
    <row r="40" spans="1:39" x14ac:dyDescent="0.25">
      <c r="A40" s="126"/>
      <c r="B40" s="84">
        <f t="shared" si="4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5"/>
        <v>0</v>
      </c>
      <c r="K40" s="126"/>
      <c r="L40" s="84">
        <f t="shared" si="6"/>
        <v>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0</v>
      </c>
      <c r="U40" s="126"/>
      <c r="V40" s="84">
        <f t="shared" si="8"/>
        <v>26.8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305.86</v>
      </c>
      <c r="AE40" s="126"/>
      <c r="AF40" s="84">
        <f t="shared" si="10"/>
        <v>97</v>
      </c>
      <c r="AG40" s="15"/>
      <c r="AH40" s="285"/>
      <c r="AI40" s="318"/>
      <c r="AJ40" s="285">
        <f t="shared" si="3"/>
        <v>0</v>
      </c>
      <c r="AK40" s="286"/>
      <c r="AL40" s="287"/>
      <c r="AM40" s="297">
        <f t="shared" si="11"/>
        <v>1243.3799999999999</v>
      </c>
    </row>
    <row r="41" spans="1:39" x14ac:dyDescent="0.25">
      <c r="A41" s="126"/>
      <c r="B41" s="84">
        <f t="shared" si="4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5"/>
        <v>0</v>
      </c>
      <c r="K41" s="126"/>
      <c r="L41" s="84">
        <f t="shared" si="6"/>
        <v>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0</v>
      </c>
      <c r="U41" s="126"/>
      <c r="V41" s="84">
        <f t="shared" si="8"/>
        <v>26.8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305.86</v>
      </c>
      <c r="AE41" s="126"/>
      <c r="AF41" s="84">
        <f t="shared" si="10"/>
        <v>97</v>
      </c>
      <c r="AG41" s="15"/>
      <c r="AH41" s="285"/>
      <c r="AI41" s="318"/>
      <c r="AJ41" s="285">
        <f t="shared" si="3"/>
        <v>0</v>
      </c>
      <c r="AK41" s="286"/>
      <c r="AL41" s="287"/>
      <c r="AM41" s="297">
        <f t="shared" si="11"/>
        <v>1243.3799999999999</v>
      </c>
    </row>
    <row r="42" spans="1:39" x14ac:dyDescent="0.25">
      <c r="A42" s="126"/>
      <c r="B42" s="84">
        <f t="shared" si="4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5"/>
        <v>0</v>
      </c>
      <c r="K42" s="126"/>
      <c r="L42" s="84">
        <f t="shared" si="6"/>
        <v>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0</v>
      </c>
      <c r="U42" s="126"/>
      <c r="V42" s="84">
        <f t="shared" si="8"/>
        <v>26.8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305.86</v>
      </c>
      <c r="AE42" s="126"/>
      <c r="AF42" s="84">
        <f t="shared" si="10"/>
        <v>97</v>
      </c>
      <c r="AG42" s="15"/>
      <c r="AH42" s="285"/>
      <c r="AI42" s="318"/>
      <c r="AJ42" s="285">
        <f t="shared" si="3"/>
        <v>0</v>
      </c>
      <c r="AK42" s="286"/>
      <c r="AL42" s="287"/>
      <c r="AM42" s="297">
        <f t="shared" si="11"/>
        <v>1243.3799999999999</v>
      </c>
    </row>
    <row r="43" spans="1:39" x14ac:dyDescent="0.25">
      <c r="A43" s="126"/>
      <c r="B43" s="84">
        <f t="shared" si="4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5"/>
        <v>0</v>
      </c>
      <c r="K43" s="126"/>
      <c r="L43" s="84">
        <f t="shared" si="6"/>
        <v>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0</v>
      </c>
      <c r="U43" s="126"/>
      <c r="V43" s="84">
        <f t="shared" si="8"/>
        <v>26.8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305.86</v>
      </c>
      <c r="AE43" s="126"/>
      <c r="AF43" s="84">
        <f t="shared" si="10"/>
        <v>97</v>
      </c>
      <c r="AG43" s="15"/>
      <c r="AH43" s="285"/>
      <c r="AI43" s="318"/>
      <c r="AJ43" s="285">
        <f t="shared" si="3"/>
        <v>0</v>
      </c>
      <c r="AK43" s="286"/>
      <c r="AL43" s="287"/>
      <c r="AM43" s="297">
        <f t="shared" si="11"/>
        <v>1243.3799999999999</v>
      </c>
    </row>
    <row r="44" spans="1:39" x14ac:dyDescent="0.25">
      <c r="A44" s="126"/>
      <c r="B44" s="84">
        <f t="shared" si="4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5"/>
        <v>0</v>
      </c>
      <c r="K44" s="126"/>
      <c r="L44" s="84">
        <f t="shared" si="6"/>
        <v>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0</v>
      </c>
      <c r="U44" s="126"/>
      <c r="V44" s="84">
        <f t="shared" si="8"/>
        <v>26.8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305.86</v>
      </c>
      <c r="AE44" s="126"/>
      <c r="AF44" s="84">
        <f t="shared" si="10"/>
        <v>97</v>
      </c>
      <c r="AG44" s="15"/>
      <c r="AH44" s="285"/>
      <c r="AI44" s="318"/>
      <c r="AJ44" s="285">
        <f t="shared" si="3"/>
        <v>0</v>
      </c>
      <c r="AK44" s="286"/>
      <c r="AL44" s="287"/>
      <c r="AM44" s="297">
        <f t="shared" si="11"/>
        <v>1243.3799999999999</v>
      </c>
    </row>
    <row r="45" spans="1:39" x14ac:dyDescent="0.25">
      <c r="A45" s="126"/>
      <c r="B45" s="84">
        <f t="shared" si="4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5"/>
        <v>0</v>
      </c>
      <c r="K45" s="126"/>
      <c r="L45" s="84">
        <f t="shared" si="6"/>
        <v>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0</v>
      </c>
      <c r="U45" s="126"/>
      <c r="V45" s="84">
        <f t="shared" si="8"/>
        <v>26.8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305.86</v>
      </c>
      <c r="AE45" s="126"/>
      <c r="AF45" s="84">
        <f t="shared" si="10"/>
        <v>97</v>
      </c>
      <c r="AG45" s="15"/>
      <c r="AH45" s="285"/>
      <c r="AI45" s="318"/>
      <c r="AJ45" s="285">
        <f t="shared" si="3"/>
        <v>0</v>
      </c>
      <c r="AK45" s="286"/>
      <c r="AL45" s="287"/>
      <c r="AM45" s="297">
        <f t="shared" si="11"/>
        <v>1243.3799999999999</v>
      </c>
    </row>
    <row r="46" spans="1:39" x14ac:dyDescent="0.25">
      <c r="A46" s="126"/>
      <c r="B46" s="84">
        <f t="shared" si="4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5"/>
        <v>0</v>
      </c>
      <c r="K46" s="126"/>
      <c r="L46" s="84">
        <f t="shared" si="6"/>
        <v>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0</v>
      </c>
      <c r="U46" s="126"/>
      <c r="V46" s="84">
        <f t="shared" si="8"/>
        <v>26.8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305.86</v>
      </c>
      <c r="AE46" s="126"/>
      <c r="AF46" s="84">
        <f t="shared" si="10"/>
        <v>97</v>
      </c>
      <c r="AG46" s="15"/>
      <c r="AH46" s="285"/>
      <c r="AI46" s="318"/>
      <c r="AJ46" s="285">
        <f t="shared" si="3"/>
        <v>0</v>
      </c>
      <c r="AK46" s="286"/>
      <c r="AL46" s="287"/>
      <c r="AM46" s="297">
        <f t="shared" si="11"/>
        <v>1243.3799999999999</v>
      </c>
    </row>
    <row r="47" spans="1:39" x14ac:dyDescent="0.25">
      <c r="A47" s="126"/>
      <c r="B47" s="84">
        <f t="shared" si="4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5"/>
        <v>0</v>
      </c>
      <c r="K47" s="126"/>
      <c r="L47" s="84">
        <f t="shared" si="6"/>
        <v>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0</v>
      </c>
      <c r="U47" s="126"/>
      <c r="V47" s="84">
        <f t="shared" si="8"/>
        <v>26.8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305.86</v>
      </c>
      <c r="AE47" s="126"/>
      <c r="AF47" s="84">
        <f t="shared" si="10"/>
        <v>97</v>
      </c>
      <c r="AG47" s="15"/>
      <c r="AH47" s="285"/>
      <c r="AI47" s="318"/>
      <c r="AJ47" s="285">
        <f t="shared" si="3"/>
        <v>0</v>
      </c>
      <c r="AK47" s="286"/>
      <c r="AL47" s="287"/>
      <c r="AM47" s="297">
        <f t="shared" si="11"/>
        <v>1243.3799999999999</v>
      </c>
    </row>
    <row r="48" spans="1:39" x14ac:dyDescent="0.25">
      <c r="A48" s="126"/>
      <c r="B48" s="84">
        <f t="shared" si="4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5"/>
        <v>0</v>
      </c>
      <c r="K48" s="126"/>
      <c r="L48" s="84">
        <f t="shared" si="6"/>
        <v>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0</v>
      </c>
      <c r="U48" s="126"/>
      <c r="V48" s="84">
        <f t="shared" si="8"/>
        <v>26.8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305.86</v>
      </c>
      <c r="AE48" s="126"/>
      <c r="AF48" s="84">
        <f t="shared" si="10"/>
        <v>97</v>
      </c>
      <c r="AG48" s="15"/>
      <c r="AH48" s="285"/>
      <c r="AI48" s="318"/>
      <c r="AJ48" s="285">
        <f t="shared" si="3"/>
        <v>0</v>
      </c>
      <c r="AK48" s="286"/>
      <c r="AL48" s="287"/>
      <c r="AM48" s="297">
        <f t="shared" si="11"/>
        <v>1243.3799999999999</v>
      </c>
    </row>
    <row r="49" spans="1:39" x14ac:dyDescent="0.25">
      <c r="A49" s="126"/>
      <c r="B49" s="84">
        <f t="shared" si="4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5"/>
        <v>0</v>
      </c>
      <c r="K49" s="126"/>
      <c r="L49" s="84">
        <f t="shared" si="6"/>
        <v>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0</v>
      </c>
      <c r="U49" s="126"/>
      <c r="V49" s="84">
        <f t="shared" si="8"/>
        <v>26.8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305.86</v>
      </c>
      <c r="AE49" s="126"/>
      <c r="AF49" s="84">
        <f t="shared" si="10"/>
        <v>97</v>
      </c>
      <c r="AG49" s="15"/>
      <c r="AH49" s="285"/>
      <c r="AI49" s="318"/>
      <c r="AJ49" s="285">
        <f t="shared" si="3"/>
        <v>0</v>
      </c>
      <c r="AK49" s="286"/>
      <c r="AL49" s="287"/>
      <c r="AM49" s="297">
        <f t="shared" si="11"/>
        <v>1243.3799999999999</v>
      </c>
    </row>
    <row r="50" spans="1:39" x14ac:dyDescent="0.25">
      <c r="A50" s="126"/>
      <c r="B50" s="84">
        <f t="shared" si="4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5"/>
        <v>0</v>
      </c>
      <c r="K50" s="126"/>
      <c r="L50" s="84">
        <f t="shared" si="6"/>
        <v>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0</v>
      </c>
      <c r="U50" s="126"/>
      <c r="V50" s="84">
        <f t="shared" si="8"/>
        <v>26.8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305.86</v>
      </c>
      <c r="AE50" s="126"/>
      <c r="AF50" s="84">
        <f t="shared" si="10"/>
        <v>97</v>
      </c>
      <c r="AG50" s="15"/>
      <c r="AH50" s="285"/>
      <c r="AI50" s="318"/>
      <c r="AJ50" s="285">
        <f t="shared" si="3"/>
        <v>0</v>
      </c>
      <c r="AK50" s="286"/>
      <c r="AL50" s="287"/>
      <c r="AM50" s="297">
        <f t="shared" si="11"/>
        <v>1243.3799999999999</v>
      </c>
    </row>
    <row r="51" spans="1:39" x14ac:dyDescent="0.25">
      <c r="A51" s="126"/>
      <c r="B51" s="84">
        <f t="shared" si="4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5"/>
        <v>0</v>
      </c>
      <c r="K51" s="126"/>
      <c r="L51" s="84">
        <f t="shared" si="6"/>
        <v>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0</v>
      </c>
      <c r="U51" s="126"/>
      <c r="V51" s="84">
        <f t="shared" si="8"/>
        <v>26.8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305.86</v>
      </c>
      <c r="AE51" s="126"/>
      <c r="AF51" s="84">
        <f t="shared" si="10"/>
        <v>97</v>
      </c>
      <c r="AG51" s="15"/>
      <c r="AH51" s="285"/>
      <c r="AI51" s="318"/>
      <c r="AJ51" s="285">
        <f t="shared" si="3"/>
        <v>0</v>
      </c>
      <c r="AK51" s="286"/>
      <c r="AL51" s="287"/>
      <c r="AM51" s="297">
        <f t="shared" si="11"/>
        <v>1243.3799999999999</v>
      </c>
    </row>
    <row r="52" spans="1:39" x14ac:dyDescent="0.25">
      <c r="A52" s="126"/>
      <c r="B52" s="84">
        <f t="shared" si="4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5"/>
        <v>0</v>
      </c>
      <c r="K52" s="126"/>
      <c r="L52" s="84">
        <f t="shared" si="6"/>
        <v>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0</v>
      </c>
      <c r="U52" s="126"/>
      <c r="V52" s="84">
        <f t="shared" si="8"/>
        <v>26.8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305.86</v>
      </c>
      <c r="AE52" s="126"/>
      <c r="AF52" s="84">
        <f t="shared" si="10"/>
        <v>97</v>
      </c>
      <c r="AG52" s="15"/>
      <c r="AH52" s="285"/>
      <c r="AI52" s="318"/>
      <c r="AJ52" s="285">
        <f t="shared" si="3"/>
        <v>0</v>
      </c>
      <c r="AK52" s="286"/>
      <c r="AL52" s="287"/>
      <c r="AM52" s="297">
        <f t="shared" si="11"/>
        <v>1243.3799999999999</v>
      </c>
    </row>
    <row r="53" spans="1:39" x14ac:dyDescent="0.25">
      <c r="A53" s="126"/>
      <c r="B53" s="84">
        <f t="shared" si="4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5"/>
        <v>0</v>
      </c>
      <c r="K53" s="126"/>
      <c r="L53" s="84">
        <f t="shared" si="6"/>
        <v>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0</v>
      </c>
      <c r="U53" s="126"/>
      <c r="V53" s="84">
        <f t="shared" si="8"/>
        <v>26.8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305.86</v>
      </c>
      <c r="AE53" s="126"/>
      <c r="AF53" s="84">
        <f t="shared" si="10"/>
        <v>97</v>
      </c>
      <c r="AG53" s="15"/>
      <c r="AH53" s="285"/>
      <c r="AI53" s="318"/>
      <c r="AJ53" s="285">
        <f t="shared" si="3"/>
        <v>0</v>
      </c>
      <c r="AK53" s="286"/>
      <c r="AL53" s="287"/>
      <c r="AM53" s="297">
        <f t="shared" si="11"/>
        <v>1243.3799999999999</v>
      </c>
    </row>
    <row r="54" spans="1:39" x14ac:dyDescent="0.25">
      <c r="A54" s="126"/>
      <c r="B54" s="84">
        <f t="shared" si="4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5"/>
        <v>0</v>
      </c>
      <c r="K54" s="126"/>
      <c r="L54" s="84">
        <f t="shared" si="6"/>
        <v>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0</v>
      </c>
      <c r="U54" s="126"/>
      <c r="V54" s="84">
        <f t="shared" si="8"/>
        <v>26.8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305.86</v>
      </c>
      <c r="AE54" s="126"/>
      <c r="AF54" s="84">
        <f t="shared" si="10"/>
        <v>97</v>
      </c>
      <c r="AG54" s="15"/>
      <c r="AH54" s="285"/>
      <c r="AI54" s="318"/>
      <c r="AJ54" s="285">
        <f t="shared" si="3"/>
        <v>0</v>
      </c>
      <c r="AK54" s="286"/>
      <c r="AL54" s="287"/>
      <c r="AM54" s="297">
        <f t="shared" si="11"/>
        <v>1243.3799999999999</v>
      </c>
    </row>
    <row r="55" spans="1:3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5"/>
        <v>0</v>
      </c>
      <c r="K55" s="126"/>
      <c r="L55" s="12">
        <f>L54-M55</f>
        <v>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0</v>
      </c>
      <c r="U55" s="126"/>
      <c r="V55" s="12">
        <f>V54-W55</f>
        <v>26.8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305.86</v>
      </c>
      <c r="AE55" s="126"/>
      <c r="AF55" s="12">
        <f>AF54-AG55</f>
        <v>97</v>
      </c>
      <c r="AG55" s="15"/>
      <c r="AH55" s="285"/>
      <c r="AI55" s="318"/>
      <c r="AJ55" s="285">
        <f t="shared" si="3"/>
        <v>0</v>
      </c>
      <c r="AK55" s="286"/>
      <c r="AL55" s="287"/>
      <c r="AM55" s="297">
        <f t="shared" si="11"/>
        <v>1243.3799999999999</v>
      </c>
    </row>
    <row r="56" spans="1:39" x14ac:dyDescent="0.25">
      <c r="A56" s="126"/>
      <c r="B56" s="12">
        <f t="shared" ref="B56:B75" si="12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5"/>
        <v>0</v>
      </c>
      <c r="K56" s="126"/>
      <c r="L56" s="12">
        <f t="shared" ref="L56:L75" si="13">L55-M56</f>
        <v>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0</v>
      </c>
      <c r="U56" s="126"/>
      <c r="V56" s="12">
        <f t="shared" ref="V56:V75" si="14">V55-W56</f>
        <v>26.8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305.86</v>
      </c>
      <c r="AE56" s="126"/>
      <c r="AF56" s="12">
        <f t="shared" ref="AF56:AF75" si="15">AF55-AG56</f>
        <v>97</v>
      </c>
      <c r="AG56" s="15"/>
      <c r="AH56" s="285"/>
      <c r="AI56" s="318"/>
      <c r="AJ56" s="285">
        <f t="shared" si="3"/>
        <v>0</v>
      </c>
      <c r="AK56" s="286"/>
      <c r="AL56" s="287"/>
      <c r="AM56" s="297">
        <f t="shared" si="11"/>
        <v>1243.3799999999999</v>
      </c>
    </row>
    <row r="57" spans="1:39" x14ac:dyDescent="0.25">
      <c r="A57" s="126"/>
      <c r="B57" s="12">
        <f t="shared" si="12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5"/>
        <v>0</v>
      </c>
      <c r="K57" s="126"/>
      <c r="L57" s="12">
        <f t="shared" si="13"/>
        <v>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0</v>
      </c>
      <c r="U57" s="126"/>
      <c r="V57" s="12">
        <f t="shared" si="14"/>
        <v>26.8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305.86</v>
      </c>
      <c r="AE57" s="126"/>
      <c r="AF57" s="12">
        <f t="shared" si="15"/>
        <v>97</v>
      </c>
      <c r="AG57" s="15"/>
      <c r="AH57" s="285"/>
      <c r="AI57" s="318"/>
      <c r="AJ57" s="285">
        <f t="shared" si="3"/>
        <v>0</v>
      </c>
      <c r="AK57" s="286"/>
      <c r="AL57" s="287"/>
      <c r="AM57" s="297">
        <f t="shared" si="11"/>
        <v>1243.3799999999999</v>
      </c>
    </row>
    <row r="58" spans="1:39" x14ac:dyDescent="0.25">
      <c r="A58" s="126"/>
      <c r="B58" s="12">
        <f t="shared" si="12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5"/>
        <v>0</v>
      </c>
      <c r="K58" s="126"/>
      <c r="L58" s="12">
        <f t="shared" si="13"/>
        <v>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0</v>
      </c>
      <c r="U58" s="126"/>
      <c r="V58" s="12">
        <f t="shared" si="14"/>
        <v>26.8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305.86</v>
      </c>
      <c r="AE58" s="126"/>
      <c r="AF58" s="12">
        <f t="shared" si="15"/>
        <v>97</v>
      </c>
      <c r="AG58" s="15"/>
      <c r="AH58" s="285"/>
      <c r="AI58" s="318"/>
      <c r="AJ58" s="285">
        <f t="shared" si="3"/>
        <v>0</v>
      </c>
      <c r="AK58" s="286"/>
      <c r="AL58" s="287"/>
      <c r="AM58" s="297">
        <f t="shared" si="11"/>
        <v>1243.3799999999999</v>
      </c>
    </row>
    <row r="59" spans="1:39" x14ac:dyDescent="0.25">
      <c r="A59" s="126"/>
      <c r="B59" s="12">
        <f t="shared" si="12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5"/>
        <v>0</v>
      </c>
      <c r="K59" s="126"/>
      <c r="L59" s="12">
        <f t="shared" si="13"/>
        <v>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0</v>
      </c>
      <c r="U59" s="126"/>
      <c r="V59" s="12">
        <f t="shared" si="14"/>
        <v>26.8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305.86</v>
      </c>
      <c r="AE59" s="126"/>
      <c r="AF59" s="12">
        <f t="shared" si="15"/>
        <v>97</v>
      </c>
      <c r="AG59" s="15"/>
      <c r="AH59" s="285"/>
      <c r="AI59" s="318"/>
      <c r="AJ59" s="285">
        <f t="shared" si="3"/>
        <v>0</v>
      </c>
      <c r="AK59" s="286"/>
      <c r="AL59" s="287"/>
      <c r="AM59" s="297">
        <f t="shared" si="11"/>
        <v>1243.3799999999999</v>
      </c>
    </row>
    <row r="60" spans="1:39" x14ac:dyDescent="0.25">
      <c r="A60" s="126"/>
      <c r="B60" s="12">
        <f t="shared" si="12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5"/>
        <v>0</v>
      </c>
      <c r="K60" s="126"/>
      <c r="L60" s="12">
        <f t="shared" si="13"/>
        <v>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0</v>
      </c>
      <c r="U60" s="126"/>
      <c r="V60" s="12">
        <f t="shared" si="14"/>
        <v>26.8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305.86</v>
      </c>
      <c r="AE60" s="126"/>
      <c r="AF60" s="12">
        <f t="shared" si="15"/>
        <v>97</v>
      </c>
      <c r="AG60" s="15"/>
      <c r="AH60" s="285"/>
      <c r="AI60" s="318"/>
      <c r="AJ60" s="285">
        <f t="shared" si="3"/>
        <v>0</v>
      </c>
      <c r="AK60" s="286"/>
      <c r="AL60" s="287"/>
      <c r="AM60" s="297">
        <f t="shared" si="11"/>
        <v>1243.3799999999999</v>
      </c>
    </row>
    <row r="61" spans="1:39" x14ac:dyDescent="0.25">
      <c r="A61" s="126"/>
      <c r="B61" s="12">
        <f t="shared" si="12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5"/>
        <v>0</v>
      </c>
      <c r="K61" s="126"/>
      <c r="L61" s="12">
        <f t="shared" si="13"/>
        <v>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0</v>
      </c>
      <c r="U61" s="126"/>
      <c r="V61" s="12">
        <f t="shared" si="14"/>
        <v>26.8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305.86</v>
      </c>
      <c r="AE61" s="126"/>
      <c r="AF61" s="12">
        <f t="shared" si="15"/>
        <v>97</v>
      </c>
      <c r="AG61" s="15"/>
      <c r="AH61" s="285"/>
      <c r="AI61" s="318"/>
      <c r="AJ61" s="285">
        <f t="shared" si="3"/>
        <v>0</v>
      </c>
      <c r="AK61" s="286"/>
      <c r="AL61" s="287"/>
      <c r="AM61" s="297">
        <f t="shared" si="11"/>
        <v>1243.3799999999999</v>
      </c>
    </row>
    <row r="62" spans="1:39" x14ac:dyDescent="0.25">
      <c r="A62" s="126"/>
      <c r="B62" s="12">
        <f t="shared" si="12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5"/>
        <v>0</v>
      </c>
      <c r="K62" s="126"/>
      <c r="L62" s="12">
        <f t="shared" si="13"/>
        <v>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0</v>
      </c>
      <c r="U62" s="126"/>
      <c r="V62" s="12">
        <f t="shared" si="14"/>
        <v>26.8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305.86</v>
      </c>
      <c r="AE62" s="126"/>
      <c r="AF62" s="12">
        <f t="shared" si="15"/>
        <v>97</v>
      </c>
      <c r="AG62" s="15"/>
      <c r="AH62" s="285"/>
      <c r="AI62" s="318"/>
      <c r="AJ62" s="285">
        <f t="shared" si="3"/>
        <v>0</v>
      </c>
      <c r="AK62" s="286"/>
      <c r="AL62" s="287"/>
      <c r="AM62" s="297">
        <f t="shared" si="11"/>
        <v>1243.3799999999999</v>
      </c>
    </row>
    <row r="63" spans="1:39" x14ac:dyDescent="0.25">
      <c r="A63" s="126"/>
      <c r="B63" s="12">
        <f t="shared" si="12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5"/>
        <v>0</v>
      </c>
      <c r="K63" s="126"/>
      <c r="L63" s="12">
        <f t="shared" si="13"/>
        <v>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0</v>
      </c>
      <c r="U63" s="126"/>
      <c r="V63" s="12">
        <f t="shared" si="14"/>
        <v>26.8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305.86</v>
      </c>
      <c r="AE63" s="126"/>
      <c r="AF63" s="12">
        <f t="shared" si="15"/>
        <v>97</v>
      </c>
      <c r="AG63" s="15"/>
      <c r="AH63" s="285"/>
      <c r="AI63" s="318"/>
      <c r="AJ63" s="285">
        <f t="shared" si="3"/>
        <v>0</v>
      </c>
      <c r="AK63" s="286"/>
      <c r="AL63" s="287"/>
      <c r="AM63" s="297">
        <f t="shared" si="11"/>
        <v>1243.3799999999999</v>
      </c>
    </row>
    <row r="64" spans="1:39" x14ac:dyDescent="0.25">
      <c r="A64" s="126"/>
      <c r="B64" s="12">
        <f t="shared" si="12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5"/>
        <v>0</v>
      </c>
      <c r="K64" s="126"/>
      <c r="L64" s="12">
        <f t="shared" si="13"/>
        <v>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0</v>
      </c>
      <c r="U64" s="126"/>
      <c r="V64" s="12">
        <f t="shared" si="14"/>
        <v>26.8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305.86</v>
      </c>
      <c r="AE64" s="126"/>
      <c r="AF64" s="12">
        <f t="shared" si="15"/>
        <v>97</v>
      </c>
      <c r="AG64" s="15"/>
      <c r="AH64" s="285"/>
      <c r="AI64" s="318"/>
      <c r="AJ64" s="285">
        <f t="shared" si="3"/>
        <v>0</v>
      </c>
      <c r="AK64" s="286"/>
      <c r="AL64" s="287"/>
      <c r="AM64" s="297">
        <f t="shared" si="11"/>
        <v>1243.3799999999999</v>
      </c>
    </row>
    <row r="65" spans="1:39" x14ac:dyDescent="0.25">
      <c r="A65" s="126"/>
      <c r="B65" s="12">
        <f t="shared" si="12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5"/>
        <v>0</v>
      </c>
      <c r="K65" s="126"/>
      <c r="L65" s="12">
        <f t="shared" si="13"/>
        <v>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0</v>
      </c>
      <c r="U65" s="126"/>
      <c r="V65" s="12">
        <f t="shared" si="14"/>
        <v>26.8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305.86</v>
      </c>
      <c r="AE65" s="126"/>
      <c r="AF65" s="12">
        <f t="shared" si="15"/>
        <v>97</v>
      </c>
      <c r="AG65" s="15"/>
      <c r="AH65" s="285"/>
      <c r="AI65" s="318"/>
      <c r="AJ65" s="285">
        <f t="shared" si="3"/>
        <v>0</v>
      </c>
      <c r="AK65" s="286"/>
      <c r="AL65" s="287"/>
      <c r="AM65" s="297">
        <f t="shared" si="11"/>
        <v>1243.3799999999999</v>
      </c>
    </row>
    <row r="66" spans="1:39" x14ac:dyDescent="0.25">
      <c r="A66" s="126"/>
      <c r="B66" s="12">
        <f t="shared" si="12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5"/>
        <v>0</v>
      </c>
      <c r="K66" s="126"/>
      <c r="L66" s="12">
        <f t="shared" si="13"/>
        <v>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0</v>
      </c>
      <c r="U66" s="126"/>
      <c r="V66" s="12">
        <f t="shared" si="14"/>
        <v>26.8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305.86</v>
      </c>
      <c r="AE66" s="126"/>
      <c r="AF66" s="12">
        <f t="shared" si="15"/>
        <v>97</v>
      </c>
      <c r="AG66" s="15"/>
      <c r="AH66" s="285"/>
      <c r="AI66" s="318"/>
      <c r="AJ66" s="285">
        <f t="shared" si="3"/>
        <v>0</v>
      </c>
      <c r="AK66" s="286"/>
      <c r="AL66" s="287"/>
      <c r="AM66" s="297">
        <f t="shared" si="11"/>
        <v>1243.3799999999999</v>
      </c>
    </row>
    <row r="67" spans="1:39" x14ac:dyDescent="0.25">
      <c r="A67" s="126"/>
      <c r="B67" s="12">
        <f t="shared" si="12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5"/>
        <v>0</v>
      </c>
      <c r="K67" s="126"/>
      <c r="L67" s="12">
        <f t="shared" si="13"/>
        <v>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0</v>
      </c>
      <c r="U67" s="126"/>
      <c r="V67" s="12">
        <f t="shared" si="14"/>
        <v>26.8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305.86</v>
      </c>
      <c r="AE67" s="126"/>
      <c r="AF67" s="12">
        <f t="shared" si="15"/>
        <v>97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1"/>
        <v>1243.3799999999999</v>
      </c>
    </row>
    <row r="68" spans="1:39" x14ac:dyDescent="0.25">
      <c r="A68" s="126"/>
      <c r="B68" s="12">
        <f t="shared" si="12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5"/>
        <v>0</v>
      </c>
      <c r="K68" s="126"/>
      <c r="L68" s="12">
        <f t="shared" si="13"/>
        <v>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0</v>
      </c>
      <c r="U68" s="126"/>
      <c r="V68" s="12">
        <f t="shared" si="14"/>
        <v>26.8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305.86</v>
      </c>
      <c r="AE68" s="126"/>
      <c r="AF68" s="12">
        <f t="shared" si="15"/>
        <v>97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1"/>
        <v>1243.3799999999999</v>
      </c>
    </row>
    <row r="69" spans="1:39" x14ac:dyDescent="0.25">
      <c r="A69" s="126"/>
      <c r="B69" s="12">
        <f t="shared" si="12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0</v>
      </c>
      <c r="K69" s="126"/>
      <c r="L69" s="12">
        <f t="shared" si="13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0</v>
      </c>
      <c r="U69" s="126"/>
      <c r="V69" s="12">
        <f t="shared" si="14"/>
        <v>26.8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305.86</v>
      </c>
      <c r="AE69" s="126"/>
      <c r="AF69" s="12">
        <f t="shared" si="15"/>
        <v>97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1243.3799999999999</v>
      </c>
    </row>
    <row r="70" spans="1:39" x14ac:dyDescent="0.25">
      <c r="A70" s="126"/>
      <c r="B70" s="12">
        <f t="shared" si="12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0</v>
      </c>
      <c r="K70" s="126"/>
      <c r="L70" s="12">
        <f t="shared" si="13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0</v>
      </c>
      <c r="U70" s="126"/>
      <c r="V70" s="12">
        <f t="shared" si="14"/>
        <v>26.8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305.86</v>
      </c>
      <c r="AE70" s="126"/>
      <c r="AF70" s="12">
        <f t="shared" si="15"/>
        <v>97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1243.3799999999999</v>
      </c>
    </row>
    <row r="71" spans="1:39" x14ac:dyDescent="0.25">
      <c r="A71" s="126"/>
      <c r="B71" s="12">
        <f t="shared" si="12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0</v>
      </c>
      <c r="K71" s="126"/>
      <c r="L71" s="12">
        <f t="shared" si="13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0</v>
      </c>
      <c r="U71" s="126"/>
      <c r="V71" s="12">
        <f t="shared" si="14"/>
        <v>26.8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305.86</v>
      </c>
      <c r="AE71" s="126"/>
      <c r="AF71" s="12">
        <f t="shared" si="15"/>
        <v>97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1243.3799999999999</v>
      </c>
    </row>
    <row r="72" spans="1:39" x14ac:dyDescent="0.25">
      <c r="A72" s="126"/>
      <c r="B72" s="12">
        <f t="shared" si="12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0</v>
      </c>
      <c r="K72" s="126"/>
      <c r="L72" s="12">
        <f t="shared" si="13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0</v>
      </c>
      <c r="U72" s="126"/>
      <c r="V72" s="12">
        <f t="shared" si="14"/>
        <v>26.8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305.86</v>
      </c>
      <c r="AE72" s="126"/>
      <c r="AF72" s="12">
        <f t="shared" si="15"/>
        <v>97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1243.3799999999999</v>
      </c>
    </row>
    <row r="73" spans="1:39" x14ac:dyDescent="0.25">
      <c r="A73" s="126"/>
      <c r="B73" s="12">
        <f t="shared" si="12"/>
        <v>0</v>
      </c>
      <c r="C73" s="15"/>
      <c r="D73" s="60"/>
      <c r="E73" s="240"/>
      <c r="F73" s="70">
        <f t="shared" ref="F73" si="16">D73</f>
        <v>0</v>
      </c>
      <c r="G73" s="71"/>
      <c r="H73" s="72"/>
      <c r="I73" s="107">
        <f t="shared" si="5"/>
        <v>0</v>
      </c>
      <c r="K73" s="126"/>
      <c r="L73" s="12">
        <f t="shared" si="13"/>
        <v>0</v>
      </c>
      <c r="M73" s="15"/>
      <c r="N73" s="60"/>
      <c r="O73" s="240"/>
      <c r="P73" s="70">
        <f t="shared" ref="P73" si="17">N73</f>
        <v>0</v>
      </c>
      <c r="Q73" s="71"/>
      <c r="R73" s="72"/>
      <c r="S73" s="107">
        <f t="shared" si="7"/>
        <v>0</v>
      </c>
      <c r="U73" s="126"/>
      <c r="V73" s="12">
        <f t="shared" si="14"/>
        <v>26.8</v>
      </c>
      <c r="W73" s="15"/>
      <c r="X73" s="60"/>
      <c r="Y73" s="240"/>
      <c r="Z73" s="70">
        <f t="shared" ref="Z73" si="18">X73</f>
        <v>0</v>
      </c>
      <c r="AA73" s="71"/>
      <c r="AB73" s="72"/>
      <c r="AC73" s="107">
        <f t="shared" si="9"/>
        <v>305.86</v>
      </c>
      <c r="AE73" s="126"/>
      <c r="AF73" s="12">
        <f t="shared" si="15"/>
        <v>97</v>
      </c>
      <c r="AG73" s="15"/>
      <c r="AH73" s="60"/>
      <c r="AI73" s="240"/>
      <c r="AJ73" s="70">
        <f t="shared" ref="AJ73" si="19">AH73</f>
        <v>0</v>
      </c>
      <c r="AK73" s="71"/>
      <c r="AL73" s="72"/>
      <c r="AM73" s="107">
        <f t="shared" si="11"/>
        <v>1243.3799999999999</v>
      </c>
    </row>
    <row r="74" spans="1:39" x14ac:dyDescent="0.25">
      <c r="A74" s="126"/>
      <c r="B74" s="12">
        <f t="shared" si="12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0</v>
      </c>
      <c r="K74" s="126"/>
      <c r="L74" s="12">
        <f t="shared" si="13"/>
        <v>0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0</v>
      </c>
      <c r="U74" s="126"/>
      <c r="V74" s="12">
        <f t="shared" si="14"/>
        <v>26.8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305.86</v>
      </c>
      <c r="AE74" s="126"/>
      <c r="AF74" s="12">
        <f t="shared" si="15"/>
        <v>97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1"/>
        <v>1243.3799999999999</v>
      </c>
    </row>
    <row r="75" spans="1:39" x14ac:dyDescent="0.25">
      <c r="A75" s="126"/>
      <c r="B75" s="12">
        <f t="shared" si="12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20">I74-F75</f>
        <v>0</v>
      </c>
      <c r="K75" s="126"/>
      <c r="L75" s="12">
        <f t="shared" si="13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21">S74-P75</f>
        <v>0</v>
      </c>
      <c r="U75" s="126"/>
      <c r="V75" s="12">
        <f t="shared" si="14"/>
        <v>26.8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22">AC74-Z75</f>
        <v>305.86</v>
      </c>
      <c r="AE75" s="126"/>
      <c r="AF75" s="12">
        <f t="shared" si="15"/>
        <v>97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23">AM74-AJ75</f>
        <v>1243.3799999999999</v>
      </c>
    </row>
    <row r="76" spans="1:3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20"/>
        <v>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21"/>
        <v>0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22"/>
        <v>305.86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23"/>
        <v>1243.3799999999999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94</v>
      </c>
      <c r="D78" s="6">
        <f>SUM(D9:D77)</f>
        <v>1172.3999999999999</v>
      </c>
      <c r="F78" s="6">
        <f>SUM(F9:F77)</f>
        <v>1172.3999999999999</v>
      </c>
      <c r="M78" s="53">
        <f>SUM(M9:M77)</f>
        <v>30</v>
      </c>
      <c r="N78" s="6">
        <f>SUM(N9:N77)</f>
        <v>387.1</v>
      </c>
      <c r="P78" s="6">
        <f>SUM(P9:P77)</f>
        <v>387.1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26.8</v>
      </c>
      <c r="AH81" s="45" t="s">
        <v>4</v>
      </c>
      <c r="AI81" s="57">
        <f>AJ5+AJ6-AG78+AJ7</f>
        <v>97</v>
      </c>
    </row>
    <row r="82" spans="3:36" ht="15.75" thickBot="1" x14ac:dyDescent="0.3"/>
    <row r="83" spans="3:36" ht="15.75" thickBot="1" x14ac:dyDescent="0.3">
      <c r="C83" s="1105" t="s">
        <v>11</v>
      </c>
      <c r="D83" s="1106"/>
      <c r="E83" s="58">
        <f>E5+E6-F78+E7</f>
        <v>2.2737367544323206E-13</v>
      </c>
      <c r="F83" s="74"/>
      <c r="M83" s="1105" t="s">
        <v>11</v>
      </c>
      <c r="N83" s="1106"/>
      <c r="O83" s="58">
        <f>O5+O6-P78+O7</f>
        <v>0</v>
      </c>
      <c r="P83" s="74"/>
      <c r="W83" s="1105" t="s">
        <v>11</v>
      </c>
      <c r="X83" s="1106"/>
      <c r="Y83" s="58">
        <f>Y5+Y6-Z78+Y7</f>
        <v>305.86</v>
      </c>
      <c r="Z83" s="74"/>
      <c r="AG83" s="1105" t="s">
        <v>11</v>
      </c>
      <c r="AH83" s="1106"/>
      <c r="AI83" s="58">
        <f>AI5+AI6-AJ78+AI7</f>
        <v>1243.3799999999999</v>
      </c>
      <c r="AJ83" s="74"/>
    </row>
  </sheetData>
  <sortState ref="W4:Z7">
    <sortCondition ref="X4:X7"/>
  </sortState>
  <mergeCells count="12"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activeCell="A14" sqref="A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02" t="s">
        <v>293</v>
      </c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59"/>
      <c r="C4" s="104"/>
      <c r="D4" s="141"/>
      <c r="E4" s="87"/>
      <c r="F4" s="74"/>
      <c r="G4" s="607"/>
    </row>
    <row r="5" spans="1:9" ht="29.25" x14ac:dyDescent="0.25">
      <c r="A5" s="12" t="s">
        <v>67</v>
      </c>
      <c r="B5" s="1058" t="s">
        <v>371</v>
      </c>
      <c r="C5" s="104">
        <v>34</v>
      </c>
      <c r="D5" s="141">
        <v>44494</v>
      </c>
      <c r="E5" s="87">
        <v>2022.78</v>
      </c>
      <c r="F5" s="74">
        <v>70</v>
      </c>
      <c r="G5" s="48">
        <f>F34</f>
        <v>0</v>
      </c>
      <c r="H5" s="144">
        <f>E5-G5+E4+E6+E7+E8</f>
        <v>5520.75</v>
      </c>
    </row>
    <row r="6" spans="1:9" ht="15.75" thickBot="1" x14ac:dyDescent="0.3">
      <c r="B6" s="74"/>
      <c r="C6" s="104">
        <v>32</v>
      </c>
      <c r="D6" s="141">
        <v>44496</v>
      </c>
      <c r="E6" s="76">
        <v>3497.97</v>
      </c>
      <c r="F6" s="74">
        <v>120</v>
      </c>
      <c r="G6" s="74"/>
    </row>
    <row r="7" spans="1:9" hidden="1" x14ac:dyDescent="0.25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190</v>
      </c>
      <c r="C10" s="15"/>
      <c r="D10" s="14"/>
      <c r="E10" s="352"/>
      <c r="F10" s="301">
        <f>D10</f>
        <v>0</v>
      </c>
      <c r="G10" s="345"/>
      <c r="H10" s="287"/>
      <c r="I10" s="699">
        <f>E6+E5+E4-F10+E7+E8</f>
        <v>5520.75</v>
      </c>
    </row>
    <row r="11" spans="1:9" x14ac:dyDescent="0.25">
      <c r="A11" s="76"/>
      <c r="B11" s="524">
        <f>B10-C11</f>
        <v>190</v>
      </c>
      <c r="C11" s="475"/>
      <c r="D11" s="677"/>
      <c r="E11" s="527"/>
      <c r="F11" s="476">
        <f t="shared" ref="F11:F30" si="0">D11</f>
        <v>0</v>
      </c>
      <c r="G11" s="512"/>
      <c r="H11" s="698"/>
      <c r="I11" s="699">
        <f>I10-F11</f>
        <v>5520.75</v>
      </c>
    </row>
    <row r="12" spans="1:9" x14ac:dyDescent="0.25">
      <c r="A12" s="76"/>
      <c r="B12" s="524">
        <f t="shared" ref="B12:B30" si="1">B11-C12</f>
        <v>190</v>
      </c>
      <c r="C12" s="475"/>
      <c r="D12" s="677"/>
      <c r="E12" s="527"/>
      <c r="F12" s="476">
        <f t="shared" si="0"/>
        <v>0</v>
      </c>
      <c r="G12" s="512"/>
      <c r="H12" s="698"/>
      <c r="I12" s="699">
        <f t="shared" ref="I12:I30" si="2">I11-F12</f>
        <v>5520.75</v>
      </c>
    </row>
    <row r="13" spans="1:9" x14ac:dyDescent="0.25">
      <c r="A13" s="56"/>
      <c r="B13" s="524">
        <f t="shared" si="1"/>
        <v>190</v>
      </c>
      <c r="C13" s="475"/>
      <c r="D13" s="677"/>
      <c r="E13" s="527"/>
      <c r="F13" s="476">
        <f t="shared" si="0"/>
        <v>0</v>
      </c>
      <c r="G13" s="512"/>
      <c r="H13" s="698"/>
      <c r="I13" s="699">
        <f t="shared" si="2"/>
        <v>5520.75</v>
      </c>
    </row>
    <row r="14" spans="1:9" x14ac:dyDescent="0.25">
      <c r="A14" s="76"/>
      <c r="B14" s="524">
        <f t="shared" si="1"/>
        <v>190</v>
      </c>
      <c r="C14" s="475"/>
      <c r="D14" s="677"/>
      <c r="E14" s="527"/>
      <c r="F14" s="476">
        <f t="shared" si="0"/>
        <v>0</v>
      </c>
      <c r="G14" s="512"/>
      <c r="H14" s="698"/>
      <c r="I14" s="699">
        <f t="shared" si="2"/>
        <v>5520.75</v>
      </c>
    </row>
    <row r="15" spans="1:9" x14ac:dyDescent="0.25">
      <c r="A15" s="76"/>
      <c r="B15" s="524">
        <f t="shared" si="1"/>
        <v>190</v>
      </c>
      <c r="C15" s="475"/>
      <c r="D15" s="677"/>
      <c r="E15" s="527"/>
      <c r="F15" s="476">
        <f t="shared" si="0"/>
        <v>0</v>
      </c>
      <c r="G15" s="512"/>
      <c r="H15" s="698"/>
      <c r="I15" s="699">
        <f t="shared" si="2"/>
        <v>5520.75</v>
      </c>
    </row>
    <row r="16" spans="1:9" x14ac:dyDescent="0.25">
      <c r="B16" s="524">
        <f t="shared" si="1"/>
        <v>190</v>
      </c>
      <c r="C16" s="475"/>
      <c r="D16" s="677"/>
      <c r="E16" s="527"/>
      <c r="F16" s="476">
        <f t="shared" si="0"/>
        <v>0</v>
      </c>
      <c r="G16" s="512"/>
      <c r="H16" s="698"/>
      <c r="I16" s="699">
        <f t="shared" si="2"/>
        <v>5520.75</v>
      </c>
    </row>
    <row r="17" spans="2:9" x14ac:dyDescent="0.25">
      <c r="B17" s="524">
        <f t="shared" si="1"/>
        <v>190</v>
      </c>
      <c r="C17" s="475"/>
      <c r="D17" s="677"/>
      <c r="E17" s="527"/>
      <c r="F17" s="476">
        <f t="shared" si="0"/>
        <v>0</v>
      </c>
      <c r="G17" s="512"/>
      <c r="H17" s="698"/>
      <c r="I17" s="699">
        <f t="shared" si="2"/>
        <v>5520.75</v>
      </c>
    </row>
    <row r="18" spans="2:9" x14ac:dyDescent="0.25">
      <c r="B18" s="524">
        <f t="shared" si="1"/>
        <v>190</v>
      </c>
      <c r="C18" s="475"/>
      <c r="D18" s="677"/>
      <c r="E18" s="528"/>
      <c r="F18" s="476">
        <f t="shared" si="0"/>
        <v>0</v>
      </c>
      <c r="G18" s="512"/>
      <c r="H18" s="698"/>
      <c r="I18" s="699">
        <f t="shared" si="2"/>
        <v>5520.75</v>
      </c>
    </row>
    <row r="19" spans="2:9" x14ac:dyDescent="0.25">
      <c r="B19" s="524">
        <f t="shared" si="1"/>
        <v>190</v>
      </c>
      <c r="C19" s="475"/>
      <c r="D19" s="677"/>
      <c r="E19" s="528"/>
      <c r="F19" s="476">
        <f t="shared" si="0"/>
        <v>0</v>
      </c>
      <c r="G19" s="512"/>
      <c r="H19" s="698"/>
      <c r="I19" s="699">
        <f t="shared" si="2"/>
        <v>5520.75</v>
      </c>
    </row>
    <row r="20" spans="2:9" x14ac:dyDescent="0.25">
      <c r="B20" s="524">
        <f t="shared" si="1"/>
        <v>190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5520.75</v>
      </c>
    </row>
    <row r="21" spans="2:9" x14ac:dyDescent="0.25">
      <c r="B21" s="524">
        <f t="shared" si="1"/>
        <v>190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5520.75</v>
      </c>
    </row>
    <row r="22" spans="2:9" x14ac:dyDescent="0.25">
      <c r="B22" s="524">
        <f t="shared" si="1"/>
        <v>190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5520.75</v>
      </c>
    </row>
    <row r="23" spans="2:9" x14ac:dyDescent="0.25">
      <c r="B23" s="524">
        <f t="shared" si="1"/>
        <v>190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5520.75</v>
      </c>
    </row>
    <row r="24" spans="2:9" x14ac:dyDescent="0.25">
      <c r="B24" s="524">
        <f t="shared" si="1"/>
        <v>190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5520.75</v>
      </c>
    </row>
    <row r="25" spans="2:9" x14ac:dyDescent="0.25">
      <c r="B25" s="524">
        <f t="shared" si="1"/>
        <v>190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5520.75</v>
      </c>
    </row>
    <row r="26" spans="2:9" x14ac:dyDescent="0.25">
      <c r="B26" s="524">
        <f t="shared" si="1"/>
        <v>190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5520.75</v>
      </c>
    </row>
    <row r="27" spans="2:9" x14ac:dyDescent="0.25">
      <c r="B27" s="524">
        <f t="shared" si="1"/>
        <v>190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5520.75</v>
      </c>
    </row>
    <row r="28" spans="2:9" x14ac:dyDescent="0.25">
      <c r="B28" s="524">
        <f t="shared" si="1"/>
        <v>190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5520.75</v>
      </c>
    </row>
    <row r="29" spans="2:9" x14ac:dyDescent="0.25">
      <c r="B29" s="524">
        <f t="shared" si="1"/>
        <v>190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5520.75</v>
      </c>
    </row>
    <row r="30" spans="2:9" x14ac:dyDescent="0.25">
      <c r="B30" s="524">
        <f t="shared" si="1"/>
        <v>190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5520.75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5520.75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190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1">
    <mergeCell ref="A1:G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4" t="s">
        <v>112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65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4"/>
      <c r="E9" s="695"/>
      <c r="F9" s="700">
        <f t="shared" si="0"/>
        <v>0</v>
      </c>
      <c r="G9" s="701"/>
      <c r="H9" s="702"/>
      <c r="I9" s="283">
        <f>I8-D9</f>
        <v>0</v>
      </c>
    </row>
    <row r="10" spans="1:9" ht="15.75" x14ac:dyDescent="0.25">
      <c r="A10" s="76"/>
      <c r="B10" s="2"/>
      <c r="C10" s="15"/>
      <c r="D10" s="694"/>
      <c r="E10" s="695"/>
      <c r="F10" s="700">
        <f t="shared" si="0"/>
        <v>0</v>
      </c>
      <c r="G10" s="701"/>
      <c r="H10" s="702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4"/>
      <c r="E11" s="907"/>
      <c r="F11" s="700">
        <f t="shared" si="0"/>
        <v>0</v>
      </c>
      <c r="G11" s="701"/>
      <c r="H11" s="702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08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08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08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08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07" t="s">
        <v>208</v>
      </c>
      <c r="B1" s="1107"/>
      <c r="C1" s="1107"/>
      <c r="D1" s="1107"/>
      <c r="E1" s="1107"/>
      <c r="F1" s="1107"/>
      <c r="G1" s="110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99" t="s">
        <v>53</v>
      </c>
      <c r="B5" s="1166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99"/>
      <c r="B6" s="1166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81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82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84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85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86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87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88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83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89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90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91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92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93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94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95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05" t="s">
        <v>11</v>
      </c>
      <c r="D60" s="1106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E17" sqref="E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02"/>
      <c r="B1" s="1102"/>
      <c r="C1" s="1102"/>
      <c r="D1" s="1102"/>
      <c r="E1" s="1102"/>
      <c r="F1" s="1102"/>
      <c r="G1" s="1102"/>
      <c r="H1" s="100">
        <v>1</v>
      </c>
    </row>
    <row r="2" spans="1:11" ht="15.75" thickBot="1" x14ac:dyDescent="0.3">
      <c r="A2" t="s">
        <v>80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68"/>
      <c r="B5" s="1124" t="s">
        <v>78</v>
      </c>
      <c r="C5" s="510"/>
      <c r="D5" s="268"/>
      <c r="E5" s="523"/>
      <c r="F5" s="341"/>
      <c r="G5" s="327"/>
      <c r="H5" s="59">
        <f>E7+E8+E5+E4+E6-G5</f>
        <v>0</v>
      </c>
    </row>
    <row r="6" spans="1:11" ht="17.25" thickTop="1" thickBot="1" x14ac:dyDescent="0.3">
      <c r="A6" s="1169"/>
      <c r="B6" s="1125"/>
      <c r="C6" s="510"/>
      <c r="D6" s="268"/>
      <c r="E6" s="523"/>
      <c r="F6" s="341"/>
      <c r="I6" s="1154" t="s">
        <v>3</v>
      </c>
      <c r="J6" s="1148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70"/>
      <c r="J7" s="1167"/>
    </row>
    <row r="8" spans="1:11" ht="16.5" thickBot="1" x14ac:dyDescent="0.3">
      <c r="A8" s="583"/>
      <c r="B8" s="577"/>
      <c r="C8" s="510"/>
      <c r="D8" s="268"/>
      <c r="E8" s="584"/>
      <c r="F8" s="341"/>
      <c r="I8" s="1170"/>
      <c r="J8" s="1167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55"/>
      <c r="J9" s="1167"/>
    </row>
    <row r="10" spans="1:11" ht="15.75" thickTop="1" x14ac:dyDescent="0.25">
      <c r="A10" s="81" t="s">
        <v>32</v>
      </c>
      <c r="B10" s="84"/>
      <c r="C10" s="15"/>
      <c r="D10" s="197"/>
      <c r="E10" s="353"/>
      <c r="F10" s="70">
        <f t="shared" ref="F10:F45" si="0">D10</f>
        <v>0</v>
      </c>
      <c r="G10" s="286"/>
      <c r="H10" s="287"/>
      <c r="I10" s="280">
        <f>E4+E5+E6+E8+E7-D10</f>
        <v>0</v>
      </c>
      <c r="J10" s="460">
        <f>F4+F5+F6+F8-C10+F7</f>
        <v>0</v>
      </c>
      <c r="K10" s="260"/>
    </row>
    <row r="11" spans="1:11" x14ac:dyDescent="0.25">
      <c r="A11" s="219"/>
      <c r="B11" s="84"/>
      <c r="C11" s="15"/>
      <c r="D11" s="197"/>
      <c r="E11" s="353"/>
      <c r="F11" s="70">
        <f t="shared" si="0"/>
        <v>0</v>
      </c>
      <c r="G11" s="286"/>
      <c r="H11" s="287"/>
      <c r="I11" s="280">
        <f>I10-D11</f>
        <v>0</v>
      </c>
      <c r="J11" s="334">
        <f>J10-C11</f>
        <v>0</v>
      </c>
      <c r="K11" s="260"/>
    </row>
    <row r="12" spans="1:11" x14ac:dyDescent="0.25">
      <c r="A12" s="206"/>
      <c r="B12" s="84"/>
      <c r="C12" s="15"/>
      <c r="D12" s="197"/>
      <c r="E12" s="592"/>
      <c r="F12" s="70">
        <f t="shared" si="0"/>
        <v>0</v>
      </c>
      <c r="G12" s="286"/>
      <c r="H12" s="287"/>
      <c r="I12" s="280">
        <f t="shared" ref="I12:I44" si="1">I11-F12</f>
        <v>0</v>
      </c>
      <c r="J12" s="334">
        <f t="shared" ref="J12:J44" si="2">J11-C12</f>
        <v>0</v>
      </c>
      <c r="K12" s="260"/>
    </row>
    <row r="13" spans="1:11" x14ac:dyDescent="0.25">
      <c r="A13" s="83" t="s">
        <v>33</v>
      </c>
      <c r="B13" s="84"/>
      <c r="C13" s="15"/>
      <c r="D13" s="197"/>
      <c r="E13" s="592"/>
      <c r="F13" s="70">
        <f t="shared" si="0"/>
        <v>0</v>
      </c>
      <c r="G13" s="286"/>
      <c r="H13" s="287"/>
      <c r="I13" s="280">
        <f t="shared" si="1"/>
        <v>0</v>
      </c>
      <c r="J13" s="334">
        <f t="shared" si="2"/>
        <v>0</v>
      </c>
      <c r="K13" s="260"/>
    </row>
    <row r="14" spans="1:11" x14ac:dyDescent="0.25">
      <c r="A14" s="74"/>
      <c r="B14" s="84"/>
      <c r="C14" s="15"/>
      <c r="D14" s="197"/>
      <c r="E14" s="592"/>
      <c r="F14" s="70">
        <f t="shared" si="0"/>
        <v>0</v>
      </c>
      <c r="G14" s="286"/>
      <c r="H14" s="287"/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197"/>
      <c r="E15" s="141"/>
      <c r="F15" s="70">
        <f t="shared" si="0"/>
        <v>0</v>
      </c>
      <c r="G15" s="286"/>
      <c r="H15" s="287"/>
      <c r="I15" s="280">
        <f t="shared" si="1"/>
        <v>0</v>
      </c>
      <c r="J15" s="334">
        <f t="shared" si="2"/>
        <v>0</v>
      </c>
      <c r="K15" s="260"/>
    </row>
    <row r="16" spans="1:11" x14ac:dyDescent="0.25">
      <c r="B16" s="84"/>
      <c r="C16" s="15"/>
      <c r="D16" s="197"/>
      <c r="E16" s="141"/>
      <c r="F16" s="70">
        <f t="shared" si="0"/>
        <v>0</v>
      </c>
      <c r="G16" s="286"/>
      <c r="H16" s="287"/>
      <c r="I16" s="280">
        <f t="shared" si="1"/>
        <v>0</v>
      </c>
      <c r="J16" s="334">
        <f t="shared" si="2"/>
        <v>0</v>
      </c>
    </row>
    <row r="17" spans="1:11" x14ac:dyDescent="0.25">
      <c r="B17" s="84"/>
      <c r="C17" s="15"/>
      <c r="D17" s="197"/>
      <c r="E17" s="141"/>
      <c r="F17" s="70">
        <f t="shared" si="0"/>
        <v>0</v>
      </c>
      <c r="G17" s="286"/>
      <c r="H17" s="287"/>
      <c r="I17" s="280">
        <f t="shared" si="1"/>
        <v>0</v>
      </c>
      <c r="J17" s="334">
        <f t="shared" si="2"/>
        <v>0</v>
      </c>
    </row>
    <row r="18" spans="1:11" x14ac:dyDescent="0.25">
      <c r="A18" s="82"/>
      <c r="B18" s="84"/>
      <c r="C18" s="15"/>
      <c r="D18" s="197"/>
      <c r="E18" s="717"/>
      <c r="F18" s="70">
        <f t="shared" si="0"/>
        <v>0</v>
      </c>
      <c r="G18" s="286"/>
      <c r="H18" s="287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197"/>
      <c r="E19" s="717"/>
      <c r="F19" s="70">
        <f t="shared" si="0"/>
        <v>0</v>
      </c>
      <c r="G19" s="723"/>
      <c r="H19" s="287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197"/>
      <c r="E20" s="717"/>
      <c r="F20" s="70">
        <f t="shared" si="0"/>
        <v>0</v>
      </c>
      <c r="G20" s="286"/>
      <c r="H20" s="287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197"/>
      <c r="E21" s="717"/>
      <c r="F21" s="70">
        <f t="shared" si="0"/>
        <v>0</v>
      </c>
      <c r="G21" s="286"/>
      <c r="H21" s="287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7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7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7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7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0</v>
      </c>
      <c r="D46" s="48">
        <f>SUM(D10:D45)</f>
        <v>0</v>
      </c>
      <c r="E46" s="38"/>
      <c r="F46" s="5">
        <f>SUM(F10:F45)</f>
        <v>0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126" t="s">
        <v>11</v>
      </c>
      <c r="D49" s="1127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2" t="s">
        <v>293</v>
      </c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4" t="s">
        <v>298</v>
      </c>
      <c r="C4" s="104"/>
      <c r="D4" s="141"/>
      <c r="E4" s="87"/>
      <c r="F4" s="74"/>
      <c r="G4" s="862"/>
    </row>
    <row r="5" spans="1:9" x14ac:dyDescent="0.25">
      <c r="A5" s="76" t="s">
        <v>109</v>
      </c>
      <c r="B5" s="1165"/>
      <c r="C5" s="132">
        <v>55</v>
      </c>
      <c r="D5" s="141">
        <v>44494</v>
      </c>
      <c r="E5" s="87">
        <v>20</v>
      </c>
      <c r="F5" s="74">
        <v>2</v>
      </c>
      <c r="G5" s="48">
        <f>F32</f>
        <v>0</v>
      </c>
      <c r="H5" s="144">
        <f>E5-G5</f>
        <v>20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08"/>
      <c r="E8" s="352"/>
      <c r="F8" s="301">
        <f t="shared" ref="F8:F28" si="0">D8</f>
        <v>0</v>
      </c>
      <c r="G8" s="345"/>
      <c r="H8" s="287"/>
      <c r="I8" s="291">
        <f>E4+E5+E6-D8</f>
        <v>20</v>
      </c>
    </row>
    <row r="9" spans="1:9" x14ac:dyDescent="0.25">
      <c r="A9" s="76"/>
      <c r="B9" s="2"/>
      <c r="C9" s="15"/>
      <c r="D9" s="808"/>
      <c r="E9" s="352"/>
      <c r="F9" s="301">
        <f t="shared" si="0"/>
        <v>0</v>
      </c>
      <c r="G9" s="345"/>
      <c r="H9" s="287"/>
      <c r="I9" s="291">
        <f>I8-D9</f>
        <v>20</v>
      </c>
    </row>
    <row r="10" spans="1:9" x14ac:dyDescent="0.25">
      <c r="A10" s="76"/>
      <c r="B10" s="2"/>
      <c r="C10" s="15"/>
      <c r="D10" s="808"/>
      <c r="E10" s="352"/>
      <c r="F10" s="301">
        <f t="shared" si="0"/>
        <v>0</v>
      </c>
      <c r="G10" s="345"/>
      <c r="H10" s="287"/>
      <c r="I10" s="291">
        <f t="shared" ref="I10:I27" si="1">I9-D10</f>
        <v>20</v>
      </c>
    </row>
    <row r="11" spans="1:9" x14ac:dyDescent="0.25">
      <c r="A11" s="56"/>
      <c r="B11" s="2"/>
      <c r="C11" s="15"/>
      <c r="D11" s="808"/>
      <c r="E11" s="352"/>
      <c r="F11" s="301">
        <f t="shared" si="0"/>
        <v>0</v>
      </c>
      <c r="G11" s="345"/>
      <c r="H11" s="287"/>
      <c r="I11" s="291">
        <f t="shared" si="1"/>
        <v>20</v>
      </c>
    </row>
    <row r="12" spans="1:9" x14ac:dyDescent="0.25">
      <c r="A12" s="76"/>
      <c r="B12" s="2"/>
      <c r="C12" s="15"/>
      <c r="D12" s="808"/>
      <c r="E12" s="352"/>
      <c r="F12" s="301">
        <f t="shared" si="0"/>
        <v>0</v>
      </c>
      <c r="G12" s="345"/>
      <c r="H12" s="287"/>
      <c r="I12" s="291">
        <f t="shared" si="1"/>
        <v>20</v>
      </c>
    </row>
    <row r="13" spans="1:9" x14ac:dyDescent="0.25">
      <c r="A13" s="76"/>
      <c r="B13" s="2"/>
      <c r="C13" s="15"/>
      <c r="D13" s="808"/>
      <c r="E13" s="352"/>
      <c r="F13" s="301">
        <f t="shared" si="0"/>
        <v>0</v>
      </c>
      <c r="G13" s="345"/>
      <c r="H13" s="287"/>
      <c r="I13" s="291">
        <f t="shared" si="1"/>
        <v>20</v>
      </c>
    </row>
    <row r="14" spans="1:9" x14ac:dyDescent="0.25">
      <c r="B14" s="2"/>
      <c r="C14" s="15"/>
      <c r="D14" s="808"/>
      <c r="E14" s="352"/>
      <c r="F14" s="301">
        <f t="shared" si="0"/>
        <v>0</v>
      </c>
      <c r="G14" s="345"/>
      <c r="H14" s="287"/>
      <c r="I14" s="136">
        <f t="shared" si="1"/>
        <v>20</v>
      </c>
    </row>
    <row r="15" spans="1:9" x14ac:dyDescent="0.25">
      <c r="B15" s="2"/>
      <c r="C15" s="15"/>
      <c r="D15" s="808"/>
      <c r="E15" s="352"/>
      <c r="F15" s="301">
        <f t="shared" si="0"/>
        <v>0</v>
      </c>
      <c r="G15" s="96"/>
      <c r="H15" s="72"/>
      <c r="I15" s="136">
        <f t="shared" si="1"/>
        <v>20</v>
      </c>
    </row>
    <row r="16" spans="1:9" x14ac:dyDescent="0.25">
      <c r="B16" s="2"/>
      <c r="C16" s="15"/>
      <c r="D16" s="808"/>
      <c r="E16" s="809"/>
      <c r="F16" s="301">
        <f t="shared" si="0"/>
        <v>0</v>
      </c>
      <c r="G16" s="96"/>
      <c r="H16" s="72"/>
      <c r="I16" s="136">
        <f t="shared" si="1"/>
        <v>20</v>
      </c>
    </row>
    <row r="17" spans="1:9" x14ac:dyDescent="0.25">
      <c r="B17" s="2"/>
      <c r="C17" s="15"/>
      <c r="D17" s="810"/>
      <c r="E17" s="809"/>
      <c r="F17" s="301">
        <f t="shared" si="0"/>
        <v>0</v>
      </c>
      <c r="G17" s="96"/>
      <c r="H17" s="72"/>
      <c r="I17" s="136">
        <f t="shared" si="1"/>
        <v>20</v>
      </c>
    </row>
    <row r="18" spans="1:9" x14ac:dyDescent="0.25">
      <c r="B18" s="2"/>
      <c r="C18" s="15"/>
      <c r="D18" s="808"/>
      <c r="E18" s="809"/>
      <c r="F18" s="301">
        <f t="shared" si="0"/>
        <v>0</v>
      </c>
      <c r="G18" s="96"/>
      <c r="H18" s="72"/>
      <c r="I18" s="136">
        <f t="shared" si="1"/>
        <v>20</v>
      </c>
    </row>
    <row r="19" spans="1:9" x14ac:dyDescent="0.25">
      <c r="B19" s="2"/>
      <c r="C19" s="15"/>
      <c r="D19" s="808"/>
      <c r="E19" s="809"/>
      <c r="F19" s="301">
        <f t="shared" si="0"/>
        <v>0</v>
      </c>
      <c r="G19" s="96"/>
      <c r="H19" s="72"/>
      <c r="I19" s="136">
        <f t="shared" si="1"/>
        <v>20</v>
      </c>
    </row>
    <row r="20" spans="1:9" x14ac:dyDescent="0.25">
      <c r="B20" s="2"/>
      <c r="C20" s="15"/>
      <c r="D20" s="808"/>
      <c r="E20" s="809"/>
      <c r="F20" s="301">
        <f t="shared" si="0"/>
        <v>0</v>
      </c>
      <c r="G20" s="96"/>
      <c r="H20" s="72"/>
      <c r="I20" s="136">
        <f t="shared" si="1"/>
        <v>20</v>
      </c>
    </row>
    <row r="21" spans="1:9" x14ac:dyDescent="0.25">
      <c r="B21" s="2"/>
      <c r="C21" s="15"/>
      <c r="D21" s="808"/>
      <c r="E21" s="809"/>
      <c r="F21" s="301">
        <f t="shared" si="0"/>
        <v>0</v>
      </c>
      <c r="G21" s="96"/>
      <c r="H21" s="72"/>
      <c r="I21" s="136">
        <f t="shared" si="1"/>
        <v>20</v>
      </c>
    </row>
    <row r="22" spans="1:9" x14ac:dyDescent="0.25">
      <c r="B22" s="2"/>
      <c r="C22" s="15"/>
      <c r="D22" s="808"/>
      <c r="E22" s="809"/>
      <c r="F22" s="301">
        <f t="shared" si="0"/>
        <v>0</v>
      </c>
      <c r="G22" s="96"/>
      <c r="H22" s="72"/>
      <c r="I22" s="136">
        <f t="shared" si="1"/>
        <v>20</v>
      </c>
    </row>
    <row r="23" spans="1:9" x14ac:dyDescent="0.25">
      <c r="B23" s="2"/>
      <c r="C23" s="15"/>
      <c r="D23" s="808"/>
      <c r="E23" s="809"/>
      <c r="F23" s="301">
        <f t="shared" si="0"/>
        <v>0</v>
      </c>
      <c r="G23" s="96"/>
      <c r="H23" s="72"/>
      <c r="I23" s="136">
        <f t="shared" si="1"/>
        <v>20</v>
      </c>
    </row>
    <row r="24" spans="1:9" x14ac:dyDescent="0.25">
      <c r="B24" s="2"/>
      <c r="C24" s="15"/>
      <c r="D24" s="808"/>
      <c r="E24" s="809"/>
      <c r="F24" s="301">
        <f t="shared" si="0"/>
        <v>0</v>
      </c>
      <c r="G24" s="96"/>
      <c r="H24" s="72"/>
      <c r="I24" s="136">
        <f t="shared" si="1"/>
        <v>20</v>
      </c>
    </row>
    <row r="25" spans="1:9" x14ac:dyDescent="0.25">
      <c r="B25" s="2"/>
      <c r="C25" s="15"/>
      <c r="D25" s="808"/>
      <c r="E25" s="809"/>
      <c r="F25" s="301">
        <f t="shared" si="0"/>
        <v>0</v>
      </c>
      <c r="G25" s="96"/>
      <c r="H25" s="72"/>
      <c r="I25" s="136">
        <f t="shared" si="1"/>
        <v>20</v>
      </c>
    </row>
    <row r="26" spans="1:9" x14ac:dyDescent="0.25">
      <c r="B26" s="111"/>
      <c r="C26" s="15"/>
      <c r="D26" s="808"/>
      <c r="E26" s="809"/>
      <c r="F26" s="301">
        <f t="shared" si="0"/>
        <v>0</v>
      </c>
      <c r="G26" s="96"/>
      <c r="H26" s="72"/>
      <c r="I26" s="136">
        <f t="shared" si="1"/>
        <v>20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20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5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58" t="s">
        <v>21</v>
      </c>
      <c r="E33" s="859"/>
      <c r="F33" s="147">
        <f>E5-F32</f>
        <v>20</v>
      </c>
      <c r="G33" s="76"/>
      <c r="H33" s="76"/>
    </row>
    <row r="34" spans="1:8" ht="15.75" thickBot="1" x14ac:dyDescent="0.3">
      <c r="A34" s="76"/>
      <c r="B34" s="76"/>
      <c r="C34" s="76"/>
      <c r="D34" s="860" t="s">
        <v>4</v>
      </c>
      <c r="E34" s="861"/>
      <c r="F34" s="49">
        <f>F4+F5-C32</f>
        <v>2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4" t="s">
        <v>77</v>
      </c>
      <c r="C4" s="104"/>
      <c r="D4" s="141"/>
      <c r="E4" s="87"/>
      <c r="F4" s="74"/>
      <c r="G4" s="628"/>
    </row>
    <row r="5" spans="1:9" x14ac:dyDescent="0.25">
      <c r="A5" s="76"/>
      <c r="B5" s="1165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02"/>
      <c r="B1" s="1102"/>
      <c r="C1" s="1102"/>
      <c r="D1" s="1102"/>
      <c r="E1" s="1102"/>
      <c r="F1" s="1102"/>
      <c r="G1" s="110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71" t="s">
        <v>110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72"/>
      <c r="C5" s="267"/>
      <c r="D5" s="265"/>
      <c r="E5" s="565"/>
      <c r="F5" s="289"/>
      <c r="G5" s="327"/>
      <c r="H5" s="59">
        <f>E4+E5+E6</f>
        <v>0</v>
      </c>
    </row>
    <row r="6" spans="1:11" ht="17.25" thickTop="1" thickBot="1" x14ac:dyDescent="0.3">
      <c r="A6" s="567"/>
      <c r="B6" s="1173"/>
      <c r="C6" s="267"/>
      <c r="D6" s="265"/>
      <c r="E6" s="502"/>
      <c r="F6" s="289"/>
      <c r="G6" s="260"/>
      <c r="H6" s="260"/>
      <c r="I6" s="1154" t="s">
        <v>3</v>
      </c>
      <c r="J6" s="114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5"/>
      <c r="J7" s="1167"/>
    </row>
    <row r="8" spans="1:11" ht="15.75" thickTop="1" x14ac:dyDescent="0.25">
      <c r="A8" s="81" t="s">
        <v>32</v>
      </c>
      <c r="B8" s="746">
        <f>F4+F5+F6-C8</f>
        <v>0</v>
      </c>
      <c r="C8" s="15"/>
      <c r="D8" s="197">
        <v>0</v>
      </c>
      <c r="E8" s="353"/>
      <c r="F8" s="70">
        <f t="shared" ref="F8:F43" si="0">D8</f>
        <v>0</v>
      </c>
      <c r="G8" s="286"/>
      <c r="H8" s="287"/>
      <c r="I8" s="280">
        <f>E5+E4-F8+E6</f>
        <v>0</v>
      </c>
      <c r="J8" s="460">
        <f>F4+F5+F6-C8</f>
        <v>0</v>
      </c>
    </row>
    <row r="9" spans="1:11" x14ac:dyDescent="0.25">
      <c r="A9" s="219"/>
      <c r="B9" s="746">
        <f>B8-C9</f>
        <v>0</v>
      </c>
      <c r="C9" s="15"/>
      <c r="D9" s="197">
        <v>0</v>
      </c>
      <c r="E9" s="353"/>
      <c r="F9" s="70">
        <f t="shared" si="0"/>
        <v>0</v>
      </c>
      <c r="G9" s="286"/>
      <c r="H9" s="287"/>
      <c r="I9" s="280">
        <f>I8-F9</f>
        <v>0</v>
      </c>
      <c r="J9" s="334">
        <f>J8-C9</f>
        <v>0</v>
      </c>
      <c r="K9" s="260"/>
    </row>
    <row r="10" spans="1:11" x14ac:dyDescent="0.25">
      <c r="A10" s="206"/>
      <c r="B10" s="746">
        <f t="shared" ref="B10:B45" si="1">B9-C10</f>
        <v>0</v>
      </c>
      <c r="C10" s="15"/>
      <c r="D10" s="197">
        <v>0</v>
      </c>
      <c r="E10" s="353"/>
      <c r="F10" s="70">
        <f t="shared" si="0"/>
        <v>0</v>
      </c>
      <c r="G10" s="286"/>
      <c r="H10" s="287"/>
      <c r="I10" s="280">
        <f t="shared" ref="I10:I42" si="2">I9-F10</f>
        <v>0</v>
      </c>
      <c r="J10" s="334">
        <f t="shared" ref="J10:J42" si="3">J9-C10</f>
        <v>0</v>
      </c>
      <c r="K10" s="260"/>
    </row>
    <row r="11" spans="1:11" x14ac:dyDescent="0.25">
      <c r="A11" s="83" t="s">
        <v>33</v>
      </c>
      <c r="B11" s="746">
        <f t="shared" si="1"/>
        <v>0</v>
      </c>
      <c r="C11" s="15"/>
      <c r="D11" s="197">
        <v>0</v>
      </c>
      <c r="E11" s="353"/>
      <c r="F11" s="70">
        <f t="shared" si="0"/>
        <v>0</v>
      </c>
      <c r="G11" s="286"/>
      <c r="H11" s="287"/>
      <c r="I11" s="280">
        <f t="shared" si="2"/>
        <v>0</v>
      </c>
      <c r="J11" s="334">
        <f t="shared" si="3"/>
        <v>0</v>
      </c>
      <c r="K11" s="260"/>
    </row>
    <row r="12" spans="1:11" x14ac:dyDescent="0.25">
      <c r="A12" s="74"/>
      <c r="B12" s="746">
        <f t="shared" si="1"/>
        <v>0</v>
      </c>
      <c r="C12" s="15"/>
      <c r="D12" s="197">
        <v>0</v>
      </c>
      <c r="E12" s="353"/>
      <c r="F12" s="70">
        <f t="shared" si="0"/>
        <v>0</v>
      </c>
      <c r="G12" s="286"/>
      <c r="H12" s="287"/>
      <c r="I12" s="280">
        <f t="shared" si="2"/>
        <v>0</v>
      </c>
      <c r="J12" s="334">
        <f t="shared" si="3"/>
        <v>0</v>
      </c>
      <c r="K12" s="260"/>
    </row>
    <row r="13" spans="1:11" x14ac:dyDescent="0.25">
      <c r="A13" s="74"/>
      <c r="B13" s="746">
        <f t="shared" si="1"/>
        <v>0</v>
      </c>
      <c r="C13" s="15"/>
      <c r="D13" s="197">
        <v>0</v>
      </c>
      <c r="E13" s="352"/>
      <c r="F13" s="70">
        <f t="shared" si="0"/>
        <v>0</v>
      </c>
      <c r="G13" s="286"/>
      <c r="H13" s="287"/>
      <c r="I13" s="280">
        <f t="shared" si="2"/>
        <v>0</v>
      </c>
      <c r="J13" s="334">
        <f t="shared" si="3"/>
        <v>0</v>
      </c>
      <c r="K13" s="260"/>
    </row>
    <row r="14" spans="1:11" x14ac:dyDescent="0.25">
      <c r="B14" s="746">
        <f t="shared" si="1"/>
        <v>0</v>
      </c>
      <c r="C14" s="15"/>
      <c r="D14" s="197">
        <v>0</v>
      </c>
      <c r="E14" s="352"/>
      <c r="F14" s="70">
        <f t="shared" si="0"/>
        <v>0</v>
      </c>
      <c r="G14" s="71"/>
      <c r="H14" s="72"/>
      <c r="I14" s="280">
        <f t="shared" si="2"/>
        <v>0</v>
      </c>
      <c r="J14" s="334">
        <f t="shared" si="3"/>
        <v>0</v>
      </c>
    </row>
    <row r="15" spans="1:11" x14ac:dyDescent="0.25">
      <c r="B15" s="746">
        <f t="shared" si="1"/>
        <v>0</v>
      </c>
      <c r="C15" s="15"/>
      <c r="D15" s="197">
        <v>0</v>
      </c>
      <c r="E15" s="352"/>
      <c r="F15" s="70">
        <f t="shared" si="0"/>
        <v>0</v>
      </c>
      <c r="G15" s="71"/>
      <c r="H15" s="72"/>
      <c r="I15" s="280">
        <f t="shared" si="2"/>
        <v>0</v>
      </c>
      <c r="J15" s="334">
        <f t="shared" si="3"/>
        <v>0</v>
      </c>
    </row>
    <row r="16" spans="1:11" x14ac:dyDescent="0.25">
      <c r="A16" s="82"/>
      <c r="B16" s="746">
        <f t="shared" si="1"/>
        <v>0</v>
      </c>
      <c r="C16" s="15"/>
      <c r="D16" s="197">
        <v>0</v>
      </c>
      <c r="E16" s="368"/>
      <c r="F16" s="70">
        <f t="shared" si="0"/>
        <v>0</v>
      </c>
      <c r="G16" s="71"/>
      <c r="H16" s="72"/>
      <c r="I16" s="280">
        <f t="shared" si="2"/>
        <v>0</v>
      </c>
      <c r="J16" s="334">
        <f t="shared" si="3"/>
        <v>0</v>
      </c>
    </row>
    <row r="17" spans="1:11" x14ac:dyDescent="0.25">
      <c r="A17" s="84"/>
      <c r="B17" s="746">
        <f t="shared" si="1"/>
        <v>0</v>
      </c>
      <c r="C17" s="15"/>
      <c r="D17" s="197">
        <v>0</v>
      </c>
      <c r="E17" s="368"/>
      <c r="F17" s="70">
        <f t="shared" si="0"/>
        <v>0</v>
      </c>
      <c r="G17" s="218"/>
      <c r="H17" s="72"/>
      <c r="I17" s="280">
        <f t="shared" si="2"/>
        <v>0</v>
      </c>
      <c r="J17" s="334">
        <f t="shared" si="3"/>
        <v>0</v>
      </c>
    </row>
    <row r="18" spans="1:11" x14ac:dyDescent="0.25">
      <c r="A18" s="2"/>
      <c r="B18" s="746">
        <f t="shared" si="1"/>
        <v>0</v>
      </c>
      <c r="C18" s="15"/>
      <c r="D18" s="197">
        <v>0</v>
      </c>
      <c r="E18" s="368"/>
      <c r="F18" s="70">
        <f t="shared" si="0"/>
        <v>0</v>
      </c>
      <c r="G18" s="71"/>
      <c r="H18" s="72"/>
      <c r="I18" s="280">
        <f t="shared" si="2"/>
        <v>0</v>
      </c>
      <c r="J18" s="334">
        <f t="shared" si="3"/>
        <v>0</v>
      </c>
    </row>
    <row r="19" spans="1:11" x14ac:dyDescent="0.25">
      <c r="A19" s="2"/>
      <c r="B19" s="746">
        <f t="shared" si="1"/>
        <v>0</v>
      </c>
      <c r="C19" s="15"/>
      <c r="D19" s="197">
        <v>0</v>
      </c>
      <c r="E19" s="368"/>
      <c r="F19" s="70">
        <f t="shared" si="0"/>
        <v>0</v>
      </c>
      <c r="G19" s="71"/>
      <c r="H19" s="72"/>
      <c r="I19" s="280">
        <f t="shared" si="2"/>
        <v>0</v>
      </c>
      <c r="J19" s="334">
        <f t="shared" si="3"/>
        <v>0</v>
      </c>
    </row>
    <row r="20" spans="1:11" x14ac:dyDescent="0.25">
      <c r="A20" s="2"/>
      <c r="B20" s="746">
        <f t="shared" si="1"/>
        <v>0</v>
      </c>
      <c r="C20" s="15"/>
      <c r="D20" s="197">
        <v>0</v>
      </c>
      <c r="E20" s="352"/>
      <c r="F20" s="70">
        <f t="shared" si="0"/>
        <v>0</v>
      </c>
      <c r="G20" s="71"/>
      <c r="H20" s="72"/>
      <c r="I20" s="280">
        <f t="shared" si="2"/>
        <v>0</v>
      </c>
      <c r="J20" s="334">
        <f t="shared" si="3"/>
        <v>0</v>
      </c>
    </row>
    <row r="21" spans="1:11" x14ac:dyDescent="0.25">
      <c r="A21" s="2"/>
      <c r="B21" s="746">
        <f t="shared" si="1"/>
        <v>0</v>
      </c>
      <c r="C21" s="15"/>
      <c r="D21" s="197">
        <v>0</v>
      </c>
      <c r="E21" s="352"/>
      <c r="F21" s="70">
        <f t="shared" si="0"/>
        <v>0</v>
      </c>
      <c r="G21" s="71"/>
      <c r="H21" s="72"/>
      <c r="I21" s="280">
        <f t="shared" si="2"/>
        <v>0</v>
      </c>
      <c r="J21" s="334">
        <f t="shared" si="3"/>
        <v>0</v>
      </c>
    </row>
    <row r="22" spans="1:11" x14ac:dyDescent="0.25">
      <c r="A22" s="2"/>
      <c r="B22" s="746">
        <f t="shared" si="1"/>
        <v>0</v>
      </c>
      <c r="C22" s="15"/>
      <c r="D22" s="197">
        <v>0</v>
      </c>
      <c r="E22" s="352"/>
      <c r="F22" s="70">
        <f t="shared" si="0"/>
        <v>0</v>
      </c>
      <c r="G22" s="71"/>
      <c r="H22" s="72"/>
      <c r="I22" s="280">
        <f t="shared" si="2"/>
        <v>0</v>
      </c>
      <c r="J22" s="334">
        <f t="shared" si="3"/>
        <v>0</v>
      </c>
    </row>
    <row r="23" spans="1:11" x14ac:dyDescent="0.25">
      <c r="A23" s="2"/>
      <c r="B23" s="746">
        <f t="shared" si="1"/>
        <v>0</v>
      </c>
      <c r="C23" s="15"/>
      <c r="D23" s="197">
        <v>0</v>
      </c>
      <c r="E23" s="352"/>
      <c r="F23" s="70">
        <f t="shared" si="0"/>
        <v>0</v>
      </c>
      <c r="G23" s="71"/>
      <c r="H23" s="72"/>
      <c r="I23" s="280">
        <f t="shared" si="2"/>
        <v>0</v>
      </c>
      <c r="J23" s="334">
        <f t="shared" si="3"/>
        <v>0</v>
      </c>
    </row>
    <row r="24" spans="1:11" x14ac:dyDescent="0.25">
      <c r="A24" s="2"/>
      <c r="B24" s="746">
        <f t="shared" si="1"/>
        <v>0</v>
      </c>
      <c r="C24" s="15"/>
      <c r="D24" s="197">
        <v>0</v>
      </c>
      <c r="E24" s="368"/>
      <c r="F24" s="70">
        <f t="shared" si="0"/>
        <v>0</v>
      </c>
      <c r="G24" s="286"/>
      <c r="H24" s="287"/>
      <c r="I24" s="280">
        <f t="shared" si="2"/>
        <v>0</v>
      </c>
      <c r="J24" s="334">
        <f t="shared" si="3"/>
        <v>0</v>
      </c>
      <c r="K24" s="260"/>
    </row>
    <row r="25" spans="1:11" x14ac:dyDescent="0.25">
      <c r="A25" s="2"/>
      <c r="B25" s="746">
        <f t="shared" si="1"/>
        <v>0</v>
      </c>
      <c r="C25" s="15"/>
      <c r="D25" s="197">
        <v>0</v>
      </c>
      <c r="E25" s="368"/>
      <c r="F25" s="70">
        <f t="shared" si="0"/>
        <v>0</v>
      </c>
      <c r="G25" s="286"/>
      <c r="H25" s="287"/>
      <c r="I25" s="280">
        <f t="shared" si="2"/>
        <v>0</v>
      </c>
      <c r="J25" s="334">
        <f t="shared" si="3"/>
        <v>0</v>
      </c>
      <c r="K25" s="260"/>
    </row>
    <row r="26" spans="1:11" x14ac:dyDescent="0.25">
      <c r="A26" s="2"/>
      <c r="B26" s="746">
        <f t="shared" si="1"/>
        <v>0</v>
      </c>
      <c r="C26" s="15"/>
      <c r="D26" s="197">
        <v>0</v>
      </c>
      <c r="E26" s="368"/>
      <c r="F26" s="70">
        <f t="shared" si="0"/>
        <v>0</v>
      </c>
      <c r="G26" s="286"/>
      <c r="H26" s="287"/>
      <c r="I26" s="280">
        <f t="shared" si="2"/>
        <v>0</v>
      </c>
      <c r="J26" s="334">
        <f t="shared" si="3"/>
        <v>0</v>
      </c>
      <c r="K26" s="260"/>
    </row>
    <row r="27" spans="1:11" x14ac:dyDescent="0.25">
      <c r="A27" s="198"/>
      <c r="B27" s="746">
        <f t="shared" si="1"/>
        <v>0</v>
      </c>
      <c r="C27" s="15"/>
      <c r="D27" s="197">
        <v>0</v>
      </c>
      <c r="E27" s="368"/>
      <c r="F27" s="70">
        <f t="shared" si="0"/>
        <v>0</v>
      </c>
      <c r="G27" s="286"/>
      <c r="H27" s="287"/>
      <c r="I27" s="280">
        <f t="shared" si="2"/>
        <v>0</v>
      </c>
      <c r="J27" s="334">
        <f t="shared" si="3"/>
        <v>0</v>
      </c>
      <c r="K27" s="260"/>
    </row>
    <row r="28" spans="1:11" x14ac:dyDescent="0.25">
      <c r="A28" s="198"/>
      <c r="B28" s="746">
        <f t="shared" si="1"/>
        <v>0</v>
      </c>
      <c r="C28" s="15"/>
      <c r="D28" s="197">
        <v>0</v>
      </c>
      <c r="E28" s="352"/>
      <c r="F28" s="70">
        <f t="shared" si="0"/>
        <v>0</v>
      </c>
      <c r="G28" s="286"/>
      <c r="H28" s="287"/>
      <c r="I28" s="280">
        <f t="shared" si="2"/>
        <v>0</v>
      </c>
      <c r="J28" s="334">
        <f t="shared" si="3"/>
        <v>0</v>
      </c>
      <c r="K28" s="260"/>
    </row>
    <row r="29" spans="1:11" x14ac:dyDescent="0.25">
      <c r="A29" s="198"/>
      <c r="B29" s="746">
        <f t="shared" si="1"/>
        <v>0</v>
      </c>
      <c r="C29" s="284"/>
      <c r="D29" s="197">
        <v>0</v>
      </c>
      <c r="E29" s="357"/>
      <c r="F29" s="285">
        <f t="shared" si="0"/>
        <v>0</v>
      </c>
      <c r="G29" s="286"/>
      <c r="H29" s="287"/>
      <c r="I29" s="280">
        <f t="shared" si="2"/>
        <v>0</v>
      </c>
      <c r="J29" s="334">
        <f t="shared" si="3"/>
        <v>0</v>
      </c>
      <c r="K29" s="260"/>
    </row>
    <row r="30" spans="1:11" x14ac:dyDescent="0.25">
      <c r="A30" s="198"/>
      <c r="B30" s="746">
        <f t="shared" si="1"/>
        <v>0</v>
      </c>
      <c r="C30" s="15"/>
      <c r="D30" s="197">
        <v>0</v>
      </c>
      <c r="E30" s="352"/>
      <c r="F30" s="70">
        <f t="shared" si="0"/>
        <v>0</v>
      </c>
      <c r="G30" s="286"/>
      <c r="H30" s="287"/>
      <c r="I30" s="280">
        <f t="shared" si="2"/>
        <v>0</v>
      </c>
      <c r="J30" s="334">
        <f t="shared" si="3"/>
        <v>0</v>
      </c>
      <c r="K30" s="260"/>
    </row>
    <row r="31" spans="1:11" x14ac:dyDescent="0.25">
      <c r="A31" s="198"/>
      <c r="B31" s="746">
        <f t="shared" si="1"/>
        <v>0</v>
      </c>
      <c r="C31" s="15"/>
      <c r="D31" s="197">
        <v>0</v>
      </c>
      <c r="E31" s="352"/>
      <c r="F31" s="70">
        <f t="shared" si="0"/>
        <v>0</v>
      </c>
      <c r="G31" s="286"/>
      <c r="H31" s="287"/>
      <c r="I31" s="280">
        <f t="shared" si="2"/>
        <v>0</v>
      </c>
      <c r="J31" s="334">
        <f t="shared" si="3"/>
        <v>0</v>
      </c>
      <c r="K31" s="260"/>
    </row>
    <row r="32" spans="1:11" x14ac:dyDescent="0.25">
      <c r="A32" s="2"/>
      <c r="B32" s="746">
        <f t="shared" si="1"/>
        <v>0</v>
      </c>
      <c r="C32" s="15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0</v>
      </c>
      <c r="J32" s="334">
        <f t="shared" si="3"/>
        <v>0</v>
      </c>
      <c r="K32" s="260"/>
    </row>
    <row r="33" spans="1:11" x14ac:dyDescent="0.25">
      <c r="A33" s="2"/>
      <c r="B33" s="746">
        <f t="shared" si="1"/>
        <v>0</v>
      </c>
      <c r="C33" s="15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0</v>
      </c>
      <c r="J33" s="334">
        <f t="shared" si="3"/>
        <v>0</v>
      </c>
      <c r="K33" s="260"/>
    </row>
    <row r="34" spans="1:11" x14ac:dyDescent="0.25">
      <c r="A34" s="2"/>
      <c r="B34" s="746">
        <f t="shared" si="1"/>
        <v>0</v>
      </c>
      <c r="C34" s="15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0</v>
      </c>
      <c r="J34" s="334">
        <f t="shared" si="3"/>
        <v>0</v>
      </c>
      <c r="K34" s="260"/>
    </row>
    <row r="35" spans="1:11" x14ac:dyDescent="0.25">
      <c r="A35" s="2"/>
      <c r="B35" s="746">
        <f t="shared" si="1"/>
        <v>0</v>
      </c>
      <c r="C35" s="15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0</v>
      </c>
      <c r="J35" s="334">
        <f t="shared" si="3"/>
        <v>0</v>
      </c>
      <c r="K35" s="260"/>
    </row>
    <row r="36" spans="1:11" x14ac:dyDescent="0.25">
      <c r="A36" s="2"/>
      <c r="B36" s="746">
        <f t="shared" si="1"/>
        <v>0</v>
      </c>
      <c r="C36" s="15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0</v>
      </c>
      <c r="J36" s="334">
        <f t="shared" si="3"/>
        <v>0</v>
      </c>
    </row>
    <row r="37" spans="1:11" x14ac:dyDescent="0.25">
      <c r="A37" s="2"/>
      <c r="B37" s="746">
        <f t="shared" si="1"/>
        <v>0</v>
      </c>
      <c r="C37" s="15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0</v>
      </c>
      <c r="J37" s="334">
        <f t="shared" si="3"/>
        <v>0</v>
      </c>
    </row>
    <row r="38" spans="1:11" x14ac:dyDescent="0.25">
      <c r="A38" s="2"/>
      <c r="B38" s="746">
        <f t="shared" si="1"/>
        <v>0</v>
      </c>
      <c r="C38" s="15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0</v>
      </c>
      <c r="J38" s="334">
        <f t="shared" si="3"/>
        <v>0</v>
      </c>
    </row>
    <row r="39" spans="1:11" x14ac:dyDescent="0.25">
      <c r="A39" s="2"/>
      <c r="B39" s="746">
        <f t="shared" si="1"/>
        <v>0</v>
      </c>
      <c r="C39" s="15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0</v>
      </c>
      <c r="J39" s="334">
        <f t="shared" si="3"/>
        <v>0</v>
      </c>
    </row>
    <row r="40" spans="1:11" x14ac:dyDescent="0.25">
      <c r="A40" s="2"/>
      <c r="B40" s="746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0</v>
      </c>
      <c r="J40" s="334">
        <f t="shared" si="3"/>
        <v>0</v>
      </c>
    </row>
    <row r="41" spans="1:11" x14ac:dyDescent="0.25">
      <c r="A41" s="2"/>
      <c r="B41" s="746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0</v>
      </c>
      <c r="J41" s="334">
        <f t="shared" si="3"/>
        <v>0</v>
      </c>
    </row>
    <row r="42" spans="1:11" x14ac:dyDescent="0.25">
      <c r="A42" s="2"/>
      <c r="B42" s="746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0</v>
      </c>
      <c r="J42" s="334">
        <f t="shared" si="3"/>
        <v>0</v>
      </c>
    </row>
    <row r="43" spans="1:11" ht="15.75" thickBot="1" x14ac:dyDescent="0.3">
      <c r="A43" s="4"/>
      <c r="B43" s="746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6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46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126" t="s">
        <v>11</v>
      </c>
      <c r="D47" s="1127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83"/>
  <sheetViews>
    <sheetView topLeftCell="G1" workbookViewId="0">
      <selection activeCell="P5" sqref="P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02" t="s">
        <v>218</v>
      </c>
      <c r="B1" s="1102"/>
      <c r="C1" s="1102"/>
      <c r="D1" s="1102"/>
      <c r="E1" s="1102"/>
      <c r="F1" s="1102"/>
      <c r="G1" s="1102"/>
      <c r="H1" s="11">
        <v>1</v>
      </c>
      <c r="K1" s="1102" t="s">
        <v>218</v>
      </c>
      <c r="L1" s="1102"/>
      <c r="M1" s="1102"/>
      <c r="N1" s="1102"/>
      <c r="O1" s="1102"/>
      <c r="P1" s="1102"/>
      <c r="Q1" s="1102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</row>
    <row r="5" spans="1:19" x14ac:dyDescent="0.25">
      <c r="A5" s="270" t="s">
        <v>109</v>
      </c>
      <c r="B5" s="1099" t="s">
        <v>291</v>
      </c>
      <c r="C5" s="744">
        <v>100</v>
      </c>
      <c r="D5" s="268">
        <v>44494</v>
      </c>
      <c r="E5" s="280">
        <v>100</v>
      </c>
      <c r="F5" s="274">
        <v>10</v>
      </c>
      <c r="G5" s="281"/>
      <c r="K5" s="270" t="s">
        <v>109</v>
      </c>
      <c r="L5" s="1108" t="s">
        <v>292</v>
      </c>
      <c r="M5" s="744">
        <v>85</v>
      </c>
      <c r="N5" s="268">
        <v>44494</v>
      </c>
      <c r="O5" s="280">
        <v>100</v>
      </c>
      <c r="P5" s="274">
        <v>10</v>
      </c>
      <c r="Q5" s="281"/>
    </row>
    <row r="6" spans="1:19" x14ac:dyDescent="0.25">
      <c r="A6" s="270"/>
      <c r="B6" s="1099"/>
      <c r="C6" s="666"/>
      <c r="D6" s="268"/>
      <c r="E6" s="288"/>
      <c r="F6" s="274"/>
      <c r="G6" s="283">
        <f>F78</f>
        <v>0</v>
      </c>
      <c r="H6" s="7">
        <f>E6-G6+E7+E5-G5</f>
        <v>100</v>
      </c>
      <c r="K6" s="270"/>
      <c r="L6" s="1108"/>
      <c r="M6" s="666"/>
      <c r="N6" s="268"/>
      <c r="O6" s="288"/>
      <c r="P6" s="274"/>
      <c r="Q6" s="283">
        <f>P78</f>
        <v>0</v>
      </c>
      <c r="R6" s="7">
        <f>O6-Q6+O7+O5-Q5</f>
        <v>100</v>
      </c>
    </row>
    <row r="7" spans="1:19" ht="15.75" thickBot="1" x14ac:dyDescent="0.3">
      <c r="A7" s="260"/>
      <c r="B7" s="294"/>
      <c r="C7" s="295"/>
      <c r="D7" s="296"/>
      <c r="E7" s="280"/>
      <c r="F7" s="274"/>
      <c r="G7" s="260"/>
      <c r="K7" s="260"/>
      <c r="L7" s="294"/>
      <c r="M7" s="295"/>
      <c r="N7" s="296"/>
      <c r="O7" s="280"/>
      <c r="P7" s="274"/>
      <c r="Q7" s="260"/>
    </row>
    <row r="8" spans="1:1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1" t="s">
        <v>32</v>
      </c>
      <c r="B9" s="84">
        <f>F6-C9+F5+F7</f>
        <v>10</v>
      </c>
      <c r="C9" s="15"/>
      <c r="D9" s="285"/>
      <c r="E9" s="318"/>
      <c r="F9" s="285"/>
      <c r="G9" s="286"/>
      <c r="H9" s="287"/>
      <c r="I9" s="297">
        <f>E6-F9+E5+E7</f>
        <v>100</v>
      </c>
      <c r="K9" s="81" t="s">
        <v>32</v>
      </c>
      <c r="L9" s="84">
        <f>P6-M9+P5+P7</f>
        <v>10</v>
      </c>
      <c r="M9" s="15"/>
      <c r="N9" s="285"/>
      <c r="O9" s="318"/>
      <c r="P9" s="285"/>
      <c r="Q9" s="286"/>
      <c r="R9" s="287"/>
      <c r="S9" s="297">
        <f>O6-P9+O5+O7</f>
        <v>100</v>
      </c>
    </row>
    <row r="10" spans="1:19" x14ac:dyDescent="0.25">
      <c r="A10" s="219"/>
      <c r="B10" s="84">
        <f>B9-C10</f>
        <v>10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100</v>
      </c>
      <c r="K10" s="219"/>
      <c r="L10" s="84">
        <f>L9-M10</f>
        <v>10</v>
      </c>
      <c r="M10" s="74"/>
      <c r="N10" s="285"/>
      <c r="O10" s="318"/>
      <c r="P10" s="285">
        <f t="shared" ref="P10:P73" si="1">N10</f>
        <v>0</v>
      </c>
      <c r="Q10" s="286"/>
      <c r="R10" s="287"/>
      <c r="S10" s="297">
        <f>S9-P10</f>
        <v>100</v>
      </c>
    </row>
    <row r="11" spans="1:19" x14ac:dyDescent="0.25">
      <c r="A11" s="206"/>
      <c r="B11" s="84">
        <f t="shared" ref="B11:B54" si="2">B10-C11</f>
        <v>10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3">I10-F11</f>
        <v>100</v>
      </c>
      <c r="K11" s="206"/>
      <c r="L11" s="84">
        <f t="shared" ref="L11:L54" si="4">L10-M11</f>
        <v>10</v>
      </c>
      <c r="M11" s="74"/>
      <c r="N11" s="285"/>
      <c r="O11" s="318"/>
      <c r="P11" s="285">
        <f t="shared" si="1"/>
        <v>0</v>
      </c>
      <c r="Q11" s="286"/>
      <c r="R11" s="287"/>
      <c r="S11" s="297">
        <f t="shared" ref="S11:S74" si="5">S10-P11</f>
        <v>100</v>
      </c>
    </row>
    <row r="12" spans="1:19" x14ac:dyDescent="0.25">
      <c r="A12" s="206"/>
      <c r="B12" s="84">
        <f t="shared" si="2"/>
        <v>10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3"/>
        <v>100</v>
      </c>
      <c r="K12" s="206"/>
      <c r="L12" s="84">
        <f t="shared" si="4"/>
        <v>10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5"/>
        <v>100</v>
      </c>
    </row>
    <row r="13" spans="1:19" x14ac:dyDescent="0.25">
      <c r="A13" s="83" t="s">
        <v>33</v>
      </c>
      <c r="B13" s="84">
        <f t="shared" si="2"/>
        <v>10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3"/>
        <v>100</v>
      </c>
      <c r="K13" s="83" t="s">
        <v>33</v>
      </c>
      <c r="L13" s="84">
        <f t="shared" si="4"/>
        <v>10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5"/>
        <v>100</v>
      </c>
    </row>
    <row r="14" spans="1:19" x14ac:dyDescent="0.25">
      <c r="A14" s="74"/>
      <c r="B14" s="84">
        <f t="shared" si="2"/>
        <v>10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3"/>
        <v>100</v>
      </c>
      <c r="K14" s="74"/>
      <c r="L14" s="84">
        <f t="shared" si="4"/>
        <v>10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5"/>
        <v>100</v>
      </c>
    </row>
    <row r="15" spans="1:19" x14ac:dyDescent="0.25">
      <c r="A15" s="74"/>
      <c r="B15" s="84">
        <f t="shared" si="2"/>
        <v>10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3"/>
        <v>100</v>
      </c>
      <c r="K15" s="74"/>
      <c r="L15" s="84">
        <f t="shared" si="4"/>
        <v>10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5"/>
        <v>100</v>
      </c>
    </row>
    <row r="16" spans="1:19" x14ac:dyDescent="0.25">
      <c r="B16" s="84">
        <f t="shared" si="2"/>
        <v>10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3"/>
        <v>100</v>
      </c>
      <c r="L16" s="84">
        <f t="shared" si="4"/>
        <v>10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5"/>
        <v>100</v>
      </c>
    </row>
    <row r="17" spans="1:19" x14ac:dyDescent="0.25">
      <c r="B17" s="84">
        <f t="shared" si="2"/>
        <v>10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3"/>
        <v>100</v>
      </c>
      <c r="L17" s="84">
        <f t="shared" si="4"/>
        <v>10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5"/>
        <v>100</v>
      </c>
    </row>
    <row r="18" spans="1:19" x14ac:dyDescent="0.25">
      <c r="A18" s="126"/>
      <c r="B18" s="84">
        <f t="shared" si="2"/>
        <v>10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3"/>
        <v>100</v>
      </c>
      <c r="K18" s="126"/>
      <c r="L18" s="84">
        <f t="shared" si="4"/>
        <v>10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5"/>
        <v>100</v>
      </c>
    </row>
    <row r="19" spans="1:19" x14ac:dyDescent="0.25">
      <c r="A19" s="126"/>
      <c r="B19" s="84">
        <f t="shared" si="2"/>
        <v>10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3"/>
        <v>100</v>
      </c>
      <c r="K19" s="126"/>
      <c r="L19" s="84">
        <f t="shared" si="4"/>
        <v>10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5"/>
        <v>100</v>
      </c>
    </row>
    <row r="20" spans="1:19" x14ac:dyDescent="0.25">
      <c r="A20" s="126"/>
      <c r="B20" s="84">
        <f t="shared" si="2"/>
        <v>10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3"/>
        <v>100</v>
      </c>
      <c r="K20" s="126"/>
      <c r="L20" s="84">
        <f t="shared" si="4"/>
        <v>10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5"/>
        <v>100</v>
      </c>
    </row>
    <row r="21" spans="1:19" x14ac:dyDescent="0.25">
      <c r="A21" s="126"/>
      <c r="B21" s="84">
        <f t="shared" si="2"/>
        <v>10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3"/>
        <v>100</v>
      </c>
      <c r="K21" s="126"/>
      <c r="L21" s="84">
        <f t="shared" si="4"/>
        <v>10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5"/>
        <v>100</v>
      </c>
    </row>
    <row r="22" spans="1:19" x14ac:dyDescent="0.25">
      <c r="A22" s="126"/>
      <c r="B22" s="303">
        <f t="shared" si="2"/>
        <v>10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3"/>
        <v>100</v>
      </c>
      <c r="K22" s="126"/>
      <c r="L22" s="303">
        <f t="shared" si="4"/>
        <v>10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5"/>
        <v>100</v>
      </c>
    </row>
    <row r="23" spans="1:19" x14ac:dyDescent="0.25">
      <c r="A23" s="127"/>
      <c r="B23" s="303">
        <f t="shared" si="2"/>
        <v>10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3"/>
        <v>100</v>
      </c>
      <c r="K23" s="127"/>
      <c r="L23" s="303">
        <f t="shared" si="4"/>
        <v>10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5"/>
        <v>100</v>
      </c>
    </row>
    <row r="24" spans="1:19" x14ac:dyDescent="0.25">
      <c r="A24" s="126"/>
      <c r="B24" s="303">
        <f t="shared" si="2"/>
        <v>10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3"/>
        <v>100</v>
      </c>
      <c r="K24" s="126"/>
      <c r="L24" s="303">
        <f t="shared" si="4"/>
        <v>10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5"/>
        <v>100</v>
      </c>
    </row>
    <row r="25" spans="1:19" x14ac:dyDescent="0.25">
      <c r="A25" s="126"/>
      <c r="B25" s="303">
        <f t="shared" si="2"/>
        <v>10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3"/>
        <v>100</v>
      </c>
      <c r="K25" s="126"/>
      <c r="L25" s="303">
        <f t="shared" si="4"/>
        <v>10</v>
      </c>
      <c r="M25" s="15"/>
      <c r="N25" s="285"/>
      <c r="O25" s="318"/>
      <c r="P25" s="285">
        <f t="shared" si="1"/>
        <v>0</v>
      </c>
      <c r="Q25" s="286" t="s">
        <v>22</v>
      </c>
      <c r="R25" s="287"/>
      <c r="S25" s="297">
        <f t="shared" si="5"/>
        <v>100</v>
      </c>
    </row>
    <row r="26" spans="1:19" x14ac:dyDescent="0.25">
      <c r="A26" s="126"/>
      <c r="B26" s="206">
        <f t="shared" si="2"/>
        <v>10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3"/>
        <v>100</v>
      </c>
      <c r="K26" s="126"/>
      <c r="L26" s="206">
        <f t="shared" si="4"/>
        <v>10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5"/>
        <v>100</v>
      </c>
    </row>
    <row r="27" spans="1:19" x14ac:dyDescent="0.25">
      <c r="A27" s="126"/>
      <c r="B27" s="303">
        <f t="shared" si="2"/>
        <v>10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3"/>
        <v>100</v>
      </c>
      <c r="K27" s="126"/>
      <c r="L27" s="303">
        <f t="shared" si="4"/>
        <v>10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5"/>
        <v>100</v>
      </c>
    </row>
    <row r="28" spans="1:19" x14ac:dyDescent="0.25">
      <c r="A28" s="126"/>
      <c r="B28" s="206">
        <f t="shared" si="2"/>
        <v>10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3"/>
        <v>100</v>
      </c>
      <c r="K28" s="126"/>
      <c r="L28" s="206">
        <f t="shared" si="4"/>
        <v>10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5"/>
        <v>100</v>
      </c>
    </row>
    <row r="29" spans="1:19" x14ac:dyDescent="0.25">
      <c r="A29" s="126"/>
      <c r="B29" s="303">
        <f t="shared" si="2"/>
        <v>10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3"/>
        <v>100</v>
      </c>
      <c r="K29" s="126"/>
      <c r="L29" s="303">
        <f t="shared" si="4"/>
        <v>10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5"/>
        <v>100</v>
      </c>
    </row>
    <row r="30" spans="1:19" x14ac:dyDescent="0.25">
      <c r="A30" s="126"/>
      <c r="B30" s="303">
        <f t="shared" si="2"/>
        <v>10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3"/>
        <v>100</v>
      </c>
      <c r="K30" s="126"/>
      <c r="L30" s="303">
        <f t="shared" si="4"/>
        <v>10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5"/>
        <v>100</v>
      </c>
    </row>
    <row r="31" spans="1:19" x14ac:dyDescent="0.25">
      <c r="A31" s="126"/>
      <c r="B31" s="303">
        <f t="shared" si="2"/>
        <v>10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3"/>
        <v>100</v>
      </c>
      <c r="K31" s="126"/>
      <c r="L31" s="303">
        <f t="shared" si="4"/>
        <v>10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5"/>
        <v>100</v>
      </c>
    </row>
    <row r="32" spans="1:19" x14ac:dyDescent="0.25">
      <c r="A32" s="126"/>
      <c r="B32" s="303">
        <f t="shared" si="2"/>
        <v>10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3"/>
        <v>100</v>
      </c>
      <c r="K32" s="126"/>
      <c r="L32" s="303">
        <f t="shared" si="4"/>
        <v>10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5"/>
        <v>100</v>
      </c>
    </row>
    <row r="33" spans="1:19" x14ac:dyDescent="0.25">
      <c r="A33" s="126"/>
      <c r="B33" s="303">
        <f t="shared" si="2"/>
        <v>10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3"/>
        <v>100</v>
      </c>
      <c r="K33" s="126"/>
      <c r="L33" s="303">
        <f t="shared" si="4"/>
        <v>10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5"/>
        <v>100</v>
      </c>
    </row>
    <row r="34" spans="1:19" x14ac:dyDescent="0.25">
      <c r="A34" s="126"/>
      <c r="B34" s="303">
        <f t="shared" si="2"/>
        <v>10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3"/>
        <v>100</v>
      </c>
      <c r="K34" s="126"/>
      <c r="L34" s="303">
        <f t="shared" si="4"/>
        <v>10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5"/>
        <v>100</v>
      </c>
    </row>
    <row r="35" spans="1:19" x14ac:dyDescent="0.25">
      <c r="A35" s="126"/>
      <c r="B35" s="303">
        <f t="shared" si="2"/>
        <v>10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3"/>
        <v>100</v>
      </c>
      <c r="K35" s="126"/>
      <c r="L35" s="303">
        <f t="shared" si="4"/>
        <v>10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5"/>
        <v>100</v>
      </c>
    </row>
    <row r="36" spans="1:19" x14ac:dyDescent="0.25">
      <c r="A36" s="126" t="s">
        <v>22</v>
      </c>
      <c r="B36" s="303">
        <f t="shared" si="2"/>
        <v>10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3"/>
        <v>100</v>
      </c>
      <c r="K36" s="126" t="s">
        <v>22</v>
      </c>
      <c r="L36" s="303">
        <f t="shared" si="4"/>
        <v>10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5"/>
        <v>100</v>
      </c>
    </row>
    <row r="37" spans="1:19" x14ac:dyDescent="0.25">
      <c r="A37" s="127"/>
      <c r="B37" s="303">
        <f t="shared" si="2"/>
        <v>10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3"/>
        <v>100</v>
      </c>
      <c r="K37" s="127"/>
      <c r="L37" s="303">
        <f t="shared" si="4"/>
        <v>10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5"/>
        <v>100</v>
      </c>
    </row>
    <row r="38" spans="1:19" x14ac:dyDescent="0.25">
      <c r="A38" s="126"/>
      <c r="B38" s="303">
        <f t="shared" si="2"/>
        <v>10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3"/>
        <v>100</v>
      </c>
      <c r="K38" s="126"/>
      <c r="L38" s="303">
        <f t="shared" si="4"/>
        <v>10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5"/>
        <v>100</v>
      </c>
    </row>
    <row r="39" spans="1:19" x14ac:dyDescent="0.25">
      <c r="A39" s="126"/>
      <c r="B39" s="84">
        <f t="shared" si="2"/>
        <v>10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3"/>
        <v>100</v>
      </c>
      <c r="K39" s="126"/>
      <c r="L39" s="84">
        <f t="shared" si="4"/>
        <v>10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5"/>
        <v>100</v>
      </c>
    </row>
    <row r="40" spans="1:19" x14ac:dyDescent="0.25">
      <c r="A40" s="126"/>
      <c r="B40" s="84">
        <f t="shared" si="2"/>
        <v>10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3"/>
        <v>100</v>
      </c>
      <c r="K40" s="126"/>
      <c r="L40" s="84">
        <f t="shared" si="4"/>
        <v>10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5"/>
        <v>100</v>
      </c>
    </row>
    <row r="41" spans="1:19" x14ac:dyDescent="0.25">
      <c r="A41" s="126"/>
      <c r="B41" s="84">
        <f t="shared" si="2"/>
        <v>10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3"/>
        <v>100</v>
      </c>
      <c r="K41" s="126"/>
      <c r="L41" s="84">
        <f t="shared" si="4"/>
        <v>10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5"/>
        <v>100</v>
      </c>
    </row>
    <row r="42" spans="1:19" x14ac:dyDescent="0.25">
      <c r="A42" s="126"/>
      <c r="B42" s="84">
        <f t="shared" si="2"/>
        <v>10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3"/>
        <v>100</v>
      </c>
      <c r="K42" s="126"/>
      <c r="L42" s="84">
        <f t="shared" si="4"/>
        <v>10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5"/>
        <v>100</v>
      </c>
    </row>
    <row r="43" spans="1:19" x14ac:dyDescent="0.25">
      <c r="A43" s="126"/>
      <c r="B43" s="84">
        <f t="shared" si="2"/>
        <v>10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3"/>
        <v>100</v>
      </c>
      <c r="K43" s="126"/>
      <c r="L43" s="84">
        <f t="shared" si="4"/>
        <v>10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5"/>
        <v>100</v>
      </c>
    </row>
    <row r="44" spans="1:19" x14ac:dyDescent="0.25">
      <c r="A44" s="126"/>
      <c r="B44" s="84">
        <f t="shared" si="2"/>
        <v>10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3"/>
        <v>100</v>
      </c>
      <c r="K44" s="126"/>
      <c r="L44" s="84">
        <f t="shared" si="4"/>
        <v>10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5"/>
        <v>100</v>
      </c>
    </row>
    <row r="45" spans="1:19" x14ac:dyDescent="0.25">
      <c r="A45" s="126"/>
      <c r="B45" s="84">
        <f t="shared" si="2"/>
        <v>10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3"/>
        <v>100</v>
      </c>
      <c r="K45" s="126"/>
      <c r="L45" s="84">
        <f t="shared" si="4"/>
        <v>10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5"/>
        <v>100</v>
      </c>
    </row>
    <row r="46" spans="1:19" x14ac:dyDescent="0.25">
      <c r="A46" s="126"/>
      <c r="B46" s="84">
        <f t="shared" si="2"/>
        <v>10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3"/>
        <v>100</v>
      </c>
      <c r="K46" s="126"/>
      <c r="L46" s="84">
        <f t="shared" si="4"/>
        <v>10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5"/>
        <v>100</v>
      </c>
    </row>
    <row r="47" spans="1:19" x14ac:dyDescent="0.25">
      <c r="A47" s="126"/>
      <c r="B47" s="84">
        <f t="shared" si="2"/>
        <v>10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3"/>
        <v>100</v>
      </c>
      <c r="K47" s="126"/>
      <c r="L47" s="84">
        <f t="shared" si="4"/>
        <v>10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5"/>
        <v>100</v>
      </c>
    </row>
    <row r="48" spans="1:19" x14ac:dyDescent="0.25">
      <c r="A48" s="126"/>
      <c r="B48" s="84">
        <f t="shared" si="2"/>
        <v>10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3"/>
        <v>100</v>
      </c>
      <c r="K48" s="126"/>
      <c r="L48" s="84">
        <f t="shared" si="4"/>
        <v>10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5"/>
        <v>100</v>
      </c>
    </row>
    <row r="49" spans="1:19" x14ac:dyDescent="0.25">
      <c r="A49" s="126"/>
      <c r="B49" s="84">
        <f t="shared" si="2"/>
        <v>10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3"/>
        <v>100</v>
      </c>
      <c r="K49" s="126"/>
      <c r="L49" s="84">
        <f t="shared" si="4"/>
        <v>10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5"/>
        <v>100</v>
      </c>
    </row>
    <row r="50" spans="1:19" x14ac:dyDescent="0.25">
      <c r="A50" s="126"/>
      <c r="B50" s="84">
        <f t="shared" si="2"/>
        <v>10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3"/>
        <v>100</v>
      </c>
      <c r="K50" s="126"/>
      <c r="L50" s="84">
        <f t="shared" si="4"/>
        <v>10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5"/>
        <v>100</v>
      </c>
    </row>
    <row r="51" spans="1:19" x14ac:dyDescent="0.25">
      <c r="A51" s="126"/>
      <c r="B51" s="84">
        <f t="shared" si="2"/>
        <v>10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3"/>
        <v>100</v>
      </c>
      <c r="K51" s="126"/>
      <c r="L51" s="84">
        <f t="shared" si="4"/>
        <v>10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5"/>
        <v>100</v>
      </c>
    </row>
    <row r="52" spans="1:19" x14ac:dyDescent="0.25">
      <c r="A52" s="126"/>
      <c r="B52" s="84">
        <f t="shared" si="2"/>
        <v>10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3"/>
        <v>100</v>
      </c>
      <c r="K52" s="126"/>
      <c r="L52" s="84">
        <f t="shared" si="4"/>
        <v>10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5"/>
        <v>100</v>
      </c>
    </row>
    <row r="53" spans="1:19" x14ac:dyDescent="0.25">
      <c r="A53" s="126"/>
      <c r="B53" s="84">
        <f t="shared" si="2"/>
        <v>10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3"/>
        <v>100</v>
      </c>
      <c r="K53" s="126"/>
      <c r="L53" s="84">
        <f t="shared" si="4"/>
        <v>10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5"/>
        <v>100</v>
      </c>
    </row>
    <row r="54" spans="1:19" x14ac:dyDescent="0.25">
      <c r="A54" s="126"/>
      <c r="B54" s="84">
        <f t="shared" si="2"/>
        <v>10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3"/>
        <v>100</v>
      </c>
      <c r="K54" s="126"/>
      <c r="L54" s="84">
        <f t="shared" si="4"/>
        <v>10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5"/>
        <v>100</v>
      </c>
    </row>
    <row r="55" spans="1:19" x14ac:dyDescent="0.25">
      <c r="A55" s="126"/>
      <c r="B55" s="12">
        <f>B54-C55</f>
        <v>10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3"/>
        <v>100</v>
      </c>
      <c r="K55" s="126"/>
      <c r="L55" s="12">
        <f>L54-M55</f>
        <v>10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5"/>
        <v>100</v>
      </c>
    </row>
    <row r="56" spans="1:19" x14ac:dyDescent="0.25">
      <c r="A56" s="126"/>
      <c r="B56" s="12">
        <f t="shared" ref="B56:B75" si="6">B55-C56</f>
        <v>10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3"/>
        <v>100</v>
      </c>
      <c r="K56" s="126"/>
      <c r="L56" s="12">
        <f t="shared" ref="L56:L75" si="7">L55-M56</f>
        <v>10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5"/>
        <v>100</v>
      </c>
    </row>
    <row r="57" spans="1:19" x14ac:dyDescent="0.25">
      <c r="A57" s="126"/>
      <c r="B57" s="12">
        <f t="shared" si="6"/>
        <v>10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3"/>
        <v>100</v>
      </c>
      <c r="K57" s="126"/>
      <c r="L57" s="12">
        <f t="shared" si="7"/>
        <v>10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5"/>
        <v>100</v>
      </c>
    </row>
    <row r="58" spans="1:19" x14ac:dyDescent="0.25">
      <c r="A58" s="126"/>
      <c r="B58" s="12">
        <f t="shared" si="6"/>
        <v>10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3"/>
        <v>100</v>
      </c>
      <c r="K58" s="126"/>
      <c r="L58" s="12">
        <f t="shared" si="7"/>
        <v>10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5"/>
        <v>100</v>
      </c>
    </row>
    <row r="59" spans="1:19" x14ac:dyDescent="0.25">
      <c r="A59" s="126"/>
      <c r="B59" s="12">
        <f t="shared" si="6"/>
        <v>10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3"/>
        <v>100</v>
      </c>
      <c r="K59" s="126"/>
      <c r="L59" s="12">
        <f t="shared" si="7"/>
        <v>10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5"/>
        <v>100</v>
      </c>
    </row>
    <row r="60" spans="1:19" x14ac:dyDescent="0.25">
      <c r="A60" s="126"/>
      <c r="B60" s="12">
        <f t="shared" si="6"/>
        <v>10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3"/>
        <v>100</v>
      </c>
      <c r="K60" s="126"/>
      <c r="L60" s="12">
        <f t="shared" si="7"/>
        <v>10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5"/>
        <v>100</v>
      </c>
    </row>
    <row r="61" spans="1:19" x14ac:dyDescent="0.25">
      <c r="A61" s="126"/>
      <c r="B61" s="12">
        <f t="shared" si="6"/>
        <v>10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3"/>
        <v>100</v>
      </c>
      <c r="K61" s="126"/>
      <c r="L61" s="12">
        <f t="shared" si="7"/>
        <v>10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5"/>
        <v>100</v>
      </c>
    </row>
    <row r="62" spans="1:19" x14ac:dyDescent="0.25">
      <c r="A62" s="126"/>
      <c r="B62" s="12">
        <f t="shared" si="6"/>
        <v>10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3"/>
        <v>100</v>
      </c>
      <c r="K62" s="126"/>
      <c r="L62" s="12">
        <f t="shared" si="7"/>
        <v>10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5"/>
        <v>100</v>
      </c>
    </row>
    <row r="63" spans="1:19" x14ac:dyDescent="0.25">
      <c r="A63" s="126"/>
      <c r="B63" s="12">
        <f t="shared" si="6"/>
        <v>10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3"/>
        <v>100</v>
      </c>
      <c r="K63" s="126"/>
      <c r="L63" s="12">
        <f t="shared" si="7"/>
        <v>10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5"/>
        <v>100</v>
      </c>
    </row>
    <row r="64" spans="1:19" x14ac:dyDescent="0.25">
      <c r="A64" s="126"/>
      <c r="B64" s="12">
        <f t="shared" si="6"/>
        <v>10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3"/>
        <v>100</v>
      </c>
      <c r="K64" s="126"/>
      <c r="L64" s="12">
        <f t="shared" si="7"/>
        <v>10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5"/>
        <v>100</v>
      </c>
    </row>
    <row r="65" spans="1:19" x14ac:dyDescent="0.25">
      <c r="A65" s="126"/>
      <c r="B65" s="12">
        <f t="shared" si="6"/>
        <v>10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3"/>
        <v>100</v>
      </c>
      <c r="K65" s="126"/>
      <c r="L65" s="12">
        <f t="shared" si="7"/>
        <v>10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5"/>
        <v>100</v>
      </c>
    </row>
    <row r="66" spans="1:19" x14ac:dyDescent="0.25">
      <c r="A66" s="126"/>
      <c r="B66" s="12">
        <f t="shared" si="6"/>
        <v>10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3"/>
        <v>100</v>
      </c>
      <c r="K66" s="126"/>
      <c r="L66" s="12">
        <f t="shared" si="7"/>
        <v>10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5"/>
        <v>100</v>
      </c>
    </row>
    <row r="67" spans="1:19" x14ac:dyDescent="0.25">
      <c r="A67" s="126"/>
      <c r="B67" s="12">
        <f t="shared" si="6"/>
        <v>10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3"/>
        <v>100</v>
      </c>
      <c r="K67" s="126"/>
      <c r="L67" s="12">
        <f t="shared" si="7"/>
        <v>10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5"/>
        <v>100</v>
      </c>
    </row>
    <row r="68" spans="1:19" x14ac:dyDescent="0.25">
      <c r="A68" s="126"/>
      <c r="B68" s="12">
        <f t="shared" si="6"/>
        <v>10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3"/>
        <v>100</v>
      </c>
      <c r="K68" s="126"/>
      <c r="L68" s="12">
        <f t="shared" si="7"/>
        <v>10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5"/>
        <v>100</v>
      </c>
    </row>
    <row r="69" spans="1:19" x14ac:dyDescent="0.25">
      <c r="A69" s="126"/>
      <c r="B69" s="12">
        <f t="shared" si="6"/>
        <v>10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3"/>
        <v>100</v>
      </c>
      <c r="K69" s="126"/>
      <c r="L69" s="12">
        <f t="shared" si="7"/>
        <v>10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5"/>
        <v>100</v>
      </c>
    </row>
    <row r="70" spans="1:19" x14ac:dyDescent="0.25">
      <c r="A70" s="126"/>
      <c r="B70" s="12">
        <f t="shared" si="6"/>
        <v>10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3"/>
        <v>100</v>
      </c>
      <c r="K70" s="126"/>
      <c r="L70" s="12">
        <f t="shared" si="7"/>
        <v>10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5"/>
        <v>100</v>
      </c>
    </row>
    <row r="71" spans="1:19" x14ac:dyDescent="0.25">
      <c r="A71" s="126"/>
      <c r="B71" s="12">
        <f t="shared" si="6"/>
        <v>10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3"/>
        <v>100</v>
      </c>
      <c r="K71" s="126"/>
      <c r="L71" s="12">
        <f t="shared" si="7"/>
        <v>10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5"/>
        <v>100</v>
      </c>
    </row>
    <row r="72" spans="1:19" x14ac:dyDescent="0.25">
      <c r="A72" s="126"/>
      <c r="B72" s="12">
        <f t="shared" si="6"/>
        <v>10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3"/>
        <v>100</v>
      </c>
      <c r="K72" s="126"/>
      <c r="L72" s="12">
        <f t="shared" si="7"/>
        <v>10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5"/>
        <v>100</v>
      </c>
    </row>
    <row r="73" spans="1:19" x14ac:dyDescent="0.25">
      <c r="A73" s="126"/>
      <c r="B73" s="12">
        <f t="shared" si="6"/>
        <v>10</v>
      </c>
      <c r="C73" s="15"/>
      <c r="D73" s="60"/>
      <c r="E73" s="240"/>
      <c r="F73" s="70">
        <f t="shared" ref="F73" si="8">D73</f>
        <v>0</v>
      </c>
      <c r="G73" s="71"/>
      <c r="H73" s="72"/>
      <c r="I73" s="107">
        <f t="shared" si="3"/>
        <v>100</v>
      </c>
      <c r="K73" s="126"/>
      <c r="L73" s="12">
        <f t="shared" si="7"/>
        <v>10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5"/>
        <v>100</v>
      </c>
    </row>
    <row r="74" spans="1:19" x14ac:dyDescent="0.25">
      <c r="A74" s="126"/>
      <c r="B74" s="12">
        <f t="shared" si="6"/>
        <v>10</v>
      </c>
      <c r="C74" s="15"/>
      <c r="D74" s="60"/>
      <c r="E74" s="240"/>
      <c r="F74" s="70">
        <f>D74</f>
        <v>0</v>
      </c>
      <c r="G74" s="71"/>
      <c r="H74" s="72"/>
      <c r="I74" s="107">
        <f t="shared" si="3"/>
        <v>100</v>
      </c>
      <c r="K74" s="126"/>
      <c r="L74" s="12">
        <f t="shared" si="7"/>
        <v>10</v>
      </c>
      <c r="M74" s="15"/>
      <c r="N74" s="60"/>
      <c r="O74" s="240"/>
      <c r="P74" s="70">
        <f>N74</f>
        <v>0</v>
      </c>
      <c r="Q74" s="71"/>
      <c r="R74" s="72"/>
      <c r="S74" s="107">
        <f t="shared" si="5"/>
        <v>100</v>
      </c>
    </row>
    <row r="75" spans="1:19" x14ac:dyDescent="0.25">
      <c r="A75" s="126"/>
      <c r="B75" s="12">
        <f t="shared" si="6"/>
        <v>10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9">I74-F75</f>
        <v>100</v>
      </c>
      <c r="K75" s="126"/>
      <c r="L75" s="12">
        <f t="shared" si="7"/>
        <v>10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0">S74-P75</f>
        <v>100</v>
      </c>
    </row>
    <row r="76" spans="1:1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9"/>
        <v>100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0"/>
        <v>100</v>
      </c>
    </row>
    <row r="77" spans="1:1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</row>
    <row r="78" spans="1:1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7">
        <f>F5+F6-C78+F7</f>
        <v>10</v>
      </c>
      <c r="N81" s="45" t="s">
        <v>4</v>
      </c>
      <c r="O81" s="57">
        <f>P5+P6-M78+P7</f>
        <v>10</v>
      </c>
    </row>
    <row r="82" spans="3:16" ht="15.75" thickBot="1" x14ac:dyDescent="0.3"/>
    <row r="83" spans="3:16" ht="15.75" thickBot="1" x14ac:dyDescent="0.3">
      <c r="C83" s="1105" t="s">
        <v>11</v>
      </c>
      <c r="D83" s="1106"/>
      <c r="E83" s="58">
        <f>E5+E6-F78+E7</f>
        <v>100</v>
      </c>
      <c r="F83" s="74"/>
      <c r="M83" s="1105" t="s">
        <v>11</v>
      </c>
      <c r="N83" s="1106"/>
      <c r="O83" s="58">
        <f>O5+O6-P78+O7</f>
        <v>100</v>
      </c>
      <c r="P83" s="74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J1" zoomScaleNormal="100" workbookViewId="0">
      <pane ySplit="9" topLeftCell="A10" activePane="bottomLeft" state="frozen"/>
      <selection pane="bottomLeft" activeCell="P8" sqref="P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07" t="s">
        <v>210</v>
      </c>
      <c r="B1" s="1107"/>
      <c r="C1" s="1107"/>
      <c r="D1" s="1107"/>
      <c r="E1" s="1107"/>
      <c r="F1" s="1107"/>
      <c r="G1" s="1107"/>
      <c r="H1" s="11">
        <v>1</v>
      </c>
      <c r="K1" s="1102" t="s">
        <v>218</v>
      </c>
      <c r="L1" s="1102"/>
      <c r="M1" s="1102"/>
      <c r="N1" s="1102"/>
      <c r="O1" s="1102"/>
      <c r="P1" s="1102"/>
      <c r="Q1" s="1102"/>
      <c r="R1" s="11">
        <v>2</v>
      </c>
      <c r="U1" s="1102" t="s">
        <v>218</v>
      </c>
      <c r="V1" s="1102"/>
      <c r="W1" s="1102"/>
      <c r="X1" s="1102"/>
      <c r="Y1" s="1102"/>
      <c r="Z1" s="1102"/>
      <c r="AA1" s="1102"/>
      <c r="AB1" s="11">
        <v>3</v>
      </c>
      <c r="AE1" s="1102" t="s">
        <v>218</v>
      </c>
      <c r="AF1" s="1102"/>
      <c r="AG1" s="1102"/>
      <c r="AH1" s="1102"/>
      <c r="AI1" s="1102"/>
      <c r="AJ1" s="1102"/>
      <c r="AK1" s="110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813"/>
      <c r="B4" s="1113" t="s">
        <v>117</v>
      </c>
      <c r="C4" s="349"/>
      <c r="D4" s="268"/>
      <c r="E4" s="923"/>
      <c r="F4" s="263"/>
      <c r="G4" s="166"/>
      <c r="H4" s="166"/>
      <c r="K4" s="813"/>
      <c r="L4" s="1113" t="s">
        <v>117</v>
      </c>
      <c r="M4" s="349"/>
      <c r="N4" s="268"/>
      <c r="O4" s="923"/>
      <c r="P4" s="263"/>
      <c r="Q4" s="166"/>
      <c r="R4" s="166"/>
      <c r="U4" s="813"/>
      <c r="V4" s="1109" t="s">
        <v>250</v>
      </c>
      <c r="W4" s="349"/>
      <c r="X4" s="268"/>
      <c r="Y4" s="923"/>
      <c r="Z4" s="263"/>
      <c r="AA4" s="166"/>
      <c r="AB4" s="166"/>
      <c r="AE4" s="813"/>
      <c r="AF4" s="1111" t="s">
        <v>249</v>
      </c>
      <c r="AG4" s="349"/>
      <c r="AH4" s="268"/>
      <c r="AI4" s="923"/>
      <c r="AJ4" s="263"/>
      <c r="AK4" s="166"/>
      <c r="AL4" s="166"/>
    </row>
    <row r="5" spans="1:39" ht="15" customHeight="1" x14ac:dyDescent="0.25">
      <c r="A5" s="1098" t="s">
        <v>68</v>
      </c>
      <c r="B5" s="1114"/>
      <c r="C5" s="666">
        <v>135</v>
      </c>
      <c r="D5" s="268">
        <v>44449</v>
      </c>
      <c r="E5" s="923">
        <v>2719.84</v>
      </c>
      <c r="F5" s="263">
        <v>90</v>
      </c>
      <c r="G5" s="281"/>
      <c r="K5" s="1098" t="s">
        <v>68</v>
      </c>
      <c r="L5" s="1114"/>
      <c r="M5" s="666">
        <v>142</v>
      </c>
      <c r="N5" s="268">
        <v>44476</v>
      </c>
      <c r="O5" s="923">
        <v>976.92</v>
      </c>
      <c r="P5" s="263">
        <v>34</v>
      </c>
      <c r="Q5" s="281"/>
      <c r="U5" s="1098" t="s">
        <v>247</v>
      </c>
      <c r="V5" s="1110"/>
      <c r="W5" s="349">
        <v>137</v>
      </c>
      <c r="X5" s="268">
        <v>44479</v>
      </c>
      <c r="Y5" s="923">
        <v>4874.42</v>
      </c>
      <c r="Z5" s="263">
        <v>163</v>
      </c>
      <c r="AA5" s="281"/>
      <c r="AE5" s="1098" t="s">
        <v>248</v>
      </c>
      <c r="AF5" s="1112"/>
      <c r="AG5" s="349">
        <v>135</v>
      </c>
      <c r="AH5" s="268">
        <v>44480</v>
      </c>
      <c r="AI5" s="923">
        <v>615.84</v>
      </c>
      <c r="AJ5" s="263">
        <v>20</v>
      </c>
      <c r="AK5" s="281"/>
    </row>
    <row r="6" spans="1:39" x14ac:dyDescent="0.25">
      <c r="A6" s="1098"/>
      <c r="B6" s="1114"/>
      <c r="C6" s="687">
        <v>135</v>
      </c>
      <c r="D6" s="268">
        <v>44457</v>
      </c>
      <c r="E6" s="924">
        <v>3120.47</v>
      </c>
      <c r="F6" s="74">
        <v>100</v>
      </c>
      <c r="G6" s="283">
        <f>F79</f>
        <v>5842.32</v>
      </c>
      <c r="H6" s="7">
        <f>E6-G6+E7+E5-G5+E4</f>
        <v>203.80000000000018</v>
      </c>
      <c r="K6" s="1098"/>
      <c r="L6" s="1114"/>
      <c r="M6" s="687">
        <v>142</v>
      </c>
      <c r="N6" s="268">
        <v>44488</v>
      </c>
      <c r="O6" s="924">
        <v>7999.7309999999998</v>
      </c>
      <c r="P6" s="74">
        <v>245</v>
      </c>
      <c r="Q6" s="283">
        <f>P79</f>
        <v>0</v>
      </c>
      <c r="R6" s="7">
        <f>O6-Q6+O7+O5-Q5+O4</f>
        <v>11615.411</v>
      </c>
      <c r="U6" s="1098"/>
      <c r="V6" s="1110"/>
      <c r="W6" s="687"/>
      <c r="X6" s="268"/>
      <c r="Y6" s="924"/>
      <c r="Z6" s="74"/>
      <c r="AA6" s="283">
        <f>Z79</f>
        <v>0</v>
      </c>
      <c r="AB6" s="7">
        <f>Y6-AA6+Y7+Y5-AA5+Y4</f>
        <v>4874.42</v>
      </c>
      <c r="AE6" s="1098"/>
      <c r="AF6" s="1112"/>
      <c r="AG6" s="687"/>
      <c r="AH6" s="268"/>
      <c r="AI6" s="924"/>
      <c r="AJ6" s="74"/>
      <c r="AK6" s="283">
        <f>AJ79</f>
        <v>0</v>
      </c>
      <c r="AL6" s="7">
        <f>AI6-AK6+AI7+AI5-AK5+AI4</f>
        <v>615.84</v>
      </c>
    </row>
    <row r="7" spans="1:39" x14ac:dyDescent="0.25">
      <c r="A7" s="813"/>
      <c r="B7" s="294"/>
      <c r="C7" s="305">
        <v>138</v>
      </c>
      <c r="D7" s="296">
        <v>44468</v>
      </c>
      <c r="E7" s="923">
        <v>205.81</v>
      </c>
      <c r="F7" s="263">
        <v>7</v>
      </c>
      <c r="G7" s="260"/>
      <c r="K7" s="813"/>
      <c r="L7" s="294"/>
      <c r="M7" s="305">
        <v>142</v>
      </c>
      <c r="N7" s="296">
        <v>44491</v>
      </c>
      <c r="O7" s="923">
        <v>2638.76</v>
      </c>
      <c r="P7" s="263">
        <v>86</v>
      </c>
      <c r="Q7" s="260"/>
      <c r="U7" s="813"/>
      <c r="V7" s="294"/>
      <c r="W7" s="305"/>
      <c r="X7" s="296"/>
      <c r="Y7" s="923"/>
      <c r="Z7" s="263"/>
      <c r="AA7" s="260"/>
      <c r="AE7" s="813"/>
      <c r="AF7" s="294"/>
      <c r="AG7" s="305"/>
      <c r="AH7" s="296"/>
      <c r="AI7" s="923"/>
      <c r="AJ7" s="263"/>
      <c r="AK7" s="260"/>
    </row>
    <row r="8" spans="1:39" ht="15.75" thickBot="1" x14ac:dyDescent="0.3">
      <c r="A8" s="813"/>
      <c r="B8" s="294"/>
      <c r="C8" s="305"/>
      <c r="D8" s="296"/>
      <c r="E8" s="923"/>
      <c r="F8" s="263"/>
      <c r="G8" s="260"/>
      <c r="K8" s="813"/>
      <c r="L8" s="294"/>
      <c r="M8" s="305"/>
      <c r="N8" s="296"/>
      <c r="O8" s="923"/>
      <c r="P8" s="263"/>
      <c r="Q8" s="260"/>
      <c r="U8" s="813"/>
      <c r="V8" s="294"/>
      <c r="W8" s="305"/>
      <c r="X8" s="296"/>
      <c r="Y8" s="923"/>
      <c r="Z8" s="263"/>
      <c r="AA8" s="260"/>
      <c r="AE8" s="813"/>
      <c r="AF8" s="294"/>
      <c r="AG8" s="305"/>
      <c r="AH8" s="296"/>
      <c r="AI8" s="923"/>
      <c r="AJ8" s="263"/>
      <c r="AK8" s="260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131</v>
      </c>
      <c r="H10" s="287">
        <v>138</v>
      </c>
      <c r="I10" s="297">
        <f>E6-F10+E5+E4+E7+E8</f>
        <v>6018.86</v>
      </c>
      <c r="K10" s="81" t="s">
        <v>32</v>
      </c>
      <c r="L10" s="84">
        <f>P6-M10+P5+P4+P7+P8</f>
        <v>365</v>
      </c>
      <c r="M10" s="15"/>
      <c r="N10" s="285"/>
      <c r="O10" s="318"/>
      <c r="P10" s="285">
        <f t="shared" ref="P10:P73" si="1">N10</f>
        <v>0</v>
      </c>
      <c r="Q10" s="286"/>
      <c r="R10" s="287"/>
      <c r="S10" s="297">
        <f>O6-P10+O5+O4+O7+O8</f>
        <v>11615.411</v>
      </c>
      <c r="U10" s="81" t="s">
        <v>32</v>
      </c>
      <c r="V10" s="84">
        <f>Z6-W10+Z5+Z4+Z7+Z8</f>
        <v>163</v>
      </c>
      <c r="W10" s="15"/>
      <c r="X10" s="285"/>
      <c r="Y10" s="318"/>
      <c r="Z10" s="285">
        <f t="shared" ref="Z10:Z73" si="2">X10</f>
        <v>0</v>
      </c>
      <c r="AA10" s="286"/>
      <c r="AB10" s="287"/>
      <c r="AC10" s="297">
        <f>Y6-Z10+Y5+Y4+Y7+Y8</f>
        <v>4874.42</v>
      </c>
      <c r="AE10" s="81" t="s">
        <v>32</v>
      </c>
      <c r="AF10" s="84">
        <f>AJ6-AG10+AJ5+AJ4+AJ7+AJ8</f>
        <v>20</v>
      </c>
      <c r="AG10" s="15"/>
      <c r="AH10" s="285"/>
      <c r="AI10" s="318"/>
      <c r="AJ10" s="285">
        <f t="shared" ref="AJ10:AJ73" si="3">AH10</f>
        <v>0</v>
      </c>
      <c r="AK10" s="286"/>
      <c r="AL10" s="287"/>
      <c r="AM10" s="297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135</v>
      </c>
      <c r="H11" s="287">
        <v>138</v>
      </c>
      <c r="I11" s="297">
        <f>I10-F11</f>
        <v>5928.19</v>
      </c>
      <c r="K11" s="219"/>
      <c r="L11" s="84">
        <f>L10-M11</f>
        <v>365</v>
      </c>
      <c r="M11" s="15"/>
      <c r="N11" s="285"/>
      <c r="O11" s="318"/>
      <c r="P11" s="285">
        <f t="shared" si="1"/>
        <v>0</v>
      </c>
      <c r="Q11" s="286"/>
      <c r="R11" s="287"/>
      <c r="S11" s="297">
        <f>S10-P11</f>
        <v>11615.411</v>
      </c>
      <c r="U11" s="219"/>
      <c r="V11" s="84">
        <f>V10-W11</f>
        <v>163</v>
      </c>
      <c r="W11" s="15"/>
      <c r="X11" s="285"/>
      <c r="Y11" s="318"/>
      <c r="Z11" s="285">
        <f t="shared" si="2"/>
        <v>0</v>
      </c>
      <c r="AA11" s="286"/>
      <c r="AB11" s="287"/>
      <c r="AC11" s="297">
        <f>AC10-Z11</f>
        <v>4874.42</v>
      </c>
      <c r="AE11" s="219"/>
      <c r="AF11" s="84">
        <f>AF10-AG11</f>
        <v>20</v>
      </c>
      <c r="AG11" s="15"/>
      <c r="AH11" s="285"/>
      <c r="AI11" s="318"/>
      <c r="AJ11" s="285">
        <f t="shared" si="3"/>
        <v>0</v>
      </c>
      <c r="AK11" s="286"/>
      <c r="AL11" s="287"/>
      <c r="AM11" s="297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136</v>
      </c>
      <c r="H12" s="287">
        <v>138</v>
      </c>
      <c r="I12" s="297">
        <f t="shared" ref="I12:I75" si="5">I11-F12</f>
        <v>5844.7699999999995</v>
      </c>
      <c r="K12" s="206"/>
      <c r="L12" s="84">
        <f t="shared" ref="L12:L18" si="6">L11-M12</f>
        <v>365</v>
      </c>
      <c r="M12" s="15"/>
      <c r="N12" s="285"/>
      <c r="O12" s="318"/>
      <c r="P12" s="285">
        <f t="shared" si="1"/>
        <v>0</v>
      </c>
      <c r="Q12" s="286"/>
      <c r="R12" s="287"/>
      <c r="S12" s="297">
        <f t="shared" ref="S12:S75" si="7">S11-P12</f>
        <v>11615.411</v>
      </c>
      <c r="U12" s="206"/>
      <c r="V12" s="84">
        <f t="shared" ref="V12:V18" si="8">V11-W12</f>
        <v>163</v>
      </c>
      <c r="W12" s="15"/>
      <c r="X12" s="285"/>
      <c r="Y12" s="318"/>
      <c r="Z12" s="285">
        <f t="shared" si="2"/>
        <v>0</v>
      </c>
      <c r="AA12" s="286"/>
      <c r="AB12" s="287"/>
      <c r="AC12" s="297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5"/>
      <c r="AI12" s="318"/>
      <c r="AJ12" s="285">
        <f t="shared" si="3"/>
        <v>0</v>
      </c>
      <c r="AK12" s="286"/>
      <c r="AL12" s="287"/>
      <c r="AM12" s="297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137</v>
      </c>
      <c r="H13" s="287">
        <v>138</v>
      </c>
      <c r="I13" s="484">
        <f t="shared" si="5"/>
        <v>5753.4599999999991</v>
      </c>
      <c r="K13" s="206"/>
      <c r="L13" s="84">
        <f t="shared" si="6"/>
        <v>365</v>
      </c>
      <c r="M13" s="15"/>
      <c r="N13" s="285"/>
      <c r="O13" s="318"/>
      <c r="P13" s="285">
        <f t="shared" si="1"/>
        <v>0</v>
      </c>
      <c r="Q13" s="286"/>
      <c r="R13" s="287"/>
      <c r="S13" s="484">
        <f t="shared" si="7"/>
        <v>11615.411</v>
      </c>
      <c r="U13" s="206"/>
      <c r="V13" s="84">
        <f t="shared" si="8"/>
        <v>163</v>
      </c>
      <c r="W13" s="15"/>
      <c r="X13" s="285"/>
      <c r="Y13" s="318"/>
      <c r="Z13" s="285">
        <f t="shared" si="2"/>
        <v>0</v>
      </c>
      <c r="AA13" s="286"/>
      <c r="AB13" s="287"/>
      <c r="AC13" s="484">
        <f t="shared" si="9"/>
        <v>4874.42</v>
      </c>
      <c r="AE13" s="206"/>
      <c r="AF13" s="84">
        <f t="shared" si="10"/>
        <v>20</v>
      </c>
      <c r="AG13" s="15"/>
      <c r="AH13" s="285"/>
      <c r="AI13" s="318"/>
      <c r="AJ13" s="285">
        <f t="shared" si="3"/>
        <v>0</v>
      </c>
      <c r="AK13" s="286"/>
      <c r="AL13" s="287"/>
      <c r="AM13" s="484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138</v>
      </c>
      <c r="H14" s="287">
        <v>138</v>
      </c>
      <c r="I14" s="484">
        <f t="shared" si="5"/>
        <v>4825.2599999999993</v>
      </c>
      <c r="K14" s="83" t="s">
        <v>33</v>
      </c>
      <c r="L14" s="84">
        <f t="shared" si="6"/>
        <v>365</v>
      </c>
      <c r="M14" s="15"/>
      <c r="N14" s="285"/>
      <c r="O14" s="318"/>
      <c r="P14" s="285">
        <f t="shared" si="1"/>
        <v>0</v>
      </c>
      <c r="Q14" s="286"/>
      <c r="R14" s="287"/>
      <c r="S14" s="484">
        <f t="shared" si="7"/>
        <v>11615.411</v>
      </c>
      <c r="U14" s="83" t="s">
        <v>33</v>
      </c>
      <c r="V14" s="84">
        <f t="shared" si="8"/>
        <v>163</v>
      </c>
      <c r="W14" s="15"/>
      <c r="X14" s="285"/>
      <c r="Y14" s="318"/>
      <c r="Z14" s="285">
        <f t="shared" si="2"/>
        <v>0</v>
      </c>
      <c r="AA14" s="286"/>
      <c r="AB14" s="287"/>
      <c r="AC14" s="484">
        <f t="shared" si="9"/>
        <v>4874.42</v>
      </c>
      <c r="AE14" s="83" t="s">
        <v>33</v>
      </c>
      <c r="AF14" s="84">
        <f t="shared" si="10"/>
        <v>20</v>
      </c>
      <c r="AG14" s="15"/>
      <c r="AH14" s="285"/>
      <c r="AI14" s="318"/>
      <c r="AJ14" s="285">
        <f t="shared" si="3"/>
        <v>0</v>
      </c>
      <c r="AK14" s="286"/>
      <c r="AL14" s="287"/>
      <c r="AM14" s="484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139</v>
      </c>
      <c r="H15" s="287">
        <v>138</v>
      </c>
      <c r="I15" s="484">
        <f t="shared" si="5"/>
        <v>4073.1099999999992</v>
      </c>
      <c r="K15" s="74"/>
      <c r="L15" s="84">
        <f t="shared" si="6"/>
        <v>365</v>
      </c>
      <c r="M15" s="15"/>
      <c r="N15" s="285"/>
      <c r="O15" s="318"/>
      <c r="P15" s="285">
        <f t="shared" si="1"/>
        <v>0</v>
      </c>
      <c r="Q15" s="286"/>
      <c r="R15" s="287"/>
      <c r="S15" s="484">
        <f t="shared" si="7"/>
        <v>11615.411</v>
      </c>
      <c r="U15" s="74"/>
      <c r="V15" s="84">
        <f t="shared" si="8"/>
        <v>163</v>
      </c>
      <c r="W15" s="15"/>
      <c r="X15" s="285"/>
      <c r="Y15" s="318"/>
      <c r="Z15" s="285">
        <f t="shared" si="2"/>
        <v>0</v>
      </c>
      <c r="AA15" s="286"/>
      <c r="AB15" s="287"/>
      <c r="AC15" s="484">
        <f t="shared" si="9"/>
        <v>4874.42</v>
      </c>
      <c r="AE15" s="74"/>
      <c r="AF15" s="84">
        <f t="shared" si="10"/>
        <v>20</v>
      </c>
      <c r="AG15" s="15"/>
      <c r="AH15" s="285"/>
      <c r="AI15" s="318"/>
      <c r="AJ15" s="285">
        <f t="shared" si="3"/>
        <v>0</v>
      </c>
      <c r="AK15" s="286"/>
      <c r="AL15" s="287"/>
      <c r="AM15" s="484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149</v>
      </c>
      <c r="H16" s="287">
        <v>138</v>
      </c>
      <c r="I16" s="297">
        <f t="shared" si="5"/>
        <v>3326.2799999999993</v>
      </c>
      <c r="K16" s="74"/>
      <c r="L16" s="84">
        <f t="shared" si="6"/>
        <v>365</v>
      </c>
      <c r="M16" s="15"/>
      <c r="N16" s="285"/>
      <c r="O16" s="318"/>
      <c r="P16" s="285">
        <f t="shared" si="1"/>
        <v>0</v>
      </c>
      <c r="Q16" s="286"/>
      <c r="R16" s="287"/>
      <c r="S16" s="297">
        <f t="shared" si="7"/>
        <v>11615.411</v>
      </c>
      <c r="U16" s="74"/>
      <c r="V16" s="84">
        <f t="shared" si="8"/>
        <v>163</v>
      </c>
      <c r="W16" s="15"/>
      <c r="X16" s="285"/>
      <c r="Y16" s="318"/>
      <c r="Z16" s="285">
        <f t="shared" si="2"/>
        <v>0</v>
      </c>
      <c r="AA16" s="286"/>
      <c r="AB16" s="287"/>
      <c r="AC16" s="297">
        <f t="shared" si="9"/>
        <v>4874.42</v>
      </c>
      <c r="AE16" s="74"/>
      <c r="AF16" s="84">
        <f t="shared" si="10"/>
        <v>20</v>
      </c>
      <c r="AG16" s="15"/>
      <c r="AH16" s="285"/>
      <c r="AI16" s="318"/>
      <c r="AJ16" s="285">
        <f t="shared" si="3"/>
        <v>0</v>
      </c>
      <c r="AK16" s="286"/>
      <c r="AL16" s="287"/>
      <c r="AM16" s="297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155</v>
      </c>
      <c r="H17" s="287">
        <v>138</v>
      </c>
      <c r="I17" s="297">
        <f t="shared" si="5"/>
        <v>3159.9999999999991</v>
      </c>
      <c r="L17" s="84">
        <f t="shared" si="6"/>
        <v>365</v>
      </c>
      <c r="M17" s="15"/>
      <c r="N17" s="285"/>
      <c r="O17" s="318"/>
      <c r="P17" s="285">
        <f t="shared" si="1"/>
        <v>0</v>
      </c>
      <c r="Q17" s="286"/>
      <c r="R17" s="287"/>
      <c r="S17" s="297">
        <f t="shared" si="7"/>
        <v>11615.411</v>
      </c>
      <c r="V17" s="84">
        <f t="shared" si="8"/>
        <v>163</v>
      </c>
      <c r="W17" s="15"/>
      <c r="X17" s="285"/>
      <c r="Y17" s="318"/>
      <c r="Z17" s="285">
        <f t="shared" si="2"/>
        <v>0</v>
      </c>
      <c r="AA17" s="286"/>
      <c r="AB17" s="287"/>
      <c r="AC17" s="297">
        <f t="shared" si="9"/>
        <v>4874.42</v>
      </c>
      <c r="AF17" s="84">
        <f t="shared" si="10"/>
        <v>20</v>
      </c>
      <c r="AG17" s="15"/>
      <c r="AH17" s="285"/>
      <c r="AI17" s="318"/>
      <c r="AJ17" s="285">
        <f t="shared" si="3"/>
        <v>0</v>
      </c>
      <c r="AK17" s="286"/>
      <c r="AL17" s="287"/>
      <c r="AM17" s="297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156</v>
      </c>
      <c r="H18" s="287">
        <v>138</v>
      </c>
      <c r="I18" s="297">
        <f t="shared" si="5"/>
        <v>2501.6999999999989</v>
      </c>
      <c r="L18" s="84">
        <f t="shared" si="6"/>
        <v>365</v>
      </c>
      <c r="M18" s="15"/>
      <c r="N18" s="285"/>
      <c r="O18" s="318"/>
      <c r="P18" s="285">
        <f t="shared" si="1"/>
        <v>0</v>
      </c>
      <c r="Q18" s="286"/>
      <c r="R18" s="287"/>
      <c r="S18" s="297">
        <f t="shared" si="7"/>
        <v>11615.411</v>
      </c>
      <c r="V18" s="84">
        <f t="shared" si="8"/>
        <v>163</v>
      </c>
      <c r="W18" s="15"/>
      <c r="X18" s="285"/>
      <c r="Y18" s="318"/>
      <c r="Z18" s="285">
        <f t="shared" si="2"/>
        <v>0</v>
      </c>
      <c r="AA18" s="286"/>
      <c r="AB18" s="287"/>
      <c r="AC18" s="297">
        <f t="shared" si="9"/>
        <v>4874.42</v>
      </c>
      <c r="AF18" s="84">
        <f t="shared" si="10"/>
        <v>20</v>
      </c>
      <c r="AG18" s="15"/>
      <c r="AH18" s="285"/>
      <c r="AI18" s="318"/>
      <c r="AJ18" s="285">
        <f t="shared" si="3"/>
        <v>0</v>
      </c>
      <c r="AK18" s="286"/>
      <c r="AL18" s="287"/>
      <c r="AM18" s="297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157</v>
      </c>
      <c r="H19" s="287">
        <v>138</v>
      </c>
      <c r="I19" s="297">
        <f t="shared" si="5"/>
        <v>2052.1899999999987</v>
      </c>
      <c r="K19" s="126"/>
      <c r="L19" s="84">
        <f>L18-M19</f>
        <v>365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11615.411</v>
      </c>
      <c r="U19" s="126"/>
      <c r="V19" s="84">
        <f>V18-W19</f>
        <v>163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4874.42</v>
      </c>
      <c r="AE19" s="126"/>
      <c r="AF19" s="84">
        <f>AF18-AG19</f>
        <v>20</v>
      </c>
      <c r="AG19" s="15"/>
      <c r="AH19" s="285"/>
      <c r="AI19" s="318"/>
      <c r="AJ19" s="285">
        <f t="shared" si="3"/>
        <v>0</v>
      </c>
      <c r="AK19" s="286"/>
      <c r="AL19" s="287"/>
      <c r="AM19" s="297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158</v>
      </c>
      <c r="H20" s="287">
        <v>138</v>
      </c>
      <c r="I20" s="297">
        <f t="shared" si="5"/>
        <v>2020.2599999999986</v>
      </c>
      <c r="K20" s="126"/>
      <c r="L20" s="84">
        <f t="shared" ref="L20:L55" si="13">L19-M20</f>
        <v>365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11615.411</v>
      </c>
      <c r="U20" s="126"/>
      <c r="V20" s="84">
        <f t="shared" ref="V20:V55" si="14">V19-W20</f>
        <v>163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4874.42</v>
      </c>
      <c r="AE20" s="126"/>
      <c r="AF20" s="84">
        <f t="shared" ref="AF20:AF55" si="15">AF19-AG20</f>
        <v>20</v>
      </c>
      <c r="AG20" s="15"/>
      <c r="AH20" s="285"/>
      <c r="AI20" s="318"/>
      <c r="AJ20" s="285">
        <f t="shared" si="3"/>
        <v>0</v>
      </c>
      <c r="AK20" s="286"/>
      <c r="AL20" s="287"/>
      <c r="AM20" s="297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147</v>
      </c>
      <c r="H21" s="287">
        <v>138</v>
      </c>
      <c r="I21" s="297">
        <f t="shared" si="5"/>
        <v>1075.9599999999987</v>
      </c>
      <c r="K21" s="126"/>
      <c r="L21" s="84">
        <f t="shared" si="13"/>
        <v>365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11615.411</v>
      </c>
      <c r="U21" s="126"/>
      <c r="V21" s="84">
        <f t="shared" si="14"/>
        <v>163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4874.42</v>
      </c>
      <c r="AE21" s="126"/>
      <c r="AF21" s="84">
        <f t="shared" si="15"/>
        <v>20</v>
      </c>
      <c r="AG21" s="15"/>
      <c r="AH21" s="285"/>
      <c r="AI21" s="318"/>
      <c r="AJ21" s="285">
        <f t="shared" si="3"/>
        <v>0</v>
      </c>
      <c r="AK21" s="286"/>
      <c r="AL21" s="287"/>
      <c r="AM21" s="297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167</v>
      </c>
      <c r="H22" s="287">
        <v>138</v>
      </c>
      <c r="I22" s="297">
        <f t="shared" si="5"/>
        <v>1047.5699999999986</v>
      </c>
      <c r="K22" s="126"/>
      <c r="L22" s="84">
        <f t="shared" si="13"/>
        <v>365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11615.411</v>
      </c>
      <c r="U22" s="126"/>
      <c r="V22" s="84">
        <f t="shared" si="14"/>
        <v>163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4874.42</v>
      </c>
      <c r="AE22" s="126"/>
      <c r="AF22" s="84">
        <f t="shared" si="15"/>
        <v>20</v>
      </c>
      <c r="AG22" s="15"/>
      <c r="AH22" s="285"/>
      <c r="AI22" s="318"/>
      <c r="AJ22" s="285">
        <f t="shared" si="3"/>
        <v>0</v>
      </c>
      <c r="AK22" s="286"/>
      <c r="AL22" s="287"/>
      <c r="AM22" s="297">
        <f t="shared" si="11"/>
        <v>615.84</v>
      </c>
    </row>
    <row r="23" spans="1:39" x14ac:dyDescent="0.25">
      <c r="A23" s="126"/>
      <c r="B23" s="303">
        <f t="shared" si="12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169</v>
      </c>
      <c r="H23" s="287">
        <v>138</v>
      </c>
      <c r="I23" s="297">
        <f t="shared" si="5"/>
        <v>991.41999999999859</v>
      </c>
      <c r="K23" s="126"/>
      <c r="L23" s="303">
        <f t="shared" si="13"/>
        <v>365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11615.411</v>
      </c>
      <c r="U23" s="126"/>
      <c r="V23" s="303">
        <f t="shared" si="14"/>
        <v>163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4874.42</v>
      </c>
      <c r="AE23" s="126"/>
      <c r="AF23" s="303">
        <f t="shared" si="15"/>
        <v>20</v>
      </c>
      <c r="AG23" s="15"/>
      <c r="AH23" s="285"/>
      <c r="AI23" s="318"/>
      <c r="AJ23" s="285">
        <f t="shared" si="3"/>
        <v>0</v>
      </c>
      <c r="AK23" s="286"/>
      <c r="AL23" s="287"/>
      <c r="AM23" s="297">
        <f t="shared" si="11"/>
        <v>615.84</v>
      </c>
    </row>
    <row r="24" spans="1:39" x14ac:dyDescent="0.25">
      <c r="A24" s="127"/>
      <c r="B24" s="303">
        <f t="shared" si="12"/>
        <v>7</v>
      </c>
      <c r="C24" s="15">
        <v>26</v>
      </c>
      <c r="D24" s="285">
        <v>787.62</v>
      </c>
      <c r="E24" s="318">
        <v>44466</v>
      </c>
      <c r="F24" s="285">
        <f t="shared" si="0"/>
        <v>787.62</v>
      </c>
      <c r="G24" s="286" t="s">
        <v>179</v>
      </c>
      <c r="H24" s="287">
        <v>138</v>
      </c>
      <c r="I24" s="297">
        <f t="shared" si="5"/>
        <v>203.79999999999859</v>
      </c>
      <c r="K24" s="127"/>
      <c r="L24" s="303">
        <f t="shared" si="13"/>
        <v>365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11615.411</v>
      </c>
      <c r="U24" s="127"/>
      <c r="V24" s="303">
        <f t="shared" si="14"/>
        <v>163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4874.42</v>
      </c>
      <c r="AE24" s="127"/>
      <c r="AF24" s="303">
        <f t="shared" si="15"/>
        <v>20</v>
      </c>
      <c r="AG24" s="15"/>
      <c r="AH24" s="285"/>
      <c r="AI24" s="318"/>
      <c r="AJ24" s="285">
        <f t="shared" si="3"/>
        <v>0</v>
      </c>
      <c r="AK24" s="286"/>
      <c r="AL24" s="287"/>
      <c r="AM24" s="297">
        <f t="shared" si="11"/>
        <v>615.84</v>
      </c>
    </row>
    <row r="25" spans="1:39" x14ac:dyDescent="0.25">
      <c r="A25" s="126"/>
      <c r="B25" s="303">
        <f t="shared" si="12"/>
        <v>7</v>
      </c>
      <c r="C25" s="15"/>
      <c r="D25" s="366"/>
      <c r="E25" s="967"/>
      <c r="F25" s="366">
        <f t="shared" si="0"/>
        <v>0</v>
      </c>
      <c r="G25" s="968"/>
      <c r="H25" s="326"/>
      <c r="I25" s="297">
        <f t="shared" si="5"/>
        <v>203.79999999999859</v>
      </c>
      <c r="K25" s="126"/>
      <c r="L25" s="303">
        <f t="shared" si="13"/>
        <v>365</v>
      </c>
      <c r="M25" s="15"/>
      <c r="N25" s="366"/>
      <c r="O25" s="967"/>
      <c r="P25" s="366">
        <f t="shared" si="1"/>
        <v>0</v>
      </c>
      <c r="Q25" s="968"/>
      <c r="R25" s="326"/>
      <c r="S25" s="297">
        <f t="shared" si="7"/>
        <v>11615.411</v>
      </c>
      <c r="U25" s="126"/>
      <c r="V25" s="303">
        <f t="shared" si="14"/>
        <v>163</v>
      </c>
      <c r="W25" s="15"/>
      <c r="X25" s="366"/>
      <c r="Y25" s="967"/>
      <c r="Z25" s="366">
        <f t="shared" si="2"/>
        <v>0</v>
      </c>
      <c r="AA25" s="968"/>
      <c r="AB25" s="326"/>
      <c r="AC25" s="297">
        <f t="shared" si="9"/>
        <v>4874.42</v>
      </c>
      <c r="AE25" s="126"/>
      <c r="AF25" s="303">
        <f t="shared" si="15"/>
        <v>20</v>
      </c>
      <c r="AG25" s="15"/>
      <c r="AH25" s="366"/>
      <c r="AI25" s="967"/>
      <c r="AJ25" s="366">
        <f t="shared" si="3"/>
        <v>0</v>
      </c>
      <c r="AK25" s="968"/>
      <c r="AL25" s="326"/>
      <c r="AM25" s="297">
        <f t="shared" si="11"/>
        <v>615.84</v>
      </c>
    </row>
    <row r="26" spans="1:39" x14ac:dyDescent="0.25">
      <c r="A26" s="126"/>
      <c r="B26" s="303">
        <f t="shared" si="12"/>
        <v>7</v>
      </c>
      <c r="C26" s="15"/>
      <c r="D26" s="366"/>
      <c r="E26" s="967"/>
      <c r="F26" s="366">
        <f t="shared" si="0"/>
        <v>0</v>
      </c>
      <c r="G26" s="968"/>
      <c r="H26" s="326"/>
      <c r="I26" s="297">
        <f t="shared" si="5"/>
        <v>203.79999999999859</v>
      </c>
      <c r="K26" s="126"/>
      <c r="L26" s="303">
        <f t="shared" si="13"/>
        <v>365</v>
      </c>
      <c r="M26" s="15"/>
      <c r="N26" s="366"/>
      <c r="O26" s="967"/>
      <c r="P26" s="366">
        <f t="shared" si="1"/>
        <v>0</v>
      </c>
      <c r="Q26" s="968"/>
      <c r="R26" s="326"/>
      <c r="S26" s="297">
        <f t="shared" si="7"/>
        <v>11615.411</v>
      </c>
      <c r="U26" s="126"/>
      <c r="V26" s="303">
        <f t="shared" si="14"/>
        <v>163</v>
      </c>
      <c r="W26" s="15"/>
      <c r="X26" s="366"/>
      <c r="Y26" s="967"/>
      <c r="Z26" s="366">
        <f t="shared" si="2"/>
        <v>0</v>
      </c>
      <c r="AA26" s="968"/>
      <c r="AB26" s="326"/>
      <c r="AC26" s="297">
        <f t="shared" si="9"/>
        <v>4874.42</v>
      </c>
      <c r="AE26" s="126"/>
      <c r="AF26" s="303">
        <f t="shared" si="15"/>
        <v>20</v>
      </c>
      <c r="AG26" s="15"/>
      <c r="AH26" s="366"/>
      <c r="AI26" s="967"/>
      <c r="AJ26" s="366">
        <f t="shared" si="3"/>
        <v>0</v>
      </c>
      <c r="AK26" s="968"/>
      <c r="AL26" s="326"/>
      <c r="AM26" s="297">
        <f t="shared" si="11"/>
        <v>615.84</v>
      </c>
    </row>
    <row r="27" spans="1:39" x14ac:dyDescent="0.25">
      <c r="A27" s="126"/>
      <c r="B27" s="206">
        <f t="shared" si="12"/>
        <v>7</v>
      </c>
      <c r="C27" s="15"/>
      <c r="D27" s="366"/>
      <c r="E27" s="967"/>
      <c r="F27" s="366">
        <f t="shared" si="0"/>
        <v>0</v>
      </c>
      <c r="G27" s="968"/>
      <c r="H27" s="326"/>
      <c r="I27" s="297">
        <f t="shared" si="5"/>
        <v>203.79999999999859</v>
      </c>
      <c r="K27" s="126"/>
      <c r="L27" s="206">
        <f t="shared" si="13"/>
        <v>365</v>
      </c>
      <c r="M27" s="15"/>
      <c r="N27" s="366"/>
      <c r="O27" s="967"/>
      <c r="P27" s="366">
        <f t="shared" si="1"/>
        <v>0</v>
      </c>
      <c r="Q27" s="968"/>
      <c r="R27" s="326"/>
      <c r="S27" s="297">
        <f t="shared" si="7"/>
        <v>11615.411</v>
      </c>
      <c r="U27" s="126"/>
      <c r="V27" s="206">
        <f t="shared" si="14"/>
        <v>163</v>
      </c>
      <c r="W27" s="15"/>
      <c r="X27" s="366"/>
      <c r="Y27" s="967"/>
      <c r="Z27" s="366">
        <f t="shared" si="2"/>
        <v>0</v>
      </c>
      <c r="AA27" s="968"/>
      <c r="AB27" s="326"/>
      <c r="AC27" s="297">
        <f t="shared" si="9"/>
        <v>4874.42</v>
      </c>
      <c r="AE27" s="126"/>
      <c r="AF27" s="206">
        <f t="shared" si="15"/>
        <v>20</v>
      </c>
      <c r="AG27" s="15"/>
      <c r="AH27" s="366"/>
      <c r="AI27" s="967"/>
      <c r="AJ27" s="366">
        <f t="shared" si="3"/>
        <v>0</v>
      </c>
      <c r="AK27" s="968"/>
      <c r="AL27" s="326"/>
      <c r="AM27" s="297">
        <f t="shared" si="11"/>
        <v>615.84</v>
      </c>
    </row>
    <row r="28" spans="1:39" x14ac:dyDescent="0.25">
      <c r="A28" s="126"/>
      <c r="B28" s="303">
        <f t="shared" si="12"/>
        <v>7</v>
      </c>
      <c r="C28" s="15"/>
      <c r="D28" s="366"/>
      <c r="E28" s="967"/>
      <c r="F28" s="366">
        <f t="shared" si="0"/>
        <v>0</v>
      </c>
      <c r="G28" s="968"/>
      <c r="H28" s="326"/>
      <c r="I28" s="297">
        <f t="shared" si="5"/>
        <v>203.79999999999859</v>
      </c>
      <c r="K28" s="126"/>
      <c r="L28" s="303">
        <f t="shared" si="13"/>
        <v>365</v>
      </c>
      <c r="M28" s="15"/>
      <c r="N28" s="366"/>
      <c r="O28" s="967"/>
      <c r="P28" s="366">
        <f t="shared" si="1"/>
        <v>0</v>
      </c>
      <c r="Q28" s="968"/>
      <c r="R28" s="326"/>
      <c r="S28" s="297">
        <f t="shared" si="7"/>
        <v>11615.411</v>
      </c>
      <c r="U28" s="126"/>
      <c r="V28" s="303">
        <f t="shared" si="14"/>
        <v>163</v>
      </c>
      <c r="W28" s="15"/>
      <c r="X28" s="366"/>
      <c r="Y28" s="967"/>
      <c r="Z28" s="366">
        <f t="shared" si="2"/>
        <v>0</v>
      </c>
      <c r="AA28" s="968"/>
      <c r="AB28" s="326"/>
      <c r="AC28" s="297">
        <f t="shared" si="9"/>
        <v>4874.42</v>
      </c>
      <c r="AE28" s="126"/>
      <c r="AF28" s="303">
        <f t="shared" si="15"/>
        <v>20</v>
      </c>
      <c r="AG28" s="15"/>
      <c r="AH28" s="366"/>
      <c r="AI28" s="967"/>
      <c r="AJ28" s="366">
        <f t="shared" si="3"/>
        <v>0</v>
      </c>
      <c r="AK28" s="968"/>
      <c r="AL28" s="326"/>
      <c r="AM28" s="297">
        <f t="shared" si="11"/>
        <v>615.84</v>
      </c>
    </row>
    <row r="29" spans="1:39" x14ac:dyDescent="0.25">
      <c r="A29" s="126"/>
      <c r="B29" s="206">
        <f t="shared" si="12"/>
        <v>7</v>
      </c>
      <c r="C29" s="15"/>
      <c r="D29" s="366"/>
      <c r="E29" s="967"/>
      <c r="F29" s="366">
        <f t="shared" si="0"/>
        <v>0</v>
      </c>
      <c r="G29" s="968"/>
      <c r="H29" s="326"/>
      <c r="I29" s="297">
        <f t="shared" si="5"/>
        <v>203.79999999999859</v>
      </c>
      <c r="K29" s="126"/>
      <c r="L29" s="206">
        <f t="shared" si="13"/>
        <v>365</v>
      </c>
      <c r="M29" s="15"/>
      <c r="N29" s="366"/>
      <c r="O29" s="967"/>
      <c r="P29" s="366">
        <f t="shared" si="1"/>
        <v>0</v>
      </c>
      <c r="Q29" s="968"/>
      <c r="R29" s="326"/>
      <c r="S29" s="297">
        <f t="shared" si="7"/>
        <v>11615.411</v>
      </c>
      <c r="U29" s="126"/>
      <c r="V29" s="206">
        <f t="shared" si="14"/>
        <v>163</v>
      </c>
      <c r="W29" s="15"/>
      <c r="X29" s="366"/>
      <c r="Y29" s="967"/>
      <c r="Z29" s="366">
        <f t="shared" si="2"/>
        <v>0</v>
      </c>
      <c r="AA29" s="968"/>
      <c r="AB29" s="326"/>
      <c r="AC29" s="297">
        <f t="shared" si="9"/>
        <v>4874.42</v>
      </c>
      <c r="AE29" s="126"/>
      <c r="AF29" s="206">
        <f t="shared" si="15"/>
        <v>20</v>
      </c>
      <c r="AG29" s="15"/>
      <c r="AH29" s="366"/>
      <c r="AI29" s="967"/>
      <c r="AJ29" s="366">
        <f t="shared" si="3"/>
        <v>0</v>
      </c>
      <c r="AK29" s="968"/>
      <c r="AL29" s="326"/>
      <c r="AM29" s="297">
        <f t="shared" si="11"/>
        <v>615.84</v>
      </c>
    </row>
    <row r="30" spans="1:39" x14ac:dyDescent="0.25">
      <c r="A30" s="126"/>
      <c r="B30" s="303">
        <f t="shared" si="12"/>
        <v>7</v>
      </c>
      <c r="C30" s="15"/>
      <c r="D30" s="366"/>
      <c r="E30" s="967"/>
      <c r="F30" s="366">
        <f t="shared" si="0"/>
        <v>0</v>
      </c>
      <c r="G30" s="968"/>
      <c r="H30" s="326"/>
      <c r="I30" s="297">
        <f t="shared" si="5"/>
        <v>203.79999999999859</v>
      </c>
      <c r="K30" s="126"/>
      <c r="L30" s="303">
        <f t="shared" si="13"/>
        <v>365</v>
      </c>
      <c r="M30" s="15"/>
      <c r="N30" s="366"/>
      <c r="O30" s="967"/>
      <c r="P30" s="366">
        <f t="shared" si="1"/>
        <v>0</v>
      </c>
      <c r="Q30" s="968"/>
      <c r="R30" s="326"/>
      <c r="S30" s="297">
        <f t="shared" si="7"/>
        <v>11615.411</v>
      </c>
      <c r="U30" s="126"/>
      <c r="V30" s="303">
        <f t="shared" si="14"/>
        <v>163</v>
      </c>
      <c r="W30" s="15"/>
      <c r="X30" s="366"/>
      <c r="Y30" s="967"/>
      <c r="Z30" s="366">
        <f t="shared" si="2"/>
        <v>0</v>
      </c>
      <c r="AA30" s="968"/>
      <c r="AB30" s="326"/>
      <c r="AC30" s="297">
        <f t="shared" si="9"/>
        <v>4874.42</v>
      </c>
      <c r="AE30" s="126"/>
      <c r="AF30" s="303">
        <f t="shared" si="15"/>
        <v>20</v>
      </c>
      <c r="AG30" s="15"/>
      <c r="AH30" s="366"/>
      <c r="AI30" s="967"/>
      <c r="AJ30" s="366">
        <f t="shared" si="3"/>
        <v>0</v>
      </c>
      <c r="AK30" s="968"/>
      <c r="AL30" s="326"/>
      <c r="AM30" s="297">
        <f t="shared" si="11"/>
        <v>615.84</v>
      </c>
    </row>
    <row r="31" spans="1:39" x14ac:dyDescent="0.25">
      <c r="A31" s="126"/>
      <c r="B31" s="303">
        <f t="shared" si="12"/>
        <v>7</v>
      </c>
      <c r="C31" s="15"/>
      <c r="D31" s="366"/>
      <c r="E31" s="967"/>
      <c r="F31" s="366">
        <f t="shared" si="0"/>
        <v>0</v>
      </c>
      <c r="G31" s="968"/>
      <c r="H31" s="326"/>
      <c r="I31" s="297">
        <f t="shared" si="5"/>
        <v>203.79999999999859</v>
      </c>
      <c r="K31" s="126"/>
      <c r="L31" s="303">
        <f t="shared" si="13"/>
        <v>365</v>
      </c>
      <c r="M31" s="15"/>
      <c r="N31" s="366"/>
      <c r="O31" s="967"/>
      <c r="P31" s="366">
        <f t="shared" si="1"/>
        <v>0</v>
      </c>
      <c r="Q31" s="968"/>
      <c r="R31" s="326"/>
      <c r="S31" s="297">
        <f t="shared" si="7"/>
        <v>11615.411</v>
      </c>
      <c r="U31" s="126"/>
      <c r="V31" s="303">
        <f t="shared" si="14"/>
        <v>163</v>
      </c>
      <c r="W31" s="15"/>
      <c r="X31" s="366"/>
      <c r="Y31" s="967"/>
      <c r="Z31" s="366">
        <f t="shared" si="2"/>
        <v>0</v>
      </c>
      <c r="AA31" s="968"/>
      <c r="AB31" s="326"/>
      <c r="AC31" s="297">
        <f t="shared" si="9"/>
        <v>4874.42</v>
      </c>
      <c r="AE31" s="126"/>
      <c r="AF31" s="303">
        <f t="shared" si="15"/>
        <v>20</v>
      </c>
      <c r="AG31" s="15"/>
      <c r="AH31" s="366"/>
      <c r="AI31" s="967"/>
      <c r="AJ31" s="366">
        <f t="shared" si="3"/>
        <v>0</v>
      </c>
      <c r="AK31" s="968"/>
      <c r="AL31" s="326"/>
      <c r="AM31" s="297">
        <f t="shared" si="11"/>
        <v>615.84</v>
      </c>
    </row>
    <row r="32" spans="1:39" x14ac:dyDescent="0.25">
      <c r="A32" s="126"/>
      <c r="B32" s="303">
        <f t="shared" si="12"/>
        <v>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5"/>
        <v>203.79999999999859</v>
      </c>
      <c r="K32" s="126"/>
      <c r="L32" s="303">
        <f t="shared" si="13"/>
        <v>365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11615.411</v>
      </c>
      <c r="U32" s="126"/>
      <c r="V32" s="303">
        <f t="shared" si="14"/>
        <v>163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4874.42</v>
      </c>
      <c r="AE32" s="126"/>
      <c r="AF32" s="303">
        <f t="shared" si="15"/>
        <v>20</v>
      </c>
      <c r="AG32" s="15"/>
      <c r="AH32" s="285"/>
      <c r="AI32" s="318"/>
      <c r="AJ32" s="285">
        <f t="shared" si="3"/>
        <v>0</v>
      </c>
      <c r="AK32" s="286"/>
      <c r="AL32" s="287"/>
      <c r="AM32" s="297">
        <f t="shared" si="11"/>
        <v>615.84</v>
      </c>
    </row>
    <row r="33" spans="1:39" x14ac:dyDescent="0.25">
      <c r="A33" s="126"/>
      <c r="B33" s="303">
        <f t="shared" si="12"/>
        <v>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5"/>
        <v>203.79999999999859</v>
      </c>
      <c r="K33" s="126"/>
      <c r="L33" s="303">
        <f t="shared" si="13"/>
        <v>365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11615.411</v>
      </c>
      <c r="U33" s="126"/>
      <c r="V33" s="303">
        <f t="shared" si="14"/>
        <v>163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4874.42</v>
      </c>
      <c r="AE33" s="126"/>
      <c r="AF33" s="303">
        <f t="shared" si="15"/>
        <v>20</v>
      </c>
      <c r="AG33" s="15"/>
      <c r="AH33" s="285"/>
      <c r="AI33" s="318"/>
      <c r="AJ33" s="285">
        <f t="shared" si="3"/>
        <v>0</v>
      </c>
      <c r="AK33" s="286"/>
      <c r="AL33" s="287"/>
      <c r="AM33" s="297">
        <f t="shared" si="11"/>
        <v>615.84</v>
      </c>
    </row>
    <row r="34" spans="1:39" x14ac:dyDescent="0.25">
      <c r="A34" s="126"/>
      <c r="B34" s="303">
        <f t="shared" si="12"/>
        <v>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5"/>
        <v>203.79999999999859</v>
      </c>
      <c r="K34" s="126"/>
      <c r="L34" s="303">
        <f t="shared" si="13"/>
        <v>365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11615.411</v>
      </c>
      <c r="U34" s="126"/>
      <c r="V34" s="303">
        <f t="shared" si="14"/>
        <v>163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4874.42</v>
      </c>
      <c r="AE34" s="126"/>
      <c r="AF34" s="303">
        <f t="shared" si="15"/>
        <v>20</v>
      </c>
      <c r="AG34" s="15"/>
      <c r="AH34" s="285"/>
      <c r="AI34" s="318"/>
      <c r="AJ34" s="285">
        <f t="shared" si="3"/>
        <v>0</v>
      </c>
      <c r="AK34" s="286"/>
      <c r="AL34" s="287"/>
      <c r="AM34" s="297">
        <f t="shared" si="11"/>
        <v>615.84</v>
      </c>
    </row>
    <row r="35" spans="1:39" x14ac:dyDescent="0.25">
      <c r="A35" s="126"/>
      <c r="B35" s="303">
        <f t="shared" si="12"/>
        <v>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5"/>
        <v>203.79999999999859</v>
      </c>
      <c r="K35" s="126"/>
      <c r="L35" s="303">
        <f t="shared" si="13"/>
        <v>365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11615.411</v>
      </c>
      <c r="U35" s="126"/>
      <c r="V35" s="303">
        <f t="shared" si="14"/>
        <v>163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4874.42</v>
      </c>
      <c r="AE35" s="126"/>
      <c r="AF35" s="303">
        <f t="shared" si="15"/>
        <v>20</v>
      </c>
      <c r="AG35" s="15"/>
      <c r="AH35" s="285"/>
      <c r="AI35" s="318"/>
      <c r="AJ35" s="285">
        <f t="shared" si="3"/>
        <v>0</v>
      </c>
      <c r="AK35" s="286"/>
      <c r="AL35" s="287"/>
      <c r="AM35" s="297">
        <f t="shared" si="11"/>
        <v>615.84</v>
      </c>
    </row>
    <row r="36" spans="1:39" x14ac:dyDescent="0.25">
      <c r="A36" s="126"/>
      <c r="B36" s="303">
        <f t="shared" si="12"/>
        <v>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5"/>
        <v>203.79999999999859</v>
      </c>
      <c r="K36" s="126"/>
      <c r="L36" s="303">
        <f t="shared" si="13"/>
        <v>365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11615.411</v>
      </c>
      <c r="U36" s="126"/>
      <c r="V36" s="303">
        <f t="shared" si="14"/>
        <v>163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4874.42</v>
      </c>
      <c r="AE36" s="126"/>
      <c r="AF36" s="303">
        <f t="shared" si="15"/>
        <v>20</v>
      </c>
      <c r="AG36" s="15"/>
      <c r="AH36" s="285"/>
      <c r="AI36" s="318"/>
      <c r="AJ36" s="285">
        <f t="shared" si="3"/>
        <v>0</v>
      </c>
      <c r="AK36" s="286"/>
      <c r="AL36" s="287"/>
      <c r="AM36" s="297">
        <f t="shared" si="11"/>
        <v>615.84</v>
      </c>
    </row>
    <row r="37" spans="1:39" x14ac:dyDescent="0.25">
      <c r="A37" s="126" t="s">
        <v>22</v>
      </c>
      <c r="B37" s="303">
        <f t="shared" si="12"/>
        <v>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5"/>
        <v>203.79999999999859</v>
      </c>
      <c r="K37" s="126" t="s">
        <v>22</v>
      </c>
      <c r="L37" s="303">
        <f t="shared" si="13"/>
        <v>365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11615.411</v>
      </c>
      <c r="U37" s="126" t="s">
        <v>22</v>
      </c>
      <c r="V37" s="303">
        <f t="shared" si="14"/>
        <v>163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4874.42</v>
      </c>
      <c r="AE37" s="126" t="s">
        <v>22</v>
      </c>
      <c r="AF37" s="303">
        <f t="shared" si="15"/>
        <v>20</v>
      </c>
      <c r="AG37" s="15"/>
      <c r="AH37" s="285"/>
      <c r="AI37" s="318"/>
      <c r="AJ37" s="285">
        <f t="shared" si="3"/>
        <v>0</v>
      </c>
      <c r="AK37" s="286"/>
      <c r="AL37" s="287"/>
      <c r="AM37" s="297">
        <f t="shared" si="11"/>
        <v>615.84</v>
      </c>
    </row>
    <row r="38" spans="1:39" x14ac:dyDescent="0.25">
      <c r="A38" s="127"/>
      <c r="B38" s="303">
        <f t="shared" si="12"/>
        <v>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5"/>
        <v>203.79999999999859</v>
      </c>
      <c r="K38" s="127"/>
      <c r="L38" s="303">
        <f t="shared" si="13"/>
        <v>365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11615.411</v>
      </c>
      <c r="U38" s="127"/>
      <c r="V38" s="303">
        <f t="shared" si="14"/>
        <v>163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4874.42</v>
      </c>
      <c r="AE38" s="127"/>
      <c r="AF38" s="303">
        <f t="shared" si="15"/>
        <v>20</v>
      </c>
      <c r="AG38" s="15"/>
      <c r="AH38" s="285"/>
      <c r="AI38" s="318"/>
      <c r="AJ38" s="285">
        <f t="shared" si="3"/>
        <v>0</v>
      </c>
      <c r="AK38" s="286"/>
      <c r="AL38" s="287"/>
      <c r="AM38" s="297">
        <f t="shared" si="11"/>
        <v>615.84</v>
      </c>
    </row>
    <row r="39" spans="1:39" x14ac:dyDescent="0.25">
      <c r="A39" s="126"/>
      <c r="B39" s="303">
        <f t="shared" si="12"/>
        <v>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5"/>
        <v>203.79999999999859</v>
      </c>
      <c r="K39" s="126"/>
      <c r="L39" s="303">
        <f t="shared" si="13"/>
        <v>365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11615.411</v>
      </c>
      <c r="U39" s="126"/>
      <c r="V39" s="303">
        <f t="shared" si="14"/>
        <v>163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4874.42</v>
      </c>
      <c r="AE39" s="126"/>
      <c r="AF39" s="303">
        <f t="shared" si="15"/>
        <v>20</v>
      </c>
      <c r="AG39" s="15"/>
      <c r="AH39" s="285"/>
      <c r="AI39" s="318"/>
      <c r="AJ39" s="285">
        <f t="shared" si="3"/>
        <v>0</v>
      </c>
      <c r="AK39" s="286"/>
      <c r="AL39" s="287"/>
      <c r="AM39" s="297">
        <f t="shared" si="11"/>
        <v>615.84</v>
      </c>
    </row>
    <row r="40" spans="1:39" x14ac:dyDescent="0.25">
      <c r="A40" s="126"/>
      <c r="B40" s="84">
        <f t="shared" si="12"/>
        <v>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5"/>
        <v>203.79999999999859</v>
      </c>
      <c r="K40" s="126"/>
      <c r="L40" s="84">
        <f t="shared" si="13"/>
        <v>365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11615.411</v>
      </c>
      <c r="U40" s="126"/>
      <c r="V40" s="84">
        <f t="shared" si="14"/>
        <v>163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4874.42</v>
      </c>
      <c r="AE40" s="126"/>
      <c r="AF40" s="84">
        <f t="shared" si="15"/>
        <v>20</v>
      </c>
      <c r="AG40" s="15"/>
      <c r="AH40" s="285"/>
      <c r="AI40" s="318"/>
      <c r="AJ40" s="285">
        <f t="shared" si="3"/>
        <v>0</v>
      </c>
      <c r="AK40" s="286"/>
      <c r="AL40" s="287"/>
      <c r="AM40" s="297">
        <f t="shared" si="11"/>
        <v>615.84</v>
      </c>
    </row>
    <row r="41" spans="1:39" x14ac:dyDescent="0.25">
      <c r="A41" s="126"/>
      <c r="B41" s="84">
        <f t="shared" si="12"/>
        <v>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5"/>
        <v>203.79999999999859</v>
      </c>
      <c r="K41" s="126"/>
      <c r="L41" s="84">
        <f t="shared" si="13"/>
        <v>365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11615.411</v>
      </c>
      <c r="U41" s="126"/>
      <c r="V41" s="84">
        <f t="shared" si="14"/>
        <v>163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4874.42</v>
      </c>
      <c r="AE41" s="126"/>
      <c r="AF41" s="84">
        <f t="shared" si="15"/>
        <v>20</v>
      </c>
      <c r="AG41" s="15"/>
      <c r="AH41" s="285"/>
      <c r="AI41" s="318"/>
      <c r="AJ41" s="285">
        <f t="shared" si="3"/>
        <v>0</v>
      </c>
      <c r="AK41" s="286"/>
      <c r="AL41" s="287"/>
      <c r="AM41" s="297">
        <f t="shared" si="11"/>
        <v>615.84</v>
      </c>
    </row>
    <row r="42" spans="1:39" x14ac:dyDescent="0.25">
      <c r="A42" s="126"/>
      <c r="B42" s="84">
        <f t="shared" si="12"/>
        <v>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5"/>
        <v>203.79999999999859</v>
      </c>
      <c r="K42" s="126"/>
      <c r="L42" s="84">
        <f t="shared" si="13"/>
        <v>365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11615.411</v>
      </c>
      <c r="U42" s="126"/>
      <c r="V42" s="84">
        <f t="shared" si="14"/>
        <v>163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4874.42</v>
      </c>
      <c r="AE42" s="126"/>
      <c r="AF42" s="84">
        <f t="shared" si="15"/>
        <v>20</v>
      </c>
      <c r="AG42" s="15"/>
      <c r="AH42" s="285"/>
      <c r="AI42" s="318"/>
      <c r="AJ42" s="285">
        <f t="shared" si="3"/>
        <v>0</v>
      </c>
      <c r="AK42" s="286"/>
      <c r="AL42" s="287"/>
      <c r="AM42" s="297">
        <f t="shared" si="11"/>
        <v>615.84</v>
      </c>
    </row>
    <row r="43" spans="1:39" x14ac:dyDescent="0.25">
      <c r="A43" s="126"/>
      <c r="B43" s="84">
        <f t="shared" si="12"/>
        <v>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5"/>
        <v>203.79999999999859</v>
      </c>
      <c r="K43" s="126"/>
      <c r="L43" s="84">
        <f t="shared" si="13"/>
        <v>365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11615.411</v>
      </c>
      <c r="U43" s="126"/>
      <c r="V43" s="84">
        <f t="shared" si="14"/>
        <v>163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4874.42</v>
      </c>
      <c r="AE43" s="126"/>
      <c r="AF43" s="84">
        <f t="shared" si="15"/>
        <v>20</v>
      </c>
      <c r="AG43" s="15"/>
      <c r="AH43" s="285"/>
      <c r="AI43" s="318"/>
      <c r="AJ43" s="285">
        <f t="shared" si="3"/>
        <v>0</v>
      </c>
      <c r="AK43" s="286"/>
      <c r="AL43" s="287"/>
      <c r="AM43" s="297">
        <f t="shared" si="11"/>
        <v>615.84</v>
      </c>
    </row>
    <row r="44" spans="1:39" x14ac:dyDescent="0.25">
      <c r="A44" s="126"/>
      <c r="B44" s="84">
        <f t="shared" si="12"/>
        <v>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5"/>
        <v>203.79999999999859</v>
      </c>
      <c r="K44" s="126"/>
      <c r="L44" s="84">
        <f t="shared" si="13"/>
        <v>365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11615.411</v>
      </c>
      <c r="U44" s="126"/>
      <c r="V44" s="84">
        <f t="shared" si="14"/>
        <v>163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4874.42</v>
      </c>
      <c r="AE44" s="126"/>
      <c r="AF44" s="84">
        <f t="shared" si="15"/>
        <v>20</v>
      </c>
      <c r="AG44" s="15"/>
      <c r="AH44" s="285"/>
      <c r="AI44" s="318"/>
      <c r="AJ44" s="285">
        <f t="shared" si="3"/>
        <v>0</v>
      </c>
      <c r="AK44" s="286"/>
      <c r="AL44" s="287"/>
      <c r="AM44" s="297">
        <f t="shared" si="11"/>
        <v>615.84</v>
      </c>
    </row>
    <row r="45" spans="1:39" x14ac:dyDescent="0.25">
      <c r="A45" s="126"/>
      <c r="B45" s="84">
        <f t="shared" si="12"/>
        <v>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5"/>
        <v>203.79999999999859</v>
      </c>
      <c r="K45" s="126"/>
      <c r="L45" s="84">
        <f t="shared" si="13"/>
        <v>365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11615.411</v>
      </c>
      <c r="U45" s="126"/>
      <c r="V45" s="84">
        <f t="shared" si="14"/>
        <v>163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4874.42</v>
      </c>
      <c r="AE45" s="126"/>
      <c r="AF45" s="84">
        <f t="shared" si="15"/>
        <v>20</v>
      </c>
      <c r="AG45" s="15"/>
      <c r="AH45" s="285"/>
      <c r="AI45" s="318"/>
      <c r="AJ45" s="285">
        <f t="shared" si="3"/>
        <v>0</v>
      </c>
      <c r="AK45" s="286"/>
      <c r="AL45" s="287"/>
      <c r="AM45" s="297">
        <f t="shared" si="11"/>
        <v>615.84</v>
      </c>
    </row>
    <row r="46" spans="1:39" x14ac:dyDescent="0.25">
      <c r="A46" s="126"/>
      <c r="B46" s="84">
        <f t="shared" si="12"/>
        <v>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5"/>
        <v>203.79999999999859</v>
      </c>
      <c r="K46" s="126"/>
      <c r="L46" s="84">
        <f t="shared" si="13"/>
        <v>365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11615.411</v>
      </c>
      <c r="U46" s="126"/>
      <c r="V46" s="84">
        <f t="shared" si="14"/>
        <v>163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4874.42</v>
      </c>
      <c r="AE46" s="126"/>
      <c r="AF46" s="84">
        <f t="shared" si="15"/>
        <v>20</v>
      </c>
      <c r="AG46" s="15"/>
      <c r="AH46" s="285"/>
      <c r="AI46" s="318"/>
      <c r="AJ46" s="285">
        <f t="shared" si="3"/>
        <v>0</v>
      </c>
      <c r="AK46" s="286"/>
      <c r="AL46" s="287"/>
      <c r="AM46" s="297">
        <f t="shared" si="11"/>
        <v>615.84</v>
      </c>
    </row>
    <row r="47" spans="1:39" x14ac:dyDescent="0.25">
      <c r="A47" s="126"/>
      <c r="B47" s="84">
        <f t="shared" si="12"/>
        <v>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5"/>
        <v>203.79999999999859</v>
      </c>
      <c r="K47" s="126"/>
      <c r="L47" s="84">
        <f t="shared" si="13"/>
        <v>365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11615.411</v>
      </c>
      <c r="U47" s="126"/>
      <c r="V47" s="84">
        <f t="shared" si="14"/>
        <v>163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4874.42</v>
      </c>
      <c r="AE47" s="126"/>
      <c r="AF47" s="84">
        <f t="shared" si="15"/>
        <v>20</v>
      </c>
      <c r="AG47" s="15"/>
      <c r="AH47" s="285"/>
      <c r="AI47" s="318"/>
      <c r="AJ47" s="285">
        <f t="shared" si="3"/>
        <v>0</v>
      </c>
      <c r="AK47" s="286"/>
      <c r="AL47" s="287"/>
      <c r="AM47" s="297">
        <f t="shared" si="11"/>
        <v>615.84</v>
      </c>
    </row>
    <row r="48" spans="1:39" x14ac:dyDescent="0.25">
      <c r="A48" s="126"/>
      <c r="B48" s="84">
        <f t="shared" si="12"/>
        <v>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5"/>
        <v>203.79999999999859</v>
      </c>
      <c r="K48" s="126"/>
      <c r="L48" s="84">
        <f t="shared" si="13"/>
        <v>365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11615.411</v>
      </c>
      <c r="U48" s="126"/>
      <c r="V48" s="84">
        <f t="shared" si="14"/>
        <v>163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4874.42</v>
      </c>
      <c r="AE48" s="126"/>
      <c r="AF48" s="84">
        <f t="shared" si="15"/>
        <v>20</v>
      </c>
      <c r="AG48" s="15"/>
      <c r="AH48" s="285"/>
      <c r="AI48" s="318"/>
      <c r="AJ48" s="285">
        <f t="shared" si="3"/>
        <v>0</v>
      </c>
      <c r="AK48" s="286"/>
      <c r="AL48" s="287"/>
      <c r="AM48" s="297">
        <f t="shared" si="11"/>
        <v>615.84</v>
      </c>
    </row>
    <row r="49" spans="1:39" x14ac:dyDescent="0.25">
      <c r="A49" s="126"/>
      <c r="B49" s="84">
        <f t="shared" si="12"/>
        <v>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5"/>
        <v>203.79999999999859</v>
      </c>
      <c r="K49" s="126"/>
      <c r="L49" s="84">
        <f t="shared" si="13"/>
        <v>365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11615.411</v>
      </c>
      <c r="U49" s="126"/>
      <c r="V49" s="84">
        <f t="shared" si="14"/>
        <v>163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4874.42</v>
      </c>
      <c r="AE49" s="126"/>
      <c r="AF49" s="84">
        <f t="shared" si="15"/>
        <v>20</v>
      </c>
      <c r="AG49" s="15"/>
      <c r="AH49" s="285"/>
      <c r="AI49" s="318"/>
      <c r="AJ49" s="285">
        <f t="shared" si="3"/>
        <v>0</v>
      </c>
      <c r="AK49" s="286"/>
      <c r="AL49" s="287"/>
      <c r="AM49" s="297">
        <f t="shared" si="11"/>
        <v>615.84</v>
      </c>
    </row>
    <row r="50" spans="1:39" x14ac:dyDescent="0.25">
      <c r="A50" s="126"/>
      <c r="B50" s="84">
        <f t="shared" si="12"/>
        <v>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5"/>
        <v>203.79999999999859</v>
      </c>
      <c r="K50" s="126"/>
      <c r="L50" s="84">
        <f t="shared" si="13"/>
        <v>365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11615.411</v>
      </c>
      <c r="U50" s="126"/>
      <c r="V50" s="84">
        <f t="shared" si="14"/>
        <v>163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4874.42</v>
      </c>
      <c r="AE50" s="126"/>
      <c r="AF50" s="84">
        <f t="shared" si="15"/>
        <v>20</v>
      </c>
      <c r="AG50" s="15"/>
      <c r="AH50" s="285"/>
      <c r="AI50" s="318"/>
      <c r="AJ50" s="285">
        <f t="shared" si="3"/>
        <v>0</v>
      </c>
      <c r="AK50" s="286"/>
      <c r="AL50" s="287"/>
      <c r="AM50" s="297">
        <f t="shared" si="11"/>
        <v>615.84</v>
      </c>
    </row>
    <row r="51" spans="1:39" x14ac:dyDescent="0.25">
      <c r="A51" s="126"/>
      <c r="B51" s="84">
        <f t="shared" si="12"/>
        <v>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5"/>
        <v>203.79999999999859</v>
      </c>
      <c r="K51" s="126"/>
      <c r="L51" s="84">
        <f t="shared" si="13"/>
        <v>365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11615.411</v>
      </c>
      <c r="U51" s="126"/>
      <c r="V51" s="84">
        <f t="shared" si="14"/>
        <v>163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4874.42</v>
      </c>
      <c r="AE51" s="126"/>
      <c r="AF51" s="84">
        <f t="shared" si="15"/>
        <v>20</v>
      </c>
      <c r="AG51" s="15"/>
      <c r="AH51" s="285"/>
      <c r="AI51" s="318"/>
      <c r="AJ51" s="285">
        <f t="shared" si="3"/>
        <v>0</v>
      </c>
      <c r="AK51" s="286"/>
      <c r="AL51" s="287"/>
      <c r="AM51" s="297">
        <f t="shared" si="11"/>
        <v>615.84</v>
      </c>
    </row>
    <row r="52" spans="1:39" x14ac:dyDescent="0.25">
      <c r="A52" s="126"/>
      <c r="B52" s="84">
        <f t="shared" si="12"/>
        <v>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5"/>
        <v>203.79999999999859</v>
      </c>
      <c r="K52" s="126"/>
      <c r="L52" s="84">
        <f t="shared" si="13"/>
        <v>365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11615.411</v>
      </c>
      <c r="U52" s="126"/>
      <c r="V52" s="84">
        <f t="shared" si="14"/>
        <v>163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4874.42</v>
      </c>
      <c r="AE52" s="126"/>
      <c r="AF52" s="84">
        <f t="shared" si="15"/>
        <v>20</v>
      </c>
      <c r="AG52" s="15"/>
      <c r="AH52" s="285"/>
      <c r="AI52" s="318"/>
      <c r="AJ52" s="285">
        <f t="shared" si="3"/>
        <v>0</v>
      </c>
      <c r="AK52" s="286"/>
      <c r="AL52" s="287"/>
      <c r="AM52" s="297">
        <f t="shared" si="11"/>
        <v>615.84</v>
      </c>
    </row>
    <row r="53" spans="1:39" x14ac:dyDescent="0.25">
      <c r="A53" s="126"/>
      <c r="B53" s="84">
        <f t="shared" si="12"/>
        <v>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5"/>
        <v>203.79999999999859</v>
      </c>
      <c r="K53" s="126"/>
      <c r="L53" s="84">
        <f t="shared" si="13"/>
        <v>365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11615.411</v>
      </c>
      <c r="U53" s="126"/>
      <c r="V53" s="84">
        <f t="shared" si="14"/>
        <v>163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4874.42</v>
      </c>
      <c r="AE53" s="126"/>
      <c r="AF53" s="84">
        <f t="shared" si="15"/>
        <v>20</v>
      </c>
      <c r="AG53" s="15"/>
      <c r="AH53" s="285"/>
      <c r="AI53" s="318"/>
      <c r="AJ53" s="285">
        <f t="shared" si="3"/>
        <v>0</v>
      </c>
      <c r="AK53" s="286"/>
      <c r="AL53" s="287"/>
      <c r="AM53" s="297">
        <f t="shared" si="11"/>
        <v>615.84</v>
      </c>
    </row>
    <row r="54" spans="1:39" x14ac:dyDescent="0.25">
      <c r="A54" s="126"/>
      <c r="B54" s="84">
        <f t="shared" si="12"/>
        <v>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5"/>
        <v>203.79999999999859</v>
      </c>
      <c r="K54" s="126"/>
      <c r="L54" s="84">
        <f t="shared" si="13"/>
        <v>365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11615.411</v>
      </c>
      <c r="U54" s="126"/>
      <c r="V54" s="84">
        <f t="shared" si="14"/>
        <v>163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4874.42</v>
      </c>
      <c r="AE54" s="126"/>
      <c r="AF54" s="84">
        <f t="shared" si="15"/>
        <v>20</v>
      </c>
      <c r="AG54" s="15"/>
      <c r="AH54" s="285"/>
      <c r="AI54" s="318"/>
      <c r="AJ54" s="285">
        <f t="shared" si="3"/>
        <v>0</v>
      </c>
      <c r="AK54" s="286"/>
      <c r="AL54" s="287"/>
      <c r="AM54" s="297">
        <f t="shared" si="11"/>
        <v>615.84</v>
      </c>
    </row>
    <row r="55" spans="1:39" x14ac:dyDescent="0.25">
      <c r="A55" s="126"/>
      <c r="B55" s="84">
        <f t="shared" si="12"/>
        <v>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5"/>
        <v>203.79999999999859</v>
      </c>
      <c r="K55" s="126"/>
      <c r="L55" s="84">
        <f t="shared" si="13"/>
        <v>365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11615.411</v>
      </c>
      <c r="U55" s="126"/>
      <c r="V55" s="84">
        <f t="shared" si="14"/>
        <v>163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4874.42</v>
      </c>
      <c r="AE55" s="126"/>
      <c r="AF55" s="84">
        <f t="shared" si="15"/>
        <v>20</v>
      </c>
      <c r="AG55" s="15"/>
      <c r="AH55" s="285"/>
      <c r="AI55" s="318"/>
      <c r="AJ55" s="285">
        <f t="shared" si="3"/>
        <v>0</v>
      </c>
      <c r="AK55" s="286"/>
      <c r="AL55" s="287"/>
      <c r="AM55" s="297">
        <f t="shared" si="11"/>
        <v>615.84</v>
      </c>
    </row>
    <row r="56" spans="1:39" x14ac:dyDescent="0.25">
      <c r="A56" s="126"/>
      <c r="B56" s="12">
        <f>B55-C56</f>
        <v>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5"/>
        <v>203.79999999999859</v>
      </c>
      <c r="K56" s="126"/>
      <c r="L56" s="12">
        <f>L55-M56</f>
        <v>365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11615.411</v>
      </c>
      <c r="U56" s="126"/>
      <c r="V56" s="12">
        <f>V55-W56</f>
        <v>163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4874.42</v>
      </c>
      <c r="AE56" s="126"/>
      <c r="AF56" s="12">
        <f>AF55-AG56</f>
        <v>20</v>
      </c>
      <c r="AG56" s="15"/>
      <c r="AH56" s="285"/>
      <c r="AI56" s="318"/>
      <c r="AJ56" s="285">
        <f t="shared" si="3"/>
        <v>0</v>
      </c>
      <c r="AK56" s="286"/>
      <c r="AL56" s="287"/>
      <c r="AM56" s="297">
        <f t="shared" si="11"/>
        <v>615.84</v>
      </c>
    </row>
    <row r="57" spans="1:39" x14ac:dyDescent="0.25">
      <c r="A57" s="126"/>
      <c r="B57" s="12">
        <f t="shared" ref="B57:B76" si="16">B56-C57</f>
        <v>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5"/>
        <v>203.79999999999859</v>
      </c>
      <c r="K57" s="126"/>
      <c r="L57" s="12">
        <f t="shared" ref="L57:L76" si="17">L56-M57</f>
        <v>365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11615.411</v>
      </c>
      <c r="U57" s="126"/>
      <c r="V57" s="12">
        <f t="shared" ref="V57:V76" si="18">V56-W57</f>
        <v>163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4874.42</v>
      </c>
      <c r="AE57" s="126"/>
      <c r="AF57" s="12">
        <f t="shared" ref="AF57:AF76" si="19">AF56-AG57</f>
        <v>20</v>
      </c>
      <c r="AG57" s="15"/>
      <c r="AH57" s="285"/>
      <c r="AI57" s="318"/>
      <c r="AJ57" s="285">
        <f t="shared" si="3"/>
        <v>0</v>
      </c>
      <c r="AK57" s="286"/>
      <c r="AL57" s="287"/>
      <c r="AM57" s="297">
        <f t="shared" si="11"/>
        <v>615.84</v>
      </c>
    </row>
    <row r="58" spans="1:39" x14ac:dyDescent="0.25">
      <c r="A58" s="126"/>
      <c r="B58" s="12">
        <f t="shared" si="16"/>
        <v>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5"/>
        <v>203.79999999999859</v>
      </c>
      <c r="K58" s="126"/>
      <c r="L58" s="12">
        <f t="shared" si="17"/>
        <v>365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11615.411</v>
      </c>
      <c r="U58" s="126"/>
      <c r="V58" s="12">
        <f t="shared" si="18"/>
        <v>163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4874.42</v>
      </c>
      <c r="AE58" s="126"/>
      <c r="AF58" s="12">
        <f t="shared" si="19"/>
        <v>20</v>
      </c>
      <c r="AG58" s="15"/>
      <c r="AH58" s="285"/>
      <c r="AI58" s="318"/>
      <c r="AJ58" s="285">
        <f t="shared" si="3"/>
        <v>0</v>
      </c>
      <c r="AK58" s="286"/>
      <c r="AL58" s="287"/>
      <c r="AM58" s="297">
        <f t="shared" si="11"/>
        <v>615.84</v>
      </c>
    </row>
    <row r="59" spans="1:39" x14ac:dyDescent="0.25">
      <c r="A59" s="126"/>
      <c r="B59" s="12">
        <f t="shared" si="16"/>
        <v>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5"/>
        <v>203.79999999999859</v>
      </c>
      <c r="K59" s="126"/>
      <c r="L59" s="12">
        <f t="shared" si="17"/>
        <v>365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11615.411</v>
      </c>
      <c r="U59" s="126"/>
      <c r="V59" s="12">
        <f t="shared" si="18"/>
        <v>163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4874.42</v>
      </c>
      <c r="AE59" s="126"/>
      <c r="AF59" s="12">
        <f t="shared" si="19"/>
        <v>20</v>
      </c>
      <c r="AG59" s="15"/>
      <c r="AH59" s="285"/>
      <c r="AI59" s="318"/>
      <c r="AJ59" s="285">
        <f t="shared" si="3"/>
        <v>0</v>
      </c>
      <c r="AK59" s="286"/>
      <c r="AL59" s="287"/>
      <c r="AM59" s="297">
        <f t="shared" si="11"/>
        <v>615.84</v>
      </c>
    </row>
    <row r="60" spans="1:39" x14ac:dyDescent="0.25">
      <c r="A60" s="126"/>
      <c r="B60" s="12">
        <f t="shared" si="16"/>
        <v>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5"/>
        <v>203.79999999999859</v>
      </c>
      <c r="K60" s="126"/>
      <c r="L60" s="12">
        <f t="shared" si="17"/>
        <v>365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11615.411</v>
      </c>
      <c r="U60" s="126"/>
      <c r="V60" s="12">
        <f t="shared" si="18"/>
        <v>163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4874.42</v>
      </c>
      <c r="AE60" s="126"/>
      <c r="AF60" s="12">
        <f t="shared" si="19"/>
        <v>20</v>
      </c>
      <c r="AG60" s="15"/>
      <c r="AH60" s="285"/>
      <c r="AI60" s="318"/>
      <c r="AJ60" s="285">
        <f t="shared" si="3"/>
        <v>0</v>
      </c>
      <c r="AK60" s="286"/>
      <c r="AL60" s="287"/>
      <c r="AM60" s="297">
        <f t="shared" si="11"/>
        <v>615.84</v>
      </c>
    </row>
    <row r="61" spans="1:39" x14ac:dyDescent="0.25">
      <c r="A61" s="126"/>
      <c r="B61" s="12">
        <f t="shared" si="16"/>
        <v>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5"/>
        <v>203.79999999999859</v>
      </c>
      <c r="K61" s="126"/>
      <c r="L61" s="12">
        <f t="shared" si="17"/>
        <v>365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11615.411</v>
      </c>
      <c r="U61" s="126"/>
      <c r="V61" s="12">
        <f t="shared" si="18"/>
        <v>163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4874.42</v>
      </c>
      <c r="AE61" s="126"/>
      <c r="AF61" s="12">
        <f t="shared" si="19"/>
        <v>20</v>
      </c>
      <c r="AG61" s="15"/>
      <c r="AH61" s="285"/>
      <c r="AI61" s="318"/>
      <c r="AJ61" s="285">
        <f t="shared" si="3"/>
        <v>0</v>
      </c>
      <c r="AK61" s="286"/>
      <c r="AL61" s="287"/>
      <c r="AM61" s="297">
        <f t="shared" si="11"/>
        <v>615.84</v>
      </c>
    </row>
    <row r="62" spans="1:39" x14ac:dyDescent="0.25">
      <c r="A62" s="126"/>
      <c r="B62" s="12">
        <f t="shared" si="16"/>
        <v>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5"/>
        <v>203.79999999999859</v>
      </c>
      <c r="K62" s="126"/>
      <c r="L62" s="12">
        <f t="shared" si="17"/>
        <v>365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11615.411</v>
      </c>
      <c r="U62" s="126"/>
      <c r="V62" s="12">
        <f t="shared" si="18"/>
        <v>163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4874.42</v>
      </c>
      <c r="AE62" s="126"/>
      <c r="AF62" s="12">
        <f t="shared" si="19"/>
        <v>20</v>
      </c>
      <c r="AG62" s="15"/>
      <c r="AH62" s="285"/>
      <c r="AI62" s="318"/>
      <c r="AJ62" s="285">
        <f t="shared" si="3"/>
        <v>0</v>
      </c>
      <c r="AK62" s="286"/>
      <c r="AL62" s="287"/>
      <c r="AM62" s="297">
        <f t="shared" si="11"/>
        <v>615.84</v>
      </c>
    </row>
    <row r="63" spans="1:39" x14ac:dyDescent="0.25">
      <c r="A63" s="126"/>
      <c r="B63" s="12">
        <f t="shared" si="16"/>
        <v>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5"/>
        <v>203.79999999999859</v>
      </c>
      <c r="K63" s="126"/>
      <c r="L63" s="12">
        <f t="shared" si="17"/>
        <v>365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11615.411</v>
      </c>
      <c r="U63" s="126"/>
      <c r="V63" s="12">
        <f t="shared" si="18"/>
        <v>163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4874.42</v>
      </c>
      <c r="AE63" s="126"/>
      <c r="AF63" s="12">
        <f t="shared" si="19"/>
        <v>20</v>
      </c>
      <c r="AG63" s="15"/>
      <c r="AH63" s="285"/>
      <c r="AI63" s="318"/>
      <c r="AJ63" s="285">
        <f t="shared" si="3"/>
        <v>0</v>
      </c>
      <c r="AK63" s="286"/>
      <c r="AL63" s="287"/>
      <c r="AM63" s="297">
        <f t="shared" si="11"/>
        <v>615.84</v>
      </c>
    </row>
    <row r="64" spans="1:39" x14ac:dyDescent="0.25">
      <c r="A64" s="126"/>
      <c r="B64" s="12">
        <f t="shared" si="16"/>
        <v>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5"/>
        <v>203.79999999999859</v>
      </c>
      <c r="K64" s="126"/>
      <c r="L64" s="12">
        <f t="shared" si="17"/>
        <v>365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11615.411</v>
      </c>
      <c r="U64" s="126"/>
      <c r="V64" s="12">
        <f t="shared" si="18"/>
        <v>163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4874.42</v>
      </c>
      <c r="AE64" s="126"/>
      <c r="AF64" s="12">
        <f t="shared" si="19"/>
        <v>20</v>
      </c>
      <c r="AG64" s="15"/>
      <c r="AH64" s="285"/>
      <c r="AI64" s="318"/>
      <c r="AJ64" s="285">
        <f t="shared" si="3"/>
        <v>0</v>
      </c>
      <c r="AK64" s="286"/>
      <c r="AL64" s="287"/>
      <c r="AM64" s="297">
        <f t="shared" si="11"/>
        <v>615.84</v>
      </c>
    </row>
    <row r="65" spans="1:39" x14ac:dyDescent="0.25">
      <c r="A65" s="126"/>
      <c r="B65" s="12">
        <f t="shared" si="16"/>
        <v>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5"/>
        <v>203.79999999999859</v>
      </c>
      <c r="K65" s="126"/>
      <c r="L65" s="12">
        <f t="shared" si="17"/>
        <v>365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11615.411</v>
      </c>
      <c r="U65" s="126"/>
      <c r="V65" s="12">
        <f t="shared" si="18"/>
        <v>163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4874.42</v>
      </c>
      <c r="AE65" s="126"/>
      <c r="AF65" s="12">
        <f t="shared" si="19"/>
        <v>20</v>
      </c>
      <c r="AG65" s="15"/>
      <c r="AH65" s="285"/>
      <c r="AI65" s="318"/>
      <c r="AJ65" s="285">
        <f t="shared" si="3"/>
        <v>0</v>
      </c>
      <c r="AK65" s="286"/>
      <c r="AL65" s="287"/>
      <c r="AM65" s="297">
        <f t="shared" si="11"/>
        <v>615.84</v>
      </c>
    </row>
    <row r="66" spans="1:39" x14ac:dyDescent="0.25">
      <c r="A66" s="126"/>
      <c r="B66" s="12">
        <f t="shared" si="16"/>
        <v>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5"/>
        <v>203.79999999999859</v>
      </c>
      <c r="K66" s="126"/>
      <c r="L66" s="12">
        <f t="shared" si="17"/>
        <v>365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11615.411</v>
      </c>
      <c r="U66" s="126"/>
      <c r="V66" s="12">
        <f t="shared" si="18"/>
        <v>163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4874.42</v>
      </c>
      <c r="AE66" s="126"/>
      <c r="AF66" s="12">
        <f t="shared" si="19"/>
        <v>20</v>
      </c>
      <c r="AG66" s="15"/>
      <c r="AH66" s="285"/>
      <c r="AI66" s="318"/>
      <c r="AJ66" s="285">
        <f t="shared" si="3"/>
        <v>0</v>
      </c>
      <c r="AK66" s="286"/>
      <c r="AL66" s="287"/>
      <c r="AM66" s="297">
        <f t="shared" si="11"/>
        <v>615.84</v>
      </c>
    </row>
    <row r="67" spans="1:39" x14ac:dyDescent="0.25">
      <c r="A67" s="126"/>
      <c r="B67" s="12">
        <f t="shared" si="16"/>
        <v>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5"/>
        <v>203.79999999999859</v>
      </c>
      <c r="K67" s="126"/>
      <c r="L67" s="12">
        <f t="shared" si="17"/>
        <v>365</v>
      </c>
      <c r="M67" s="15"/>
      <c r="N67" s="285"/>
      <c r="O67" s="318"/>
      <c r="P67" s="285">
        <f t="shared" si="1"/>
        <v>0</v>
      </c>
      <c r="Q67" s="286"/>
      <c r="R67" s="287"/>
      <c r="S67" s="297">
        <f t="shared" si="7"/>
        <v>11615.411</v>
      </c>
      <c r="U67" s="126"/>
      <c r="V67" s="12">
        <f t="shared" si="18"/>
        <v>163</v>
      </c>
      <c r="W67" s="15"/>
      <c r="X67" s="285"/>
      <c r="Y67" s="318"/>
      <c r="Z67" s="285">
        <f t="shared" si="2"/>
        <v>0</v>
      </c>
      <c r="AA67" s="286"/>
      <c r="AB67" s="287"/>
      <c r="AC67" s="297">
        <f t="shared" si="9"/>
        <v>4874.42</v>
      </c>
      <c r="AE67" s="126"/>
      <c r="AF67" s="12">
        <f t="shared" si="19"/>
        <v>20</v>
      </c>
      <c r="AG67" s="15"/>
      <c r="AH67" s="285"/>
      <c r="AI67" s="318"/>
      <c r="AJ67" s="285">
        <f t="shared" si="3"/>
        <v>0</v>
      </c>
      <c r="AK67" s="286"/>
      <c r="AL67" s="287"/>
      <c r="AM67" s="297">
        <f t="shared" si="11"/>
        <v>615.84</v>
      </c>
    </row>
    <row r="68" spans="1:39" x14ac:dyDescent="0.25">
      <c r="A68" s="126"/>
      <c r="B68" s="12">
        <f t="shared" si="16"/>
        <v>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203.79999999999859</v>
      </c>
      <c r="K68" s="126"/>
      <c r="L68" s="12">
        <f t="shared" si="17"/>
        <v>365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11615.411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203.79999999999859</v>
      </c>
      <c r="K69" s="126"/>
      <c r="L69" s="12">
        <f t="shared" si="17"/>
        <v>365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11615.411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203.79999999999859</v>
      </c>
      <c r="K70" s="126"/>
      <c r="L70" s="12">
        <f t="shared" si="17"/>
        <v>365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11615.411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203.79999999999859</v>
      </c>
      <c r="K71" s="126"/>
      <c r="L71" s="12">
        <f t="shared" si="17"/>
        <v>365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11615.411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203.79999999999859</v>
      </c>
      <c r="K72" s="126"/>
      <c r="L72" s="12">
        <f t="shared" si="17"/>
        <v>365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11615.411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203.79999999999859</v>
      </c>
      <c r="K73" s="126"/>
      <c r="L73" s="12">
        <f t="shared" si="17"/>
        <v>365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11615.411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7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203.79999999999859</v>
      </c>
      <c r="K74" s="126"/>
      <c r="L74" s="12">
        <f t="shared" si="17"/>
        <v>365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11615.411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7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203.79999999999859</v>
      </c>
      <c r="K75" s="126"/>
      <c r="L75" s="12">
        <f t="shared" si="17"/>
        <v>365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11615.411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203.79999999999859</v>
      </c>
      <c r="K76" s="126"/>
      <c r="L76" s="12">
        <f t="shared" si="17"/>
        <v>365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11615.411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203.79999999999859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11615.411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190</v>
      </c>
      <c r="D79" s="6">
        <f>SUM(D10:D78)</f>
        <v>5842.32</v>
      </c>
      <c r="F79" s="6">
        <f>SUM(F10:F78)</f>
        <v>5842.32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7</v>
      </c>
      <c r="N82" s="45" t="s">
        <v>4</v>
      </c>
      <c r="O82" s="57">
        <f>P5+P6-M79+P7</f>
        <v>365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105" t="s">
        <v>11</v>
      </c>
      <c r="D84" s="1106"/>
      <c r="E84" s="58">
        <f>E5+E6-F79+E7</f>
        <v>203.79999999999978</v>
      </c>
      <c r="F84" s="74"/>
      <c r="M84" s="1105" t="s">
        <v>11</v>
      </c>
      <c r="N84" s="1106"/>
      <c r="O84" s="58">
        <f>O5+O6-P79+O7</f>
        <v>11615.411</v>
      </c>
      <c r="P84" s="74"/>
      <c r="W84" s="1105" t="s">
        <v>11</v>
      </c>
      <c r="X84" s="1106"/>
      <c r="Y84" s="58">
        <f>Y5+Y6-Z79+Y7</f>
        <v>4874.42</v>
      </c>
      <c r="Z84" s="74"/>
      <c r="AG84" s="1105" t="s">
        <v>11</v>
      </c>
      <c r="AH84" s="1106"/>
      <c r="AI84" s="58">
        <f>AI5+AI6-AJ79+AI7</f>
        <v>615.84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U1:AA1"/>
    <mergeCell ref="V4:V6"/>
    <mergeCell ref="U5:U6"/>
    <mergeCell ref="W84:X84"/>
    <mergeCell ref="AE1:AK1"/>
    <mergeCell ref="AF4:AF6"/>
    <mergeCell ref="AE5:AE6"/>
    <mergeCell ref="AG84:AH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97"/>
      <c r="B5" s="1099"/>
      <c r="C5" s="292"/>
      <c r="D5" s="268"/>
      <c r="E5" s="280"/>
      <c r="F5" s="274"/>
      <c r="G5" s="281"/>
    </row>
    <row r="6" spans="1:9" x14ac:dyDescent="0.25">
      <c r="A6" s="1097"/>
      <c r="B6" s="1099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97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05" t="s">
        <v>11</v>
      </c>
      <c r="D83" s="1106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99"/>
      <c r="B5" s="1112" t="s">
        <v>103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99"/>
      <c r="B6" s="1112"/>
      <c r="C6" s="863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05" t="s">
        <v>11</v>
      </c>
      <c r="D40" s="1106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02" t="s">
        <v>125</v>
      </c>
      <c r="B1" s="1102"/>
      <c r="C1" s="1102"/>
      <c r="D1" s="1102"/>
      <c r="E1" s="1102"/>
      <c r="F1" s="1102"/>
      <c r="G1" s="110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58"/>
      <c r="B5" s="891" t="s">
        <v>107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892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59"/>
      <c r="B8" s="960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91" t="s">
        <v>21</v>
      </c>
      <c r="E38" s="1092"/>
      <c r="F38" s="147">
        <f>E4+E5-F36+E6</f>
        <v>0</v>
      </c>
    </row>
    <row r="39" spans="1:9" ht="15.75" thickBot="1" x14ac:dyDescent="0.3">
      <c r="A39" s="129"/>
      <c r="D39" s="956" t="s">
        <v>4</v>
      </c>
      <c r="E39" s="957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02" t="s">
        <v>293</v>
      </c>
      <c r="B1" s="1102"/>
      <c r="C1" s="1102"/>
      <c r="D1" s="1102"/>
      <c r="E1" s="1102"/>
      <c r="F1" s="1102"/>
      <c r="G1" s="11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99" t="s">
        <v>294</v>
      </c>
      <c r="B5" s="1115" t="s">
        <v>295</v>
      </c>
      <c r="C5" s="299">
        <v>82</v>
      </c>
      <c r="D5" s="300">
        <v>44494</v>
      </c>
      <c r="E5" s="291">
        <v>50</v>
      </c>
      <c r="F5" s="263">
        <v>5</v>
      </c>
      <c r="G5" s="298">
        <f>F40</f>
        <v>0</v>
      </c>
      <c r="H5" s="7">
        <f>E5-G5+E4+E6</f>
        <v>50</v>
      </c>
    </row>
    <row r="6" spans="1:10" ht="15.75" customHeight="1" thickBot="1" x14ac:dyDescent="0.3">
      <c r="A6" s="1099"/>
      <c r="B6" s="1116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5</v>
      </c>
      <c r="C8" s="15"/>
      <c r="D8" s="70">
        <v>0</v>
      </c>
      <c r="E8" s="352"/>
      <c r="F8" s="297">
        <f t="shared" ref="F8:F15" si="0">D8</f>
        <v>0</v>
      </c>
      <c r="G8" s="286"/>
      <c r="H8" s="836"/>
      <c r="I8" s="903">
        <f>E4+E5+E6-F8</f>
        <v>50</v>
      </c>
      <c r="J8" s="837">
        <f>H8*F8</f>
        <v>0</v>
      </c>
    </row>
    <row r="9" spans="1:10" ht="15.75" x14ac:dyDescent="0.25">
      <c r="B9" s="206">
        <f>B8-C9</f>
        <v>5</v>
      </c>
      <c r="C9" s="838"/>
      <c r="D9" s="418">
        <v>0</v>
      </c>
      <c r="E9" s="354"/>
      <c r="F9" s="904">
        <f t="shared" si="0"/>
        <v>0</v>
      </c>
      <c r="G9" s="286"/>
      <c r="H9" s="309"/>
      <c r="I9" s="905">
        <f>I8-F9</f>
        <v>50</v>
      </c>
      <c r="J9" s="842">
        <f t="shared" ref="J9:J39" si="1">H9*F9</f>
        <v>0</v>
      </c>
    </row>
    <row r="10" spans="1:10" ht="15.75" x14ac:dyDescent="0.25">
      <c r="B10" s="206">
        <f t="shared" ref="B10:B39" si="2">B9-C10</f>
        <v>5</v>
      </c>
      <c r="C10" s="838"/>
      <c r="D10" s="418">
        <f t="shared" ref="D10:D18" si="3">C10*B10</f>
        <v>0</v>
      </c>
      <c r="E10" s="354"/>
      <c r="F10" s="904">
        <f t="shared" si="0"/>
        <v>0</v>
      </c>
      <c r="G10" s="286"/>
      <c r="H10" s="309"/>
      <c r="I10" s="905">
        <f t="shared" ref="I10:I38" si="4">I9-F10</f>
        <v>50</v>
      </c>
      <c r="J10" s="902">
        <f t="shared" si="1"/>
        <v>0</v>
      </c>
    </row>
    <row r="11" spans="1:10" ht="15.75" x14ac:dyDescent="0.25">
      <c r="A11" s="56" t="s">
        <v>33</v>
      </c>
      <c r="B11" s="206">
        <f t="shared" si="2"/>
        <v>5</v>
      </c>
      <c r="C11" s="838"/>
      <c r="D11" s="418">
        <f t="shared" si="3"/>
        <v>0</v>
      </c>
      <c r="E11" s="354"/>
      <c r="F11" s="904">
        <f t="shared" si="0"/>
        <v>0</v>
      </c>
      <c r="G11" s="286"/>
      <c r="H11" s="309"/>
      <c r="I11" s="905">
        <f t="shared" si="4"/>
        <v>50</v>
      </c>
      <c r="J11" s="902">
        <f t="shared" si="1"/>
        <v>0</v>
      </c>
    </row>
    <row r="12" spans="1:10" ht="15.75" x14ac:dyDescent="0.25">
      <c r="B12" s="206">
        <f t="shared" si="2"/>
        <v>5</v>
      </c>
      <c r="C12" s="838"/>
      <c r="D12" s="418">
        <f t="shared" si="3"/>
        <v>0</v>
      </c>
      <c r="E12" s="354"/>
      <c r="F12" s="904">
        <f t="shared" si="0"/>
        <v>0</v>
      </c>
      <c r="G12" s="286"/>
      <c r="H12" s="309"/>
      <c r="I12" s="905">
        <f t="shared" si="4"/>
        <v>50</v>
      </c>
      <c r="J12" s="902">
        <f t="shared" si="1"/>
        <v>0</v>
      </c>
    </row>
    <row r="13" spans="1:10" ht="15.75" x14ac:dyDescent="0.25">
      <c r="A13" s="19"/>
      <c r="B13" s="206">
        <f t="shared" si="2"/>
        <v>5</v>
      </c>
      <c r="C13" s="839"/>
      <c r="D13" s="418">
        <f t="shared" si="3"/>
        <v>0</v>
      </c>
      <c r="E13" s="354"/>
      <c r="F13" s="904">
        <f t="shared" si="0"/>
        <v>0</v>
      </c>
      <c r="G13" s="286"/>
      <c r="H13" s="309"/>
      <c r="I13" s="905">
        <f t="shared" si="4"/>
        <v>50</v>
      </c>
      <c r="J13" s="902">
        <f t="shared" si="1"/>
        <v>0</v>
      </c>
    </row>
    <row r="14" spans="1:10" ht="15.75" x14ac:dyDescent="0.25">
      <c r="B14" s="206">
        <f t="shared" si="2"/>
        <v>5</v>
      </c>
      <c r="C14" s="838"/>
      <c r="D14" s="418">
        <f t="shared" si="3"/>
        <v>0</v>
      </c>
      <c r="E14" s="354"/>
      <c r="F14" s="840">
        <f t="shared" si="0"/>
        <v>0</v>
      </c>
      <c r="G14" s="286"/>
      <c r="H14" s="309"/>
      <c r="I14" s="905">
        <f t="shared" si="4"/>
        <v>50</v>
      </c>
      <c r="J14" s="842">
        <f t="shared" si="1"/>
        <v>0</v>
      </c>
    </row>
    <row r="15" spans="1:10" ht="15.75" x14ac:dyDescent="0.25">
      <c r="B15" s="206">
        <f t="shared" si="2"/>
        <v>5</v>
      </c>
      <c r="C15" s="838"/>
      <c r="D15" s="418">
        <f t="shared" si="3"/>
        <v>0</v>
      </c>
      <c r="E15" s="354"/>
      <c r="F15" s="840">
        <f t="shared" si="0"/>
        <v>0</v>
      </c>
      <c r="G15" s="71"/>
      <c r="H15" s="716"/>
      <c r="I15" s="906">
        <f t="shared" si="4"/>
        <v>50</v>
      </c>
      <c r="J15" s="842">
        <f t="shared" si="1"/>
        <v>0</v>
      </c>
    </row>
    <row r="16" spans="1:10" ht="15.75" x14ac:dyDescent="0.25">
      <c r="B16" s="206">
        <f t="shared" si="2"/>
        <v>5</v>
      </c>
      <c r="C16" s="838"/>
      <c r="D16" s="418">
        <f t="shared" si="3"/>
        <v>0</v>
      </c>
      <c r="E16" s="354"/>
      <c r="F16" s="840">
        <f>D16</f>
        <v>0</v>
      </c>
      <c r="G16" s="71"/>
      <c r="H16" s="716"/>
      <c r="I16" s="906">
        <f t="shared" si="4"/>
        <v>50</v>
      </c>
      <c r="J16" s="842">
        <f t="shared" si="1"/>
        <v>0</v>
      </c>
    </row>
    <row r="17" spans="1:10" ht="15.75" x14ac:dyDescent="0.25">
      <c r="B17" s="206">
        <f t="shared" si="2"/>
        <v>5</v>
      </c>
      <c r="C17" s="838"/>
      <c r="D17" s="418">
        <f t="shared" si="3"/>
        <v>0</v>
      </c>
      <c r="E17" s="354"/>
      <c r="F17" s="840">
        <f>D17</f>
        <v>0</v>
      </c>
      <c r="G17" s="71"/>
      <c r="H17" s="716"/>
      <c r="I17" s="906">
        <f t="shared" si="4"/>
        <v>50</v>
      </c>
      <c r="J17" s="842">
        <f t="shared" si="1"/>
        <v>0</v>
      </c>
    </row>
    <row r="18" spans="1:10" ht="15.75" x14ac:dyDescent="0.25">
      <c r="B18" s="206">
        <f t="shared" si="2"/>
        <v>5</v>
      </c>
      <c r="C18" s="838"/>
      <c r="D18" s="418">
        <f t="shared" si="3"/>
        <v>0</v>
      </c>
      <c r="E18" s="354"/>
      <c r="F18" s="840">
        <f t="shared" ref="F18:F39" si="5">D18</f>
        <v>0</v>
      </c>
      <c r="G18" s="71"/>
      <c r="H18" s="716"/>
      <c r="I18" s="906">
        <f t="shared" si="4"/>
        <v>50</v>
      </c>
      <c r="J18" s="842">
        <f t="shared" si="1"/>
        <v>0</v>
      </c>
    </row>
    <row r="19" spans="1:10" ht="15.75" x14ac:dyDescent="0.25">
      <c r="B19" s="206">
        <f t="shared" si="2"/>
        <v>5</v>
      </c>
      <c r="C19" s="838"/>
      <c r="D19" s="418">
        <f t="shared" ref="D19:D39" si="6">C19*B19</f>
        <v>0</v>
      </c>
      <c r="E19" s="354"/>
      <c r="F19" s="840">
        <f t="shared" si="5"/>
        <v>0</v>
      </c>
      <c r="G19" s="286"/>
      <c r="H19" s="309"/>
      <c r="I19" s="905">
        <f t="shared" si="4"/>
        <v>50</v>
      </c>
      <c r="J19" s="842">
        <f t="shared" si="1"/>
        <v>0</v>
      </c>
    </row>
    <row r="20" spans="1:10" ht="15.75" x14ac:dyDescent="0.25">
      <c r="B20" s="206">
        <f t="shared" si="2"/>
        <v>5</v>
      </c>
      <c r="C20" s="838"/>
      <c r="D20" s="418">
        <f t="shared" si="6"/>
        <v>0</v>
      </c>
      <c r="E20" s="354"/>
      <c r="F20" s="840">
        <f t="shared" si="5"/>
        <v>0</v>
      </c>
      <c r="G20" s="286"/>
      <c r="H20" s="309"/>
      <c r="I20" s="905">
        <f t="shared" si="4"/>
        <v>50</v>
      </c>
      <c r="J20" s="842">
        <f t="shared" si="1"/>
        <v>0</v>
      </c>
    </row>
    <row r="21" spans="1:10" ht="15.75" x14ac:dyDescent="0.25">
      <c r="B21" s="206">
        <f t="shared" si="2"/>
        <v>5</v>
      </c>
      <c r="C21" s="838"/>
      <c r="D21" s="418">
        <f t="shared" si="6"/>
        <v>0</v>
      </c>
      <c r="E21" s="354"/>
      <c r="F21" s="840">
        <f t="shared" si="5"/>
        <v>0</v>
      </c>
      <c r="G21" s="286"/>
      <c r="H21" s="309"/>
      <c r="I21" s="905">
        <f t="shared" si="4"/>
        <v>50</v>
      </c>
      <c r="J21" s="842">
        <f t="shared" si="1"/>
        <v>0</v>
      </c>
    </row>
    <row r="22" spans="1:10" ht="15.75" x14ac:dyDescent="0.25">
      <c r="B22" s="206">
        <f t="shared" si="2"/>
        <v>5</v>
      </c>
      <c r="C22" s="838"/>
      <c r="D22" s="418">
        <f t="shared" si="6"/>
        <v>0</v>
      </c>
      <c r="E22" s="354"/>
      <c r="F22" s="840">
        <f t="shared" si="5"/>
        <v>0</v>
      </c>
      <c r="G22" s="286"/>
      <c r="H22" s="309"/>
      <c r="I22" s="905">
        <f t="shared" si="4"/>
        <v>50</v>
      </c>
      <c r="J22" s="842">
        <f t="shared" si="1"/>
        <v>0</v>
      </c>
    </row>
    <row r="23" spans="1:10" ht="15.75" x14ac:dyDescent="0.25">
      <c r="B23" s="206">
        <f t="shared" si="2"/>
        <v>5</v>
      </c>
      <c r="C23" s="838"/>
      <c r="D23" s="418">
        <f t="shared" si="6"/>
        <v>0</v>
      </c>
      <c r="E23" s="354"/>
      <c r="F23" s="840">
        <f t="shared" si="5"/>
        <v>0</v>
      </c>
      <c r="G23" s="286"/>
      <c r="H23" s="309"/>
      <c r="I23" s="905">
        <f t="shared" si="4"/>
        <v>50</v>
      </c>
      <c r="J23" s="842">
        <f t="shared" si="1"/>
        <v>0</v>
      </c>
    </row>
    <row r="24" spans="1:10" ht="15.75" x14ac:dyDescent="0.25">
      <c r="B24" s="206">
        <f t="shared" si="2"/>
        <v>5</v>
      </c>
      <c r="C24" s="838"/>
      <c r="D24" s="418">
        <f t="shared" si="6"/>
        <v>0</v>
      </c>
      <c r="E24" s="354"/>
      <c r="F24" s="840">
        <f t="shared" si="5"/>
        <v>0</v>
      </c>
      <c r="G24" s="286"/>
      <c r="H24" s="309"/>
      <c r="I24" s="905">
        <f t="shared" si="4"/>
        <v>50</v>
      </c>
      <c r="J24" s="842">
        <f t="shared" si="1"/>
        <v>0</v>
      </c>
    </row>
    <row r="25" spans="1:10" ht="15.75" x14ac:dyDescent="0.25">
      <c r="B25" s="206">
        <f t="shared" si="2"/>
        <v>5</v>
      </c>
      <c r="C25" s="838"/>
      <c r="D25" s="418">
        <f t="shared" si="6"/>
        <v>0</v>
      </c>
      <c r="E25" s="354"/>
      <c r="F25" s="840">
        <f t="shared" si="5"/>
        <v>0</v>
      </c>
      <c r="G25" s="286"/>
      <c r="H25" s="309"/>
      <c r="I25" s="905">
        <f t="shared" si="4"/>
        <v>50</v>
      </c>
      <c r="J25" s="842">
        <f t="shared" si="1"/>
        <v>0</v>
      </c>
    </row>
    <row r="26" spans="1:10" ht="15.75" x14ac:dyDescent="0.25">
      <c r="B26" s="206">
        <f t="shared" si="2"/>
        <v>5</v>
      </c>
      <c r="C26" s="838"/>
      <c r="D26" s="418">
        <f t="shared" si="6"/>
        <v>0</v>
      </c>
      <c r="E26" s="354"/>
      <c r="F26" s="840">
        <f t="shared" si="5"/>
        <v>0</v>
      </c>
      <c r="G26" s="71"/>
      <c r="H26" s="716"/>
      <c r="I26" s="906">
        <f t="shared" si="4"/>
        <v>50</v>
      </c>
      <c r="J26" s="842">
        <f t="shared" si="1"/>
        <v>0</v>
      </c>
    </row>
    <row r="27" spans="1:10" ht="15.75" x14ac:dyDescent="0.25">
      <c r="B27" s="206">
        <f t="shared" si="2"/>
        <v>5</v>
      </c>
      <c r="C27" s="838"/>
      <c r="D27" s="418">
        <f t="shared" si="6"/>
        <v>0</v>
      </c>
      <c r="E27" s="354"/>
      <c r="F27" s="840">
        <f t="shared" si="5"/>
        <v>0</v>
      </c>
      <c r="G27" s="71"/>
      <c r="H27" s="716"/>
      <c r="I27" s="906">
        <f t="shared" si="4"/>
        <v>50</v>
      </c>
      <c r="J27" s="842">
        <f t="shared" si="1"/>
        <v>0</v>
      </c>
    </row>
    <row r="28" spans="1:10" ht="15.75" x14ac:dyDescent="0.25">
      <c r="B28" s="206">
        <f t="shared" si="2"/>
        <v>5</v>
      </c>
      <c r="C28" s="838"/>
      <c r="D28" s="418">
        <f t="shared" si="6"/>
        <v>0</v>
      </c>
      <c r="E28" s="354"/>
      <c r="F28" s="840">
        <f t="shared" si="5"/>
        <v>0</v>
      </c>
      <c r="G28" s="71"/>
      <c r="H28" s="716"/>
      <c r="I28" s="906">
        <f t="shared" si="4"/>
        <v>50</v>
      </c>
      <c r="J28" s="842">
        <f t="shared" si="1"/>
        <v>0</v>
      </c>
    </row>
    <row r="29" spans="1:10" ht="15.75" x14ac:dyDescent="0.25">
      <c r="A29" s="47"/>
      <c r="B29" s="206">
        <f t="shared" si="2"/>
        <v>5</v>
      </c>
      <c r="C29" s="838"/>
      <c r="D29" s="418">
        <f t="shared" si="6"/>
        <v>0</v>
      </c>
      <c r="E29" s="354"/>
      <c r="F29" s="840">
        <f t="shared" si="5"/>
        <v>0</v>
      </c>
      <c r="G29" s="71"/>
      <c r="H29" s="716"/>
      <c r="I29" s="906">
        <f t="shared" si="4"/>
        <v>50</v>
      </c>
      <c r="J29" s="842">
        <f t="shared" si="1"/>
        <v>0</v>
      </c>
    </row>
    <row r="30" spans="1:10" ht="15.75" x14ac:dyDescent="0.25">
      <c r="A30" s="47"/>
      <c r="B30" s="206">
        <f t="shared" si="2"/>
        <v>5</v>
      </c>
      <c r="C30" s="838"/>
      <c r="D30" s="418">
        <f t="shared" si="6"/>
        <v>0</v>
      </c>
      <c r="E30" s="354"/>
      <c r="F30" s="840">
        <f t="shared" si="5"/>
        <v>0</v>
      </c>
      <c r="G30" s="71"/>
      <c r="H30" s="716"/>
      <c r="I30" s="906">
        <f t="shared" si="4"/>
        <v>50</v>
      </c>
      <c r="J30" s="842">
        <f t="shared" si="1"/>
        <v>0</v>
      </c>
    </row>
    <row r="31" spans="1:10" ht="15.75" x14ac:dyDescent="0.25">
      <c r="A31" s="47"/>
      <c r="B31" s="206">
        <f t="shared" si="2"/>
        <v>5</v>
      </c>
      <c r="C31" s="838"/>
      <c r="D31" s="418">
        <f t="shared" si="6"/>
        <v>0</v>
      </c>
      <c r="E31" s="354"/>
      <c r="F31" s="840">
        <f t="shared" si="5"/>
        <v>0</v>
      </c>
      <c r="G31" s="71"/>
      <c r="H31" s="716"/>
      <c r="I31" s="906">
        <f t="shared" si="4"/>
        <v>50</v>
      </c>
      <c r="J31" s="842">
        <f t="shared" si="1"/>
        <v>0</v>
      </c>
    </row>
    <row r="32" spans="1:10" ht="15.75" x14ac:dyDescent="0.25">
      <c r="A32" s="47"/>
      <c r="B32" s="206">
        <f t="shared" si="2"/>
        <v>5</v>
      </c>
      <c r="C32" s="838"/>
      <c r="D32" s="418">
        <f t="shared" si="6"/>
        <v>0</v>
      </c>
      <c r="E32" s="354"/>
      <c r="F32" s="840">
        <f t="shared" si="5"/>
        <v>0</v>
      </c>
      <c r="G32" s="71"/>
      <c r="H32" s="716"/>
      <c r="I32" s="906">
        <f t="shared" si="4"/>
        <v>50</v>
      </c>
      <c r="J32" s="842">
        <f t="shared" si="1"/>
        <v>0</v>
      </c>
    </row>
    <row r="33" spans="1:10" ht="15.75" x14ac:dyDescent="0.25">
      <c r="A33" s="47"/>
      <c r="B33" s="206">
        <f t="shared" si="2"/>
        <v>5</v>
      </c>
      <c r="C33" s="838"/>
      <c r="D33" s="418">
        <f t="shared" si="6"/>
        <v>0</v>
      </c>
      <c r="E33" s="354"/>
      <c r="F33" s="840">
        <f t="shared" si="5"/>
        <v>0</v>
      </c>
      <c r="G33" s="71"/>
      <c r="H33" s="716"/>
      <c r="I33" s="906">
        <f t="shared" si="4"/>
        <v>50</v>
      </c>
      <c r="J33" s="842">
        <f t="shared" si="1"/>
        <v>0</v>
      </c>
    </row>
    <row r="34" spans="1:10" ht="15.75" x14ac:dyDescent="0.25">
      <c r="A34" s="47"/>
      <c r="B34" s="206">
        <f t="shared" si="2"/>
        <v>5</v>
      </c>
      <c r="C34" s="838"/>
      <c r="D34" s="418">
        <f t="shared" si="6"/>
        <v>0</v>
      </c>
      <c r="E34" s="354"/>
      <c r="F34" s="840">
        <f t="shared" si="5"/>
        <v>0</v>
      </c>
      <c r="G34" s="71"/>
      <c r="H34" s="716"/>
      <c r="I34" s="906">
        <f t="shared" si="4"/>
        <v>50</v>
      </c>
      <c r="J34" s="842">
        <f t="shared" si="1"/>
        <v>0</v>
      </c>
    </row>
    <row r="35" spans="1:10" ht="15.75" x14ac:dyDescent="0.25">
      <c r="A35" s="47"/>
      <c r="B35" s="206">
        <f t="shared" si="2"/>
        <v>5</v>
      </c>
      <c r="C35" s="838"/>
      <c r="D35" s="418">
        <f t="shared" si="6"/>
        <v>0</v>
      </c>
      <c r="E35" s="354"/>
      <c r="F35" s="840">
        <f t="shared" si="5"/>
        <v>0</v>
      </c>
      <c r="G35" s="71"/>
      <c r="H35" s="716"/>
      <c r="I35" s="841">
        <f t="shared" si="4"/>
        <v>50</v>
      </c>
      <c r="J35" s="842">
        <f t="shared" si="1"/>
        <v>0</v>
      </c>
    </row>
    <row r="36" spans="1:10" ht="15.75" x14ac:dyDescent="0.25">
      <c r="A36" s="47"/>
      <c r="B36" s="206">
        <f t="shared" si="2"/>
        <v>5</v>
      </c>
      <c r="C36" s="838"/>
      <c r="D36" s="418">
        <f t="shared" si="6"/>
        <v>0</v>
      </c>
      <c r="E36" s="354"/>
      <c r="F36" s="840">
        <f t="shared" si="5"/>
        <v>0</v>
      </c>
      <c r="G36" s="71"/>
      <c r="H36" s="716"/>
      <c r="I36" s="841">
        <f t="shared" si="4"/>
        <v>50</v>
      </c>
      <c r="J36" s="842">
        <f t="shared" si="1"/>
        <v>0</v>
      </c>
    </row>
    <row r="37" spans="1:10" ht="15.75" x14ac:dyDescent="0.25">
      <c r="A37" s="47"/>
      <c r="B37" s="206">
        <f t="shared" si="2"/>
        <v>5</v>
      </c>
      <c r="C37" s="838"/>
      <c r="D37" s="418">
        <f t="shared" si="6"/>
        <v>0</v>
      </c>
      <c r="E37" s="354"/>
      <c r="F37" s="840">
        <f t="shared" si="5"/>
        <v>0</v>
      </c>
      <c r="G37" s="71"/>
      <c r="H37" s="716"/>
      <c r="I37" s="841">
        <f t="shared" si="4"/>
        <v>50</v>
      </c>
      <c r="J37" s="842">
        <f t="shared" si="1"/>
        <v>0</v>
      </c>
    </row>
    <row r="38" spans="1:10" ht="15.75" x14ac:dyDescent="0.25">
      <c r="A38" s="47"/>
      <c r="B38" s="206">
        <f t="shared" si="2"/>
        <v>5</v>
      </c>
      <c r="C38" s="838"/>
      <c r="D38" s="418">
        <f t="shared" si="6"/>
        <v>0</v>
      </c>
      <c r="E38" s="354"/>
      <c r="F38" s="840">
        <f t="shared" si="5"/>
        <v>0</v>
      </c>
      <c r="G38" s="71"/>
      <c r="H38" s="716"/>
      <c r="I38" s="841">
        <f t="shared" si="4"/>
        <v>50</v>
      </c>
      <c r="J38" s="842">
        <f t="shared" si="1"/>
        <v>0</v>
      </c>
    </row>
    <row r="39" spans="1:10" ht="15.75" thickBot="1" x14ac:dyDescent="0.3">
      <c r="A39" s="125"/>
      <c r="B39" s="207">
        <f t="shared" si="2"/>
        <v>5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4"/>
      <c r="J39" s="835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91" t="s">
        <v>21</v>
      </c>
      <c r="E42" s="1092"/>
      <c r="F42" s="147">
        <f>E4+E5-F40+E6</f>
        <v>50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5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 A M A R  O N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MANITAS    DE   CERDO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2021-11-09T14:23:56Z</dcterms:modified>
</cp:coreProperties>
</file>