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38" l="1"/>
  <c r="AT12" i="188" l="1"/>
  <c r="AT13" i="188"/>
  <c r="AT14" i="188"/>
  <c r="AT15" i="188"/>
  <c r="AT16" i="188"/>
  <c r="AT17" i="188"/>
  <c r="AT18" i="188"/>
  <c r="AT19" i="188"/>
  <c r="AT20" i="188"/>
  <c r="AT21" i="188"/>
  <c r="AT22" i="188"/>
  <c r="AT23" i="188"/>
  <c r="AT24" i="188"/>
  <c r="AT25" i="188"/>
  <c r="AT26" i="188"/>
  <c r="AT27" i="188"/>
  <c r="AT28" i="188"/>
  <c r="AT29" i="188"/>
  <c r="AT30" i="188"/>
  <c r="AT31" i="188"/>
  <c r="AT32" i="188"/>
  <c r="AT33" i="188"/>
  <c r="AT34" i="188"/>
  <c r="AT35" i="188"/>
  <c r="AT36" i="188"/>
  <c r="AT37" i="188"/>
  <c r="AT38" i="188"/>
  <c r="AT39" i="188"/>
  <c r="AT40" i="188"/>
  <c r="AT41" i="188"/>
  <c r="AT42" i="188"/>
  <c r="AT43" i="188"/>
  <c r="AT44" i="188"/>
  <c r="AT45" i="188"/>
  <c r="AT46" i="188"/>
  <c r="AT47" i="188"/>
  <c r="AT48" i="188"/>
  <c r="AT49" i="188"/>
  <c r="AT50" i="188"/>
  <c r="AT51" i="188"/>
  <c r="AT52" i="188"/>
  <c r="AT53" i="188"/>
  <c r="AT54" i="188"/>
  <c r="AT55" i="188"/>
  <c r="AT56" i="188"/>
  <c r="AT57" i="188"/>
  <c r="AT58" i="188"/>
  <c r="AT59" i="188"/>
  <c r="AT60" i="188"/>
  <c r="AT61" i="188"/>
  <c r="AT62" i="188"/>
  <c r="AT63" i="188"/>
  <c r="AT64" i="188"/>
  <c r="AT65" i="188"/>
  <c r="AT66" i="188"/>
  <c r="AT67" i="188"/>
  <c r="AT68" i="188"/>
  <c r="AT69" i="188"/>
  <c r="AT70" i="188"/>
  <c r="AT71" i="188"/>
  <c r="AT72" i="188"/>
  <c r="AT73" i="188"/>
  <c r="AT74" i="188"/>
  <c r="AT75" i="188"/>
  <c r="AT76" i="188"/>
  <c r="AR78" i="188"/>
  <c r="AQ78" i="188"/>
  <c r="AS81" i="188" s="1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Q17" i="130"/>
  <c r="U17" i="130" s="1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Q30" i="130" s="1"/>
  <c r="R5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T78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M28" i="135"/>
  <c r="P7" i="135" s="1"/>
  <c r="Q7" i="135" s="1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AT78" i="188" l="1"/>
  <c r="Q32" i="130"/>
  <c r="S5" i="130"/>
  <c r="T9" i="130"/>
  <c r="U9" i="130"/>
  <c r="U29" i="130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S83" i="57"/>
  <c r="AU6" i="57"/>
  <c r="AV6" i="57" s="1"/>
  <c r="O28" i="135"/>
  <c r="O30" i="135" s="1"/>
  <c r="Q19" i="38"/>
  <c r="AS83" i="188" l="1"/>
  <c r="AU6" i="188"/>
  <c r="AV6" i="188" s="1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Q20" i="38"/>
  <c r="T28" i="130" l="1"/>
  <c r="Q28" i="38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AO1" i="188" s="1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GG30" i="1" s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<sst xmlns="http://schemas.openxmlformats.org/spreadsheetml/2006/main" count="2856" uniqueCount="333">
  <si>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</si>
  <si>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</si>
  <si>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</si>
  <si>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</si>
  <si>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</si>
  <si>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</si>
  <si>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</si>
  <si>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</si>
  <si>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</si>
  <si>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</si>
  <si>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</si>
  <si>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</si>
  <si>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</si>
  <si>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</si>
  <si>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</si>
  <si>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</si>
  <si>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</si>
  <si>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</si>
  <si>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</si>
  <si>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</si>
  <si>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</si>
  <si>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</si>
  <si>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</si>
  <si>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</si>
  <si>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</si>
  <si>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</si>
  <si>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</si>
  <si>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</si>
  <si>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</si>
  <si>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</si>
  <si>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</si>
  <si>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</si>
  <si>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</si>
  <si>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</si>
  <si>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</si>
  <si>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</si>
  <si>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</si>
  <si>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</si>
  <si>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</si>
  <si>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</si>
  <si>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</si>
  <si>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</si>
  <si>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</si>
  <si>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</si>
  <si>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</si>
  <si>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</si>
  <si>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</si>
  <si>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</si>
  <si>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</si>
  <si>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</si>
  <si>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</si>
  <si>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</si>
  <si>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</si>
  <si>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</si>
  <si>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</si>
  <si>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</si>
  <si>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</si>
  <si>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</si>
  <si>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</si>
  <si>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</si>
  <si>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</si>
  <si>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</si>
  <si>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</si>
  <si>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</si>
  <si>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</si>
  <si>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</si>
  <si>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</si>
  <si>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</si>
  <si>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</si>
  <si>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</si>
  <si>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</si>
  <si>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</si>
  <si>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</si>
  <si>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</si>
  <si>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</si>
  <si>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</si>
  <si>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</si>
  <si>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</si>
  <si>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</si>
  <si>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</si>
  <si>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</si>
  <si>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</si>
  <si>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</si>
  <si>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</si>
  <si>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</si>
  <si>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</si>
  <si>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</si>
  <si>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</si>
  <si>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</si>
  <si>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</si>
  <si>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</si>
  <si>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</si>
  <si>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</si>
  <si>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</si>
  <si>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</si>
  <si>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</si>
  <si>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</si>
  <si>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</si>
  <si>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</si>
  <si>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</si>
  <si>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</si>
  <si>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</si>
  <si>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</si>
  <si>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</si>
  <si>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</si>
  <si>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</si>
  <si>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</si>
  <si>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</si>
  <si>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</si>
  <si>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</si>
  <si>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</si>
  <si>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</si>
  <si>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</si>
  <si>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</si>
  <si>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</si>
  <si>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</si>
  <si>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</si>
  <si>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</si>
  <si>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</si>
  <si>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</si>
  <si>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</si>
  <si>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</si>
  <si>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</si>
  <si>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</si>
  <si>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</si>
  <si>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</si>
  <si>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</si>
  <si>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</si>
  <si>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</si>
  <si>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</si>
  <si>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</si>
  <si>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</si>
  <si>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</si>
  <si>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</si>
  <si>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</si>
  <si>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</si>
  <si>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</si>
  <si>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</si>
  <si>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</si>
  <si>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</si>
  <si>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</si>
  <si>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</si>
  <si>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</si>
  <si>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</si>
  <si>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</si>
  <si>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</si>
  <si>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</si>
  <si>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</si>
  <si>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</si>
  <si>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</si>
  <si>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</si>
  <si>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</si>
  <si>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</si>
  <si>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</si>
  <si>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</si>
  <si>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</si>
  <si>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</si>
  <si>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</si>
  <si>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</si>
  <si>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</si>
  <si>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</si>
  <si>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</si>
  <si>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</si>
  <si>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</si>
  <si>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</si>
  <si>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</si>
  <si>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</si>
  <si>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</si>
  <si>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</si>
  <si>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</si>
  <si>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</si>
  <si>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</si>
  <si>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</si>
  <si>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</si>
  <si>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</si>
  <si>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</si>
  <si>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</si>
  <si>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</si>
  <si>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</si>
  <si>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</si>
  <si>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</si>
  <si>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</si>
  <si>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</si>
  <si>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</si>
  <si>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</si>
  <si>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</si>
  <si>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</si>
  <si>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</si>
  <si>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</si>
  <si>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</si>
  <si>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</si>
  <si>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</si>
  <si>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</si>
  <si>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</si>
  <si>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</si>
  <si>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</si>
  <si>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</si>
  <si>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</si>
  <si>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</si>
  <si>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</si>
  <si>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</si>
  <si>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</si>
  <si>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</si>
  <si>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</si>
  <si>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</si>
  <si>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</si>
  <si>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</si>
  <si>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</si>
  <si>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</si>
  <si>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</si>
  <si>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</si>
  <si>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</si>
  <si>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</si>
  <si>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</si>
  <si>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</si>
  <si>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</si>
  <si>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</si>
  <si>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</si>
  <si>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</si>
  <si>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</si>
  <si>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</si>
  <si>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</si>
  <si>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</si>
  <si>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</si>
  <si>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</si>
  <si>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</si>
  <si>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</si>
  <si>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</si>
  <si>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</si>
  <si>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</si>
  <si>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</si>
  <si>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</si>
  <si>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</si>
  <si>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</si>
  <si>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</si>
  <si>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</si>
  <si>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</si>
  <si>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</si>
  <si>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</si>
  <si>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</si>
  <si>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</si>
  <si>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</si>
  <si>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</si>
  <si>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</si>
  <si>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</si>
  <si>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</si>
  <si>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</si>
  <si>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</si>
  <si>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</si>
  <si>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</si>
  <si>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</si>
  <si>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</si>
  <si>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</si>
  <si>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</si>
  <si>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</si>
  <si>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</si>
  <si>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</si>
  <si>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</si>
  <si>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</si>
  <si>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</si>
  <si>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</si>
  <si>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</si>
  <si>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</si>
  <si>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</si>
  <si>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</si>
  <si>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</si>
  <si>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</si>
  <si>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</si>
  <si>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</si>
  <si>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</si>
  <si>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</si>
  <si>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</si>
  <si>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</si>
  <si>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</si>
  <si>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</si>
  <si>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</si>
  <si>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</si>
  <si>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</si>
  <si>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</si>
  <si>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</si>
  <si>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</si>
  <si>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</si>
  <si>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</si>
  <si>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</si>
  <si>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</si>
  <si>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</si>
  <si>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</si>
  <si>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</si>
  <si>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</si>
  <si>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</si>
  <si>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</si>
  <si>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</si>
  <si>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24-.3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</si>
  <si>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</si>
  <si>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</si>
  <si>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</si>
  <si>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</si>
  <si>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</si>
  <si>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</si>
  <si>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</si>
  <si>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</si>
  <si>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</si>
  <si>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</si>
  <si>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</si>
  <si>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</si>
  <si>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</si>
  <si>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</si>
  <si>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</si>
  <si>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</si>
  <si>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</si>
  <si>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</si>
  <si>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</si>
  <si>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</si>
  <si>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</si>
  <si>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</si>
  <si>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</si>
  <si>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</si>
  <si>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</si>
  <si>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</si>
  <si>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</si>
  <si>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</si>
  <si>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</si>
  <si>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</si>
  <si>
    <t xml:space="preserve">RECORTE  </t>
  </si>
  <si>
    <t>ESPECIAL</t>
  </si>
  <si>
    <t>CAMARON COCIDO  50/60</t>
  </si>
  <si>
    <t>ATUN</t>
  </si>
  <si>
    <t>PLA-3038</t>
  </si>
  <si>
    <t>TAMPIQUEÑA</t>
  </si>
  <si>
    <t>A14-25503</t>
  </si>
  <si>
    <t>RECORTE ESPECIAL</t>
  </si>
  <si>
    <t>Transfer S 31-Mar-22</t>
  </si>
  <si>
    <t>Transfer s 30-Mar-22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</si>
</sst>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4" fontId="10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vertical="center" wrapText="1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166" fontId="7" fillId="4" borderId="33" xfId="0" applyNumberFormat="1" applyFont="1" applyFill="1" applyBorder="1" applyAlignment="1">
      <alignment horizontal="right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41" fillId="0" borderId="91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00FF00"/>
      <color rgb="FF66FFFF"/>
      <color rgb="FFFFCCFF"/>
      <color rgb="FFCC99FF"/>
      <color rgb="FFFF3399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0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683167.61600000004</c:v>
                </c:pt>
                <c:pt idx="2">
                  <c:v>706705.46875</c:v>
                </c:pt>
                <c:pt idx="3">
                  <c:v>677678.22340000002</c:v>
                </c:pt>
                <c:pt idx="4">
                  <c:v>667557.73589000001</c:v>
                </c:pt>
                <c:pt idx="5">
                  <c:v>660897.43858000007</c:v>
                </c:pt>
                <c:pt idx="6">
                  <c:v>0</c:v>
                </c:pt>
                <c:pt idx="7">
                  <c:v>0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35.583881181536292</c:v>
                </c:pt>
                <c:pt idx="2">
                  <c:v>37.817330290672572</c:v>
                </c:pt>
                <c:pt idx="3">
                  <c:v>35.346920196951835</c:v>
                </c:pt>
                <c:pt idx="4">
                  <c:v>35.7023197313124</c:v>
                </c:pt>
                <c:pt idx="5">
                  <c:v>35.601984463059232</c:v>
                </c:pt>
                <c:pt idx="6">
                  <c:v>0.1</c:v>
                </c:pt>
                <c:pt idx="7">
                  <c:v>0.1</c:v>
                </c:pt>
                <c:pt idx="8">
                  <c:v>36.380265520724834</c:v>
                </c:pt>
                <c:pt idx="9">
                  <c:v>36.380089579592465</c:v>
                </c:pt>
                <c:pt idx="10">
                  <c:v>37.641886506683889</c:v>
                </c:pt>
                <c:pt idx="11">
                  <c:v>35.896566080612125</c:v>
                </c:pt>
                <c:pt idx="12">
                  <c:v>36.184375214479736</c:v>
                </c:pt>
                <c:pt idx="13">
                  <c:v>36.183497105381214</c:v>
                </c:pt>
                <c:pt idx="14">
                  <c:v>35.930086401109897</c:v>
                </c:pt>
                <c:pt idx="15">
                  <c:v>35.032989050972688</c:v>
                </c:pt>
                <c:pt idx="16">
                  <c:v>36.030359023141862</c:v>
                </c:pt>
                <c:pt idx="17">
                  <c:v>34.748020556192202</c:v>
                </c:pt>
                <c:pt idx="18">
                  <c:v>35.242851700746748</c:v>
                </c:pt>
                <c:pt idx="19">
                  <c:v>34.63593143375487</c:v>
                </c:pt>
                <c:pt idx="20">
                  <c:v>34.736330911581803</c:v>
                </c:pt>
                <c:pt idx="21">
                  <c:v>33.847414547011169</c:v>
                </c:pt>
                <c:pt idx="22">
                  <c:v>32.208989201230501</c:v>
                </c:pt>
                <c:pt idx="23">
                  <c:v>31.423242864744847</c:v>
                </c:pt>
                <c:pt idx="24">
                  <c:v>31.22632344866749</c:v>
                </c:pt>
                <c:pt idx="25">
                  <c:v>32.078051958993036</c:v>
                </c:pt>
                <c:pt idx="26">
                  <c:v>33.600601081216347</c:v>
                </c:pt>
                <c:pt idx="27">
                  <c:v>32.636257873355213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H9" activePane="bottomRight" state="frozen"/>
      <selection pane="topRight" activeCell="B1" sqref="B1"/>
      <selection pane="bottomLeft" activeCell="A3" sqref="A3"/>
      <selection pane="bottomRight" activeCell="T126" sqref="T12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9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94" t="s">
        <v>206</v>
      </c>
      <c r="C1" s="895"/>
      <c r="D1" s="896"/>
      <c r="E1" s="897"/>
      <c r="F1" s="898"/>
      <c r="G1" s="899"/>
      <c r="H1" s="898"/>
      <c r="I1" s="900"/>
      <c r="J1" s="901"/>
      <c r="K1" s="1074" t="s">
        <v>26</v>
      </c>
      <c r="L1" s="633"/>
      <c r="M1" s="1076" t="s">
        <v>27</v>
      </c>
      <c r="N1" s="450"/>
      <c r="P1" s="97" t="s">
        <v>38</v>
      </c>
      <c r="Q1" s="1072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7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075"/>
      <c r="L2" s="634" t="s">
        <v>29</v>
      </c>
      <c r="M2" s="1077"/>
      <c r="N2" s="451" t="s">
        <v>29</v>
      </c>
      <c r="O2" s="574" t="s">
        <v>30</v>
      </c>
      <c r="P2" s="98" t="s">
        <v>39</v>
      </c>
      <c r="Q2" s="1073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8">
        <f>PIERNA!E3</f>
        <v>0</v>
      </c>
      <c r="F3" s="690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5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90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225</v>
      </c>
      <c r="K4" s="1034">
        <v>12001</v>
      </c>
      <c r="L4" s="1035" t="s">
        <v>239</v>
      </c>
      <c r="M4" s="557">
        <v>30160</v>
      </c>
      <c r="N4" s="559" t="s">
        <v>241</v>
      </c>
      <c r="O4" s="575">
        <v>2010181</v>
      </c>
      <c r="P4" s="560"/>
      <c r="Q4" s="1032">
        <f>31653.8*20.32</f>
        <v>643205.21600000001</v>
      </c>
      <c r="R4" s="1033" t="s">
        <v>236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90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226</v>
      </c>
      <c r="K5" s="1034">
        <v>11151</v>
      </c>
      <c r="L5" s="1035" t="s">
        <v>239</v>
      </c>
      <c r="M5" s="557">
        <v>30160</v>
      </c>
      <c r="N5" s="559" t="s">
        <v>241</v>
      </c>
      <c r="O5" s="562">
        <v>2010182</v>
      </c>
      <c r="P5" s="560"/>
      <c r="Q5" s="1030">
        <f>31775.08*20.2</f>
        <v>641856.61600000004</v>
      </c>
      <c r="R5" s="1031" t="s">
        <v>236</v>
      </c>
      <c r="S5" s="65">
        <f>Q5+M5+K5+P5</f>
        <v>683167.61600000004</v>
      </c>
      <c r="T5" s="65">
        <f>S5/H5+0.1</f>
        <v>35.583881181536292</v>
      </c>
      <c r="U5" s="203"/>
    </row>
    <row r="6" spans="1:29" s="159" customFormat="1" ht="24.75" x14ac:dyDescent="0.25">
      <c r="A6" s="100">
        <v>3</v>
      </c>
      <c r="B6" s="863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90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229</v>
      </c>
      <c r="K6" s="557">
        <v>11151</v>
      </c>
      <c r="L6" s="558" t="s">
        <v>242</v>
      </c>
      <c r="M6" s="557">
        <v>30160</v>
      </c>
      <c r="N6" s="559" t="s">
        <v>242</v>
      </c>
      <c r="O6" s="562">
        <v>817197</v>
      </c>
      <c r="P6" s="560"/>
      <c r="Q6" s="928">
        <f>32261.55*20.625</f>
        <v>665394.46875</v>
      </c>
      <c r="R6" s="1014" t="s">
        <v>240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90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230</v>
      </c>
      <c r="K7" s="563">
        <v>13851</v>
      </c>
      <c r="L7" s="558"/>
      <c r="M7" s="557"/>
      <c r="N7" s="559"/>
      <c r="O7" s="562">
        <v>2011060</v>
      </c>
      <c r="P7" s="564"/>
      <c r="Q7" s="1030">
        <f>32271.62*20.57</f>
        <v>663827.22340000002</v>
      </c>
      <c r="R7" s="1031" t="s">
        <v>237</v>
      </c>
      <c r="S7" s="65">
        <f t="shared" si="0"/>
        <v>677678.22340000002</v>
      </c>
      <c r="T7" s="65">
        <f>S7/H7</f>
        <v>35.346920196951835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90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231</v>
      </c>
      <c r="K8" s="557">
        <v>12161</v>
      </c>
      <c r="L8" s="558"/>
      <c r="M8" s="557"/>
      <c r="N8" s="559"/>
      <c r="O8" s="575">
        <v>2011409</v>
      </c>
      <c r="P8" s="537"/>
      <c r="Q8" s="1030">
        <f>31888.13*20.553</f>
        <v>655396.73589000001</v>
      </c>
      <c r="R8" s="1031" t="s">
        <v>238</v>
      </c>
      <c r="S8" s="65">
        <f t="shared" si="0"/>
        <v>667557.73589000001</v>
      </c>
      <c r="T8" s="65">
        <f t="shared" ref="T8:T41" si="4">S8/H8+0.1</f>
        <v>35.7023197313124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90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232</v>
      </c>
      <c r="K9" s="557">
        <v>12001</v>
      </c>
      <c r="L9" s="558"/>
      <c r="M9" s="557"/>
      <c r="N9" s="559"/>
      <c r="O9" s="562">
        <v>2011410</v>
      </c>
      <c r="P9" s="518"/>
      <c r="Q9" s="1030">
        <f>31571.86*20.553</f>
        <v>648896.43858000007</v>
      </c>
      <c r="R9" s="1031" t="s">
        <v>238</v>
      </c>
      <c r="S9" s="65">
        <f>Q9+M9+K9</f>
        <v>660897.43858000007</v>
      </c>
      <c r="T9" s="65">
        <f>S9/H9</f>
        <v>35.601984463059232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74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90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78" t="s">
        <v>258</v>
      </c>
      <c r="K10" s="557"/>
      <c r="L10" s="558"/>
      <c r="M10" s="557"/>
      <c r="N10" s="559"/>
      <c r="O10" s="562"/>
      <c r="P10" s="537"/>
      <c r="Q10" s="928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90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259</v>
      </c>
      <c r="K11" s="557"/>
      <c r="L11" s="558"/>
      <c r="M11" s="557"/>
      <c r="N11" s="559"/>
      <c r="O11" s="576"/>
      <c r="P11" s="675"/>
      <c r="Q11" s="928"/>
      <c r="R11" s="561"/>
      <c r="S11" s="65">
        <f t="shared" si="0"/>
        <v>0</v>
      </c>
      <c r="T11" s="65">
        <f>S11/H11+0.1</f>
        <v>0.1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90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261</v>
      </c>
      <c r="K12" s="557"/>
      <c r="L12" s="558"/>
      <c r="M12" s="557"/>
      <c r="N12" s="559"/>
      <c r="O12" s="576">
        <v>2013290</v>
      </c>
      <c r="P12" s="518"/>
      <c r="Q12" s="1030">
        <f>34087.72*20.39</f>
        <v>695048.61080000002</v>
      </c>
      <c r="R12" s="1031" t="s">
        <v>235</v>
      </c>
      <c r="S12" s="65">
        <f>Q12+M12+K12</f>
        <v>695048.61080000002</v>
      </c>
      <c r="T12" s="65">
        <f t="shared" ref="T12:T18" si="5">S12/H12</f>
        <v>36.380265520724834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90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260</v>
      </c>
      <c r="K13" s="557"/>
      <c r="L13" s="558"/>
      <c r="M13" s="557"/>
      <c r="N13" s="559"/>
      <c r="O13" s="576">
        <v>2013291</v>
      </c>
      <c r="P13" s="566"/>
      <c r="Q13" s="1032">
        <f>33684.68*20.39</f>
        <v>686830.62520000001</v>
      </c>
      <c r="R13" s="1031" t="s">
        <v>272</v>
      </c>
      <c r="S13" s="65">
        <f t="shared" si="0"/>
        <v>686830.62520000001</v>
      </c>
      <c r="T13" s="65">
        <f t="shared" si="5"/>
        <v>36.380089579592465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90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262</v>
      </c>
      <c r="K14" s="557"/>
      <c r="L14" s="558"/>
      <c r="M14" s="557"/>
      <c r="N14" s="559"/>
      <c r="O14" s="562">
        <v>824039</v>
      </c>
      <c r="P14" s="518"/>
      <c r="Q14" s="563">
        <f>33497.65*21.16</f>
        <v>708810.27400000009</v>
      </c>
      <c r="R14" s="567" t="s">
        <v>273</v>
      </c>
      <c r="S14" s="65">
        <f>Q14+M14+K14</f>
        <v>708810.27400000009</v>
      </c>
      <c r="T14" s="65">
        <f t="shared" si="5"/>
        <v>37.641886506683889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90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263</v>
      </c>
      <c r="K15" s="557"/>
      <c r="L15" s="558"/>
      <c r="M15" s="557"/>
      <c r="N15" s="568"/>
      <c r="O15" s="575">
        <v>2013685</v>
      </c>
      <c r="P15" s="518"/>
      <c r="Q15" s="563">
        <f>33299.26*20.626</f>
        <v>686830.53676000005</v>
      </c>
      <c r="R15" s="569" t="s">
        <v>278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90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14" t="s">
        <v>267</v>
      </c>
      <c r="K16" s="557"/>
      <c r="L16" s="558"/>
      <c r="M16" s="557"/>
      <c r="N16" s="568"/>
      <c r="O16" s="576">
        <v>2014499</v>
      </c>
      <c r="P16" s="566"/>
      <c r="Q16" s="928">
        <f>32064.91*20.98</f>
        <v>672721.81180000002</v>
      </c>
      <c r="R16" s="561" t="s">
        <v>274</v>
      </c>
      <c r="S16" s="65">
        <f t="shared" si="0"/>
        <v>672721.81180000002</v>
      </c>
      <c r="T16" s="65">
        <f t="shared" si="5"/>
        <v>36.184375214479736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90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268</v>
      </c>
      <c r="K17" s="557"/>
      <c r="L17" s="558"/>
      <c r="M17" s="557"/>
      <c r="N17" s="568"/>
      <c r="O17" s="562">
        <v>2014500</v>
      </c>
      <c r="P17" s="518"/>
      <c r="Q17" s="928">
        <f>32293.34*20.98</f>
        <v>677514.27320000005</v>
      </c>
      <c r="R17" s="567" t="s">
        <v>274</v>
      </c>
      <c r="S17" s="65">
        <f>Q17+M17+K17</f>
        <v>677514.27320000005</v>
      </c>
      <c r="T17" s="65">
        <f t="shared" si="5"/>
        <v>36.183497105381214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15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90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271</v>
      </c>
      <c r="K18" s="563"/>
      <c r="L18" s="942"/>
      <c r="M18" s="557"/>
      <c r="N18" s="559"/>
      <c r="O18" s="577">
        <v>2016003</v>
      </c>
      <c r="P18" s="537"/>
      <c r="Q18" s="928">
        <f>31486.92*21.385</f>
        <v>673347.78419999999</v>
      </c>
      <c r="R18" s="561" t="s">
        <v>275</v>
      </c>
      <c r="S18" s="65">
        <f>Q18+M18+K18</f>
        <v>673347.78419999999</v>
      </c>
      <c r="T18" s="65">
        <f t="shared" si="5"/>
        <v>35.930086401109897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26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90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52" t="s">
        <v>298</v>
      </c>
      <c r="K19" s="557"/>
      <c r="L19" s="558"/>
      <c r="M19" s="557"/>
      <c r="N19" s="559"/>
      <c r="O19" s="562">
        <v>833940</v>
      </c>
      <c r="P19" s="518"/>
      <c r="Q19" s="928">
        <f>31508.97*20.86</f>
        <v>657277.11419999995</v>
      </c>
      <c r="R19" s="570" t="s">
        <v>277</v>
      </c>
      <c r="S19" s="65">
        <f>Q19+M19+K19</f>
        <v>657277.11419999995</v>
      </c>
      <c r="T19" s="65">
        <f>S19/H19+0.1</f>
        <v>35.032989050972688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41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90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299</v>
      </c>
      <c r="K20" s="557"/>
      <c r="L20" s="558"/>
      <c r="M20" s="557"/>
      <c r="N20" s="559"/>
      <c r="O20" s="562">
        <v>2016002</v>
      </c>
      <c r="P20" s="560"/>
      <c r="Q20" s="928">
        <f>32366.39*21.385</f>
        <v>692155.25015000009</v>
      </c>
      <c r="R20" s="570" t="s">
        <v>275</v>
      </c>
      <c r="S20" s="65">
        <f t="shared" si="0"/>
        <v>692155.25015000009</v>
      </c>
      <c r="T20" s="65">
        <f>S20/H20+0.1</f>
        <v>36.030359023141862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90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300</v>
      </c>
      <c r="K21" s="557"/>
      <c r="L21" s="558"/>
      <c r="M21" s="557"/>
      <c r="N21" s="559"/>
      <c r="O21" s="576">
        <v>2016805</v>
      </c>
      <c r="P21" s="560"/>
      <c r="Q21" s="928">
        <f>30802.41*20.968</f>
        <v>645864.93287999998</v>
      </c>
      <c r="R21" s="570" t="s">
        <v>273</v>
      </c>
      <c r="S21" s="65">
        <f t="shared" si="0"/>
        <v>645864.93287999998</v>
      </c>
      <c r="T21" s="65">
        <f>S21/H21</f>
        <v>34.748020556192202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3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301</v>
      </c>
      <c r="K22" s="557"/>
      <c r="L22" s="558"/>
      <c r="M22" s="557"/>
      <c r="N22" s="559"/>
      <c r="O22" s="576">
        <v>834246</v>
      </c>
      <c r="P22" s="537"/>
      <c r="Q22" s="928">
        <f>31106.49*20.81</f>
        <v>647326.05689999997</v>
      </c>
      <c r="R22" s="570" t="s">
        <v>318</v>
      </c>
      <c r="S22" s="65">
        <f t="shared" si="0"/>
        <v>647326.05689999997</v>
      </c>
      <c r="T22" s="65">
        <f t="shared" si="4"/>
        <v>35.242851700746748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3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302</v>
      </c>
      <c r="K23" s="557"/>
      <c r="L23" s="558"/>
      <c r="M23" s="557"/>
      <c r="N23" s="559"/>
      <c r="O23" s="577">
        <v>2016806</v>
      </c>
      <c r="P23" s="560"/>
      <c r="Q23" s="928">
        <f>31057.99*20.9</f>
        <v>649111.99100000004</v>
      </c>
      <c r="R23" s="570" t="s">
        <v>317</v>
      </c>
      <c r="S23" s="65">
        <f>Q23+M23+K23</f>
        <v>649111.99100000004</v>
      </c>
      <c r="T23" s="65">
        <f>S23/H23</f>
        <v>34.63593143375487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3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303</v>
      </c>
      <c r="K24" s="557"/>
      <c r="L24" s="558"/>
      <c r="M24" s="557"/>
      <c r="N24" s="559"/>
      <c r="O24" s="562">
        <v>2016807</v>
      </c>
      <c r="P24" s="560"/>
      <c r="Q24" s="928">
        <f>30725.74*20.9</f>
        <v>642167.96600000001</v>
      </c>
      <c r="R24" s="570" t="s">
        <v>317</v>
      </c>
      <c r="S24" s="65">
        <f t="shared" si="0"/>
        <v>642167.96600000001</v>
      </c>
      <c r="T24" s="65">
        <f t="shared" si="4"/>
        <v>34.736330911581803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24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3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304</v>
      </c>
      <c r="K25" s="557"/>
      <c r="L25" s="558"/>
      <c r="M25" s="557"/>
      <c r="N25" s="570"/>
      <c r="O25" s="562">
        <v>2017123</v>
      </c>
      <c r="P25" s="537"/>
      <c r="Q25" s="928">
        <f>30702.98*20.86</f>
        <v>640464.16279999993</v>
      </c>
      <c r="R25" s="543" t="s">
        <v>276</v>
      </c>
      <c r="S25" s="65">
        <f t="shared" si="0"/>
        <v>640464.16279999993</v>
      </c>
      <c r="T25" s="65">
        <f>S25/H25</f>
        <v>33.847414547011169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5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3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305</v>
      </c>
      <c r="K26" s="557"/>
      <c r="L26" s="558"/>
      <c r="M26" s="557"/>
      <c r="N26" s="570"/>
      <c r="O26" s="562">
        <v>2018170</v>
      </c>
      <c r="P26" s="560"/>
      <c r="Q26" s="928">
        <f>29083.73*20.88</f>
        <v>607268.28239999991</v>
      </c>
      <c r="R26" s="570" t="s">
        <v>277</v>
      </c>
      <c r="S26" s="65">
        <f t="shared" si="0"/>
        <v>607268.28239999991</v>
      </c>
      <c r="T26" s="65">
        <f>S26/H26</f>
        <v>32.208989201230501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3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306</v>
      </c>
      <c r="K27" s="557"/>
      <c r="L27" s="558"/>
      <c r="M27" s="557"/>
      <c r="N27" s="570"/>
      <c r="O27" s="562">
        <v>842495</v>
      </c>
      <c r="P27" s="537"/>
      <c r="Q27" s="928">
        <f>28975.58*20.298</f>
        <v>588146.32284000004</v>
      </c>
      <c r="R27" s="570" t="s">
        <v>315</v>
      </c>
      <c r="S27" s="65">
        <f>Q27+M27+K27+P27</f>
        <v>588146.32284000004</v>
      </c>
      <c r="T27" s="65">
        <f>S27/H27</f>
        <v>31.423242864744847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 t="str">
        <f>PIERNA!IT5</f>
        <v>24-.3</v>
      </c>
      <c r="F28" s="693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307</v>
      </c>
      <c r="K28" s="557"/>
      <c r="L28" s="558"/>
      <c r="M28" s="557"/>
      <c r="N28" s="570"/>
      <c r="O28" s="562">
        <v>843804</v>
      </c>
      <c r="P28" s="560"/>
      <c r="Q28" s="928">
        <f>29612.44*20.185</f>
        <v>597727.10139999993</v>
      </c>
      <c r="R28" s="543" t="s">
        <v>322</v>
      </c>
      <c r="S28" s="65">
        <f t="shared" si="0"/>
        <v>597727.10139999993</v>
      </c>
      <c r="T28" s="65">
        <f>S28/H28</f>
        <v>31.22632344866749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3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308</v>
      </c>
      <c r="K29" s="563"/>
      <c r="L29" s="558"/>
      <c r="M29" s="557"/>
      <c r="N29" s="570"/>
      <c r="O29" s="577">
        <v>2019062</v>
      </c>
      <c r="P29" s="560"/>
      <c r="Q29" s="928">
        <f>29275.5*20.81</f>
        <v>609223.15499999991</v>
      </c>
      <c r="R29" s="543" t="s">
        <v>318</v>
      </c>
      <c r="S29" s="65">
        <f t="shared" si="0"/>
        <v>609223.15499999991</v>
      </c>
      <c r="T29" s="65">
        <f>S29/H29</f>
        <v>32.078051958993036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1067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47">
        <f>PIERNA!JO5</f>
        <v>19250.72</v>
      </c>
      <c r="G30" s="848">
        <f>PIERNA!JP5</f>
        <v>21</v>
      </c>
      <c r="H30" s="849">
        <f>PIERNA!JQ5</f>
        <v>19182.099999999999</v>
      </c>
      <c r="I30" s="280">
        <f>PIERNA!I30</f>
        <v>68.620000000002619</v>
      </c>
      <c r="J30" s="518" t="s">
        <v>310</v>
      </c>
      <c r="K30" s="557"/>
      <c r="L30" s="558"/>
      <c r="M30" s="557"/>
      <c r="N30" s="570"/>
      <c r="O30" s="577" t="s">
        <v>310</v>
      </c>
      <c r="P30" s="1068" t="s">
        <v>313</v>
      </c>
      <c r="Q30" s="928">
        <v>642611.88</v>
      </c>
      <c r="R30" s="543" t="s">
        <v>331</v>
      </c>
      <c r="S30" s="65">
        <f>Q30+M30+K30</f>
        <v>642611.88</v>
      </c>
      <c r="T30" s="65">
        <f t="shared" si="4"/>
        <v>33.600601081216347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73" t="str">
        <f>PIERNA!JV5</f>
        <v>Seaboard</v>
      </c>
      <c r="D31" s="536" t="str">
        <f>PIERNA!JW5</f>
        <v>PED. 79742704</v>
      </c>
      <c r="E31" s="448">
        <f>PIERNA!JX5</f>
        <v>44645</v>
      </c>
      <c r="F31" s="847">
        <f>PIERNA!JY5</f>
        <v>18912.78</v>
      </c>
      <c r="G31" s="848">
        <f>PIERNA!JZ5</f>
        <v>21</v>
      </c>
      <c r="H31" s="849">
        <f>PIERNA!KA5</f>
        <v>18953.8</v>
      </c>
      <c r="I31" s="280">
        <f>PIERNA!I31</f>
        <v>-41.020000000000437</v>
      </c>
      <c r="J31" s="518" t="s">
        <v>309</v>
      </c>
      <c r="K31" s="557"/>
      <c r="L31" s="558"/>
      <c r="M31" s="557"/>
      <c r="N31" s="570"/>
      <c r="O31" s="577">
        <v>2019463</v>
      </c>
      <c r="P31" s="560"/>
      <c r="Q31" s="928">
        <f>30014.88*20.546</f>
        <v>616685.72447999998</v>
      </c>
      <c r="R31" s="543" t="s">
        <v>314</v>
      </c>
      <c r="S31" s="65">
        <f t="shared" si="0"/>
        <v>616685.72447999998</v>
      </c>
      <c r="T31" s="65">
        <f t="shared" si="4"/>
        <v>32.636257873355213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>
        <f>PIERNA!KE5</f>
        <v>0</v>
      </c>
      <c r="C32" s="247">
        <f>PIERNA!KF5</f>
        <v>0</v>
      </c>
      <c r="D32" s="536">
        <f>PIERNA!KG5</f>
        <v>0</v>
      </c>
      <c r="E32" s="448">
        <f>PIERNA!KH5</f>
        <v>0</v>
      </c>
      <c r="F32" s="847">
        <f>PIERNA!KI5</f>
        <v>0</v>
      </c>
      <c r="G32" s="848">
        <f>PIERNA!KJ5</f>
        <v>0</v>
      </c>
      <c r="H32" s="849">
        <f>PIERNA!KK5</f>
        <v>0</v>
      </c>
      <c r="I32" s="280">
        <f>PIERNA!I32</f>
        <v>0</v>
      </c>
      <c r="J32" s="518"/>
      <c r="K32" s="557"/>
      <c r="L32" s="558"/>
      <c r="M32" s="557"/>
      <c r="N32" s="570"/>
      <c r="O32" s="577"/>
      <c r="P32" s="560"/>
      <c r="Q32" s="928"/>
      <c r="R32" s="543"/>
      <c r="S32" s="65">
        <f>Q32+M32+K32+P32</f>
        <v>0</v>
      </c>
      <c r="T32" s="65" t="e">
        <f t="shared" si="4"/>
        <v>#DIV/0!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>
        <f>PIERNA!KO5</f>
        <v>0</v>
      </c>
      <c r="C33" s="247">
        <f>PIERNA!KP5</f>
        <v>0</v>
      </c>
      <c r="D33" s="536">
        <f>PIERNA!KQ5</f>
        <v>0</v>
      </c>
      <c r="E33" s="448">
        <f>PIERNA!KR5</f>
        <v>0</v>
      </c>
      <c r="F33" s="850">
        <f>PIERNA!KS5</f>
        <v>0</v>
      </c>
      <c r="G33" s="851">
        <f>PIERNA!KT5</f>
        <v>0</v>
      </c>
      <c r="H33" s="849">
        <f>PIERNA!KU5</f>
        <v>0</v>
      </c>
      <c r="I33" s="280">
        <f>PIERNA!I33</f>
        <v>0</v>
      </c>
      <c r="J33" s="518"/>
      <c r="K33" s="563"/>
      <c r="L33" s="558"/>
      <c r="M33" s="557"/>
      <c r="N33" s="570"/>
      <c r="O33" s="577"/>
      <c r="P33" s="615"/>
      <c r="Q33" s="928"/>
      <c r="R33" s="543"/>
      <c r="S33" s="65">
        <f>Q33+M33+K33+P33</f>
        <v>0</v>
      </c>
      <c r="T33" s="65" t="e">
        <f t="shared" si="4"/>
        <v>#DIV/0!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>
        <f>PIERNA!B34</f>
        <v>0</v>
      </c>
      <c r="C34" s="287">
        <f>PIERNA!C34</f>
        <v>0</v>
      </c>
      <c r="D34" s="536">
        <f>PIERNA!D34</f>
        <v>0</v>
      </c>
      <c r="E34" s="448">
        <f>PIERNA!E34</f>
        <v>0</v>
      </c>
      <c r="F34" s="850">
        <f>PIERNA!F34</f>
        <v>0</v>
      </c>
      <c r="G34" s="851">
        <f>PIERNA!G34</f>
        <v>0</v>
      </c>
      <c r="H34" s="849">
        <f>PIERNA!H34</f>
        <v>0</v>
      </c>
      <c r="I34" s="280">
        <f>PIERNA!I34</f>
        <v>0</v>
      </c>
      <c r="J34" s="518"/>
      <c r="K34" s="557"/>
      <c r="L34" s="558"/>
      <c r="M34" s="557"/>
      <c r="N34" s="570"/>
      <c r="O34" s="614"/>
      <c r="P34" s="560"/>
      <c r="Q34" s="929"/>
      <c r="R34" s="617"/>
      <c r="S34" s="65">
        <f>Q34+M34+K34+P34</f>
        <v>0</v>
      </c>
      <c r="T34" s="65" t="e">
        <f t="shared" si="4"/>
        <v>#DIV/0!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>
        <f>PIERNA!B35</f>
        <v>0</v>
      </c>
      <c r="C35" s="287">
        <f>PIERNA!C35</f>
        <v>0</v>
      </c>
      <c r="D35" s="536">
        <f>PIERNA!D35</f>
        <v>0</v>
      </c>
      <c r="E35" s="448">
        <f>PIERNA!E35</f>
        <v>0</v>
      </c>
      <c r="F35" s="850">
        <f>PIERNA!F35</f>
        <v>0</v>
      </c>
      <c r="G35" s="852">
        <f>PIERNA!G35</f>
        <v>0</v>
      </c>
      <c r="H35" s="849">
        <f>PIERNA!H35</f>
        <v>0</v>
      </c>
      <c r="I35" s="280">
        <f>PIERNA!I35</f>
        <v>0</v>
      </c>
      <c r="J35" s="518"/>
      <c r="K35" s="557"/>
      <c r="L35" s="558"/>
      <c r="M35" s="557"/>
      <c r="N35" s="570"/>
      <c r="O35" s="614"/>
      <c r="P35" s="615"/>
      <c r="Q35" s="563"/>
      <c r="R35" s="543"/>
      <c r="S35" s="65">
        <f>Q35+M35+K35</f>
        <v>0</v>
      </c>
      <c r="T35" s="65" t="e">
        <f t="shared" si="4"/>
        <v>#DIV/0!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>
        <f>PIERNA!B36</f>
        <v>0</v>
      </c>
      <c r="C36" s="287">
        <f>PIERNA!C36</f>
        <v>0</v>
      </c>
      <c r="D36" s="536">
        <f>PIERNA!D36</f>
        <v>0</v>
      </c>
      <c r="E36" s="699">
        <f>PIERNA!E36</f>
        <v>0</v>
      </c>
      <c r="F36" s="694">
        <f>PIERNA!F36</f>
        <v>0</v>
      </c>
      <c r="G36" s="609">
        <f>PIERNA!G36</f>
        <v>0</v>
      </c>
      <c r="H36" s="608">
        <f>PIERNA!H36</f>
        <v>0</v>
      </c>
      <c r="I36" s="280">
        <f>PIERNA!I36</f>
        <v>0</v>
      </c>
      <c r="J36" s="518"/>
      <c r="K36" s="557"/>
      <c r="L36" s="558"/>
      <c r="M36" s="557"/>
      <c r="N36" s="559"/>
      <c r="O36" s="614"/>
      <c r="P36" s="615"/>
      <c r="Q36" s="563"/>
      <c r="R36" s="570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3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562"/>
      <c r="P37" s="560"/>
      <c r="Q37" s="928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53">
        <f>PIERNA!D38</f>
        <v>0</v>
      </c>
      <c r="E38" s="253">
        <f>PIERNA!E38</f>
        <v>0</v>
      </c>
      <c r="F38" s="854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28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53">
        <f>PIERNA!D39</f>
        <v>0</v>
      </c>
      <c r="E39" s="253">
        <f>PIERNA!E39</f>
        <v>0</v>
      </c>
      <c r="F39" s="854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28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53">
        <f>PIERNA!D40</f>
        <v>0</v>
      </c>
      <c r="E40" s="253">
        <f>PIERNA!E40</f>
        <v>0</v>
      </c>
      <c r="F40" s="854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28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53">
        <f>PIERNA!D41</f>
        <v>0</v>
      </c>
      <c r="E41" s="253">
        <f>PIERNA!E41</f>
        <v>0</v>
      </c>
      <c r="F41" s="854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28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4">
        <f>PIERNA!C42</f>
        <v>0</v>
      </c>
      <c r="D42" s="902">
        <f>PIERNA!D42</f>
        <v>0</v>
      </c>
      <c r="E42" s="253">
        <f>PIERNA!E42</f>
        <v>0</v>
      </c>
      <c r="F42" s="693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28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3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28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902">
        <f>PIERNA!D44</f>
        <v>0</v>
      </c>
      <c r="E44" s="253">
        <f>PIERNA!E44</f>
        <v>0</v>
      </c>
      <c r="F44" s="693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902">
        <f>PIERNA!D45</f>
        <v>0</v>
      </c>
      <c r="E45" s="253">
        <f>PIERNA!E45</f>
        <v>0</v>
      </c>
      <c r="F45" s="693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90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90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90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90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90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90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90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90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90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5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90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90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90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90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90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6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90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90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90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90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90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90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90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90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90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90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90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90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90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90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90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90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90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90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90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90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90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90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90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90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90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90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90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90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90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90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90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90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90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90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90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90"/>
      <c r="G96" s="169"/>
      <c r="H96" s="523"/>
      <c r="I96" s="105"/>
      <c r="J96" s="481"/>
      <c r="K96" s="291"/>
      <c r="L96" s="298"/>
      <c r="M96" s="271"/>
      <c r="N96" s="505"/>
      <c r="O96" s="578"/>
      <c r="P96" s="702"/>
      <c r="Q96" s="930"/>
      <c r="R96" s="676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90"/>
      <c r="G97" s="169"/>
      <c r="H97" s="523"/>
      <c r="I97" s="105"/>
      <c r="J97" s="677"/>
      <c r="K97" s="557"/>
      <c r="L97" s="558"/>
      <c r="M97" s="557"/>
      <c r="N97" s="559"/>
      <c r="O97" s="721"/>
      <c r="P97" s="721"/>
      <c r="Q97" s="927"/>
      <c r="R97" s="721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5"/>
      <c r="C98" s="755"/>
      <c r="D98" s="755"/>
      <c r="E98" s="775"/>
      <c r="F98" s="830"/>
      <c r="G98" s="755"/>
      <c r="H98" s="830"/>
      <c r="I98" s="729">
        <f t="shared" ref="I98:I107" si="18">H98-F98</f>
        <v>0</v>
      </c>
      <c r="J98" s="677"/>
      <c r="K98" s="555"/>
      <c r="L98" s="584"/>
      <c r="M98" s="555"/>
      <c r="N98" s="555"/>
      <c r="O98" s="953"/>
      <c r="P98" s="721"/>
      <c r="Q98" s="927"/>
      <c r="R98" s="924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5"/>
      <c r="C99" s="755"/>
      <c r="D99" s="755"/>
      <c r="E99" s="775"/>
      <c r="F99" s="830"/>
      <c r="G99" s="755"/>
      <c r="H99" s="830"/>
      <c r="I99" s="729">
        <f t="shared" si="18"/>
        <v>0</v>
      </c>
      <c r="J99" s="865"/>
      <c r="K99" s="555"/>
      <c r="L99" s="584"/>
      <c r="M99" s="555"/>
      <c r="N99" s="822"/>
      <c r="O99" s="953"/>
      <c r="P99" s="721"/>
      <c r="Q99" s="927"/>
      <c r="R99" s="721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73"/>
      <c r="C100" s="755"/>
      <c r="D100" s="755"/>
      <c r="E100" s="775"/>
      <c r="F100" s="830"/>
      <c r="G100" s="755"/>
      <c r="H100" s="830"/>
      <c r="I100" s="729">
        <f t="shared" si="18"/>
        <v>0</v>
      </c>
      <c r="J100" s="677"/>
      <c r="K100" s="555"/>
      <c r="L100" s="584"/>
      <c r="M100" s="555"/>
      <c r="N100" s="555"/>
      <c r="O100" s="721"/>
      <c r="P100" s="721"/>
      <c r="Q100" s="927"/>
      <c r="R100" s="721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087" t="s">
        <v>127</v>
      </c>
      <c r="C101" s="529" t="s">
        <v>44</v>
      </c>
      <c r="D101" s="529"/>
      <c r="E101" s="1096">
        <v>44620</v>
      </c>
      <c r="F101" s="831">
        <v>2002.14</v>
      </c>
      <c r="G101" s="779">
        <v>441</v>
      </c>
      <c r="H101" s="830">
        <v>2002.14</v>
      </c>
      <c r="I101" s="729">
        <f>H101-F101</f>
        <v>0</v>
      </c>
      <c r="J101" s="878"/>
      <c r="K101" s="555"/>
      <c r="L101" s="584"/>
      <c r="M101" s="555"/>
      <c r="N101" s="555"/>
      <c r="O101" s="1099" t="s">
        <v>134</v>
      </c>
      <c r="P101" s="745"/>
      <c r="Q101" s="931">
        <v>124132.68</v>
      </c>
      <c r="R101" s="1092" t="s">
        <v>235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095"/>
      <c r="C102" s="529" t="s">
        <v>132</v>
      </c>
      <c r="D102" s="529"/>
      <c r="E102" s="1097"/>
      <c r="F102" s="831">
        <v>150</v>
      </c>
      <c r="G102" s="755">
        <v>15</v>
      </c>
      <c r="H102" s="830">
        <v>150</v>
      </c>
      <c r="I102" s="729">
        <f t="shared" si="18"/>
        <v>0</v>
      </c>
      <c r="J102" s="677"/>
      <c r="K102" s="555"/>
      <c r="L102" s="584"/>
      <c r="M102" s="555"/>
      <c r="N102" s="555"/>
      <c r="O102" s="1100"/>
      <c r="P102" s="844"/>
      <c r="Q102" s="931">
        <v>15750</v>
      </c>
      <c r="R102" s="1093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095"/>
      <c r="C103" s="529" t="s">
        <v>133</v>
      </c>
      <c r="D103" s="529"/>
      <c r="E103" s="1097"/>
      <c r="F103" s="831">
        <v>100</v>
      </c>
      <c r="G103" s="755">
        <v>10</v>
      </c>
      <c r="H103" s="830">
        <v>100</v>
      </c>
      <c r="I103" s="729">
        <f t="shared" si="18"/>
        <v>0</v>
      </c>
      <c r="J103" s="677"/>
      <c r="K103" s="555"/>
      <c r="L103" s="738"/>
      <c r="M103" s="555"/>
      <c r="N103" s="822"/>
      <c r="O103" s="1100"/>
      <c r="P103" s="745"/>
      <c r="Q103" s="931">
        <v>8500</v>
      </c>
      <c r="R103" s="1093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088"/>
      <c r="C104" s="755" t="s">
        <v>128</v>
      </c>
      <c r="D104" s="755"/>
      <c r="E104" s="1098"/>
      <c r="F104" s="830">
        <v>22.7</v>
      </c>
      <c r="G104" s="755">
        <v>5</v>
      </c>
      <c r="H104" s="830">
        <v>22.7</v>
      </c>
      <c r="I104" s="820">
        <f t="shared" si="18"/>
        <v>0</v>
      </c>
      <c r="J104" s="677"/>
      <c r="K104" s="555"/>
      <c r="L104" s="584"/>
      <c r="M104" s="555"/>
      <c r="N104" s="555"/>
      <c r="O104" s="1101"/>
      <c r="P104" s="556"/>
      <c r="Q104" s="931">
        <v>5902</v>
      </c>
      <c r="R104" s="1094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24" t="s">
        <v>72</v>
      </c>
      <c r="C105" s="972" t="s">
        <v>227</v>
      </c>
      <c r="D105" s="529"/>
      <c r="E105" s="1027">
        <v>44622</v>
      </c>
      <c r="F105" s="831">
        <v>500.61</v>
      </c>
      <c r="G105" s="529">
        <v>41</v>
      </c>
      <c r="H105" s="831">
        <v>500.61</v>
      </c>
      <c r="I105" s="758">
        <f t="shared" si="18"/>
        <v>0</v>
      </c>
      <c r="J105" s="677"/>
      <c r="K105" s="555"/>
      <c r="L105" s="584"/>
      <c r="M105" s="555"/>
      <c r="N105" s="555"/>
      <c r="O105" s="1044" t="s">
        <v>228</v>
      </c>
      <c r="P105" s="721"/>
      <c r="Q105" s="927">
        <v>46056.12</v>
      </c>
      <c r="R105" s="924" t="s">
        <v>273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078" t="s">
        <v>233</v>
      </c>
      <c r="C106" s="972" t="s">
        <v>234</v>
      </c>
      <c r="D106" s="1025"/>
      <c r="E106" s="1080">
        <v>44625</v>
      </c>
      <c r="F106" s="1026">
        <v>694.7</v>
      </c>
      <c r="G106" s="529">
        <v>26</v>
      </c>
      <c r="H106" s="831">
        <v>694.7</v>
      </c>
      <c r="I106" s="280">
        <f t="shared" si="18"/>
        <v>0</v>
      </c>
      <c r="J106" s="677"/>
      <c r="K106" s="555"/>
      <c r="L106" s="584"/>
      <c r="M106" s="555"/>
      <c r="N106" s="873"/>
      <c r="O106" s="1083">
        <v>17679</v>
      </c>
      <c r="P106" s="970"/>
      <c r="Q106" s="927">
        <v>31956.2</v>
      </c>
      <c r="R106" s="1104" t="s">
        <v>276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079"/>
      <c r="C107" s="972" t="s">
        <v>126</v>
      </c>
      <c r="D107" s="1025"/>
      <c r="E107" s="1081"/>
      <c r="F107" s="1026">
        <v>298.83</v>
      </c>
      <c r="G107" s="529">
        <v>10</v>
      </c>
      <c r="H107" s="831">
        <v>298.83</v>
      </c>
      <c r="I107" s="280">
        <f t="shared" si="18"/>
        <v>0</v>
      </c>
      <c r="J107" s="677"/>
      <c r="K107" s="555"/>
      <c r="L107" s="584"/>
      <c r="M107" s="555"/>
      <c r="N107" s="873"/>
      <c r="O107" s="1084"/>
      <c r="P107" s="1029"/>
      <c r="Q107" s="927">
        <v>15539.16</v>
      </c>
      <c r="R107" s="1105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079"/>
      <c r="C108" s="972" t="s">
        <v>224</v>
      </c>
      <c r="D108" s="1025"/>
      <c r="E108" s="1082"/>
      <c r="F108" s="1026">
        <v>522.41</v>
      </c>
      <c r="G108" s="529">
        <v>18</v>
      </c>
      <c r="H108" s="831">
        <v>522.41</v>
      </c>
      <c r="I108" s="280">
        <f t="shared" ref="I108:I111" si="20">H108-F108</f>
        <v>0</v>
      </c>
      <c r="J108" s="677"/>
      <c r="K108" s="555"/>
      <c r="L108" s="584"/>
      <c r="M108" s="555"/>
      <c r="N108" s="873"/>
      <c r="O108" s="1085"/>
      <c r="P108" s="970"/>
      <c r="Q108" s="927">
        <v>17761.939999999999</v>
      </c>
      <c r="R108" s="1106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078" t="s">
        <v>127</v>
      </c>
      <c r="C109" s="972" t="s">
        <v>44</v>
      </c>
      <c r="D109" s="529"/>
      <c r="E109" s="1028">
        <v>44627</v>
      </c>
      <c r="F109" s="831">
        <v>503.94</v>
      </c>
      <c r="G109" s="755">
        <v>111</v>
      </c>
      <c r="H109" s="830">
        <v>503.94</v>
      </c>
      <c r="I109" s="445">
        <f t="shared" si="20"/>
        <v>0</v>
      </c>
      <c r="J109" s="678"/>
      <c r="K109" s="555"/>
      <c r="L109" s="584"/>
      <c r="M109" s="555"/>
      <c r="N109" s="873"/>
      <c r="O109" s="1083" t="s">
        <v>279</v>
      </c>
      <c r="P109" s="970"/>
      <c r="Q109" s="927">
        <v>32252.16</v>
      </c>
      <c r="R109" s="1104" t="s">
        <v>280</v>
      </c>
      <c r="S109" s="761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086"/>
      <c r="C110" s="972" t="s">
        <v>128</v>
      </c>
      <c r="D110" s="529"/>
      <c r="E110" s="783">
        <v>44627</v>
      </c>
      <c r="F110" s="831">
        <v>136.19999999999999</v>
      </c>
      <c r="G110" s="755">
        <v>30</v>
      </c>
      <c r="H110" s="830">
        <v>136.19999999999999</v>
      </c>
      <c r="I110" s="445">
        <f t="shared" si="20"/>
        <v>0</v>
      </c>
      <c r="J110" s="678"/>
      <c r="K110" s="555"/>
      <c r="L110" s="584"/>
      <c r="M110" s="555"/>
      <c r="N110" s="873"/>
      <c r="O110" s="1085"/>
      <c r="P110" s="970"/>
      <c r="Q110" s="927">
        <v>35412</v>
      </c>
      <c r="R110" s="1106"/>
      <c r="S110" s="761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36" t="s">
        <v>233</v>
      </c>
      <c r="C111" s="529" t="s">
        <v>224</v>
      </c>
      <c r="D111" s="529"/>
      <c r="E111" s="783">
        <v>44629</v>
      </c>
      <c r="F111" s="831">
        <v>998.76</v>
      </c>
      <c r="G111" s="755">
        <v>35</v>
      </c>
      <c r="H111" s="830">
        <v>998.76</v>
      </c>
      <c r="I111" s="445">
        <f t="shared" si="20"/>
        <v>0</v>
      </c>
      <c r="J111" s="678"/>
      <c r="K111" s="555"/>
      <c r="L111" s="584"/>
      <c r="M111" s="555"/>
      <c r="N111" s="555"/>
      <c r="O111" s="1042">
        <v>17689</v>
      </c>
      <c r="P111" s="721"/>
      <c r="Q111" s="927">
        <v>33957.839999999997</v>
      </c>
      <c r="R111" s="721" t="s">
        <v>314</v>
      </c>
      <c r="S111" s="761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55" t="s">
        <v>311</v>
      </c>
      <c r="C112" s="529" t="s">
        <v>264</v>
      </c>
      <c r="D112" s="529"/>
      <c r="E112" s="783">
        <v>44630</v>
      </c>
      <c r="F112" s="831">
        <v>18997</v>
      </c>
      <c r="G112" s="755">
        <v>698</v>
      </c>
      <c r="H112" s="830">
        <v>18997</v>
      </c>
      <c r="I112" s="105">
        <f t="shared" ref="I112:I185" si="23">H112-F112</f>
        <v>0</v>
      </c>
      <c r="J112" s="677"/>
      <c r="K112" s="555"/>
      <c r="L112" s="584"/>
      <c r="M112" s="555"/>
      <c r="N112" s="555"/>
      <c r="O112" s="953">
        <v>110311</v>
      </c>
      <c r="P112" s="1054" t="s">
        <v>313</v>
      </c>
      <c r="Q112" s="927">
        <v>911844.86</v>
      </c>
      <c r="R112" s="721" t="s">
        <v>312</v>
      </c>
      <c r="S112" s="761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5" t="s">
        <v>265</v>
      </c>
      <c r="C113" s="529" t="s">
        <v>266</v>
      </c>
      <c r="D113" s="529"/>
      <c r="E113" s="783">
        <v>44630</v>
      </c>
      <c r="F113" s="831">
        <v>300</v>
      </c>
      <c r="G113" s="755">
        <v>20</v>
      </c>
      <c r="H113" s="830">
        <v>300</v>
      </c>
      <c r="I113" s="105">
        <f t="shared" si="23"/>
        <v>0</v>
      </c>
      <c r="J113" s="677"/>
      <c r="K113" s="555"/>
      <c r="L113" s="584"/>
      <c r="M113" s="555"/>
      <c r="N113" s="555"/>
      <c r="O113" s="823">
        <v>890</v>
      </c>
      <c r="P113" s="1055" t="s">
        <v>313</v>
      </c>
      <c r="Q113" s="927">
        <v>25500</v>
      </c>
      <c r="R113" s="721" t="s">
        <v>314</v>
      </c>
      <c r="S113" s="761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5" t="s">
        <v>265</v>
      </c>
      <c r="C114" s="755" t="s">
        <v>255</v>
      </c>
      <c r="D114" s="529"/>
      <c r="E114" s="783">
        <v>44631</v>
      </c>
      <c r="F114" s="831">
        <v>124.75</v>
      </c>
      <c r="G114" s="755">
        <v>10</v>
      </c>
      <c r="H114" s="830">
        <v>124.75</v>
      </c>
      <c r="I114" s="105">
        <f t="shared" si="23"/>
        <v>0</v>
      </c>
      <c r="J114" s="677"/>
      <c r="K114" s="555"/>
      <c r="L114" s="584"/>
      <c r="M114" s="555"/>
      <c r="N114" s="555"/>
      <c r="O114" s="953">
        <v>894</v>
      </c>
      <c r="P114" s="1054" t="s">
        <v>313</v>
      </c>
      <c r="Q114" s="927">
        <v>14595.75</v>
      </c>
      <c r="R114" s="721" t="s">
        <v>314</v>
      </c>
      <c r="S114" s="761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5" t="s">
        <v>265</v>
      </c>
      <c r="C115" s="529" t="s">
        <v>266</v>
      </c>
      <c r="D115" s="529"/>
      <c r="E115" s="783">
        <v>44631</v>
      </c>
      <c r="F115" s="831">
        <v>500</v>
      </c>
      <c r="G115" s="755">
        <v>50</v>
      </c>
      <c r="H115" s="830">
        <v>500</v>
      </c>
      <c r="I115" s="105">
        <f t="shared" si="23"/>
        <v>0</v>
      </c>
      <c r="J115" s="679"/>
      <c r="K115" s="555"/>
      <c r="L115" s="584"/>
      <c r="M115" s="555"/>
      <c r="N115" s="584"/>
      <c r="O115" s="953">
        <v>900</v>
      </c>
      <c r="P115" s="1055" t="s">
        <v>313</v>
      </c>
      <c r="Q115" s="927">
        <v>42500</v>
      </c>
      <c r="R115" s="924" t="s">
        <v>315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55" t="s">
        <v>72</v>
      </c>
      <c r="C116" s="529" t="s">
        <v>227</v>
      </c>
      <c r="D116" s="925"/>
      <c r="E116" s="783">
        <v>44632</v>
      </c>
      <c r="F116" s="831">
        <v>407.03</v>
      </c>
      <c r="G116" s="755">
        <v>33</v>
      </c>
      <c r="H116" s="830">
        <v>407.03</v>
      </c>
      <c r="I116" s="105">
        <f t="shared" si="23"/>
        <v>0</v>
      </c>
      <c r="J116" s="679"/>
      <c r="K116" s="555"/>
      <c r="L116" s="584"/>
      <c r="M116" s="555"/>
      <c r="N116" s="584"/>
      <c r="O116" s="971" t="s">
        <v>269</v>
      </c>
      <c r="P116" s="721"/>
      <c r="Q116" s="927">
        <v>37446.76</v>
      </c>
      <c r="R116" s="924" t="s">
        <v>316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087" t="s">
        <v>127</v>
      </c>
      <c r="C117" s="529" t="s">
        <v>44</v>
      </c>
      <c r="D117" s="529"/>
      <c r="E117" s="783">
        <v>44634</v>
      </c>
      <c r="F117" s="831">
        <v>3000.94</v>
      </c>
      <c r="G117" s="779">
        <v>661</v>
      </c>
      <c r="H117" s="830">
        <v>3000.94</v>
      </c>
      <c r="I117" s="105">
        <f t="shared" si="23"/>
        <v>0</v>
      </c>
      <c r="J117" s="679"/>
      <c r="K117" s="555"/>
      <c r="L117" s="584"/>
      <c r="M117" s="555"/>
      <c r="N117" s="1043"/>
      <c r="O117" s="1083" t="s">
        <v>270</v>
      </c>
      <c r="P117" s="970"/>
      <c r="Q117" s="927">
        <v>186058.28</v>
      </c>
      <c r="R117" s="1107" t="s">
        <v>277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088"/>
      <c r="C118" s="529" t="s">
        <v>128</v>
      </c>
      <c r="D118" s="529"/>
      <c r="E118" s="783">
        <v>44634</v>
      </c>
      <c r="F118" s="831">
        <v>113.5</v>
      </c>
      <c r="G118" s="779">
        <v>25</v>
      </c>
      <c r="H118" s="830">
        <v>113.5</v>
      </c>
      <c r="I118" s="105">
        <f t="shared" si="23"/>
        <v>0</v>
      </c>
      <c r="J118" s="679"/>
      <c r="K118" s="555"/>
      <c r="L118" s="584"/>
      <c r="M118" s="555"/>
      <c r="N118" s="1043"/>
      <c r="O118" s="1084"/>
      <c r="P118" s="970"/>
      <c r="Q118" s="927">
        <v>29510</v>
      </c>
      <c r="R118" s="1108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087" t="s">
        <v>233</v>
      </c>
      <c r="C119" s="529" t="s">
        <v>126</v>
      </c>
      <c r="D119" s="529"/>
      <c r="E119" s="783">
        <v>44638</v>
      </c>
      <c r="F119" s="831">
        <v>1085.9000000000001</v>
      </c>
      <c r="G119" s="779">
        <v>36</v>
      </c>
      <c r="H119" s="830">
        <v>1085.9000000000001</v>
      </c>
      <c r="I119" s="105">
        <f t="shared" si="23"/>
        <v>0</v>
      </c>
      <c r="J119" s="679"/>
      <c r="K119" s="555"/>
      <c r="L119" s="584"/>
      <c r="M119" s="555"/>
      <c r="N119" s="1043"/>
      <c r="O119" s="1102"/>
      <c r="P119" s="970"/>
      <c r="Q119" s="927"/>
      <c r="R119" s="924"/>
      <c r="S119" s="65">
        <f t="shared" ref="S119:S124" si="25">Q119+M119+K119</f>
        <v>0</v>
      </c>
      <c r="T119" s="65">
        <f t="shared" ref="T119:T124" si="26">S119/H119</f>
        <v>0</v>
      </c>
    </row>
    <row r="120" spans="1:20" s="159" customFormat="1" ht="18.75" customHeight="1" thickBot="1" x14ac:dyDescent="0.3">
      <c r="A120" s="100">
        <v>82</v>
      </c>
      <c r="B120" s="1095"/>
      <c r="C120" s="529" t="s">
        <v>80</v>
      </c>
      <c r="D120" s="529"/>
      <c r="E120" s="783">
        <v>44638</v>
      </c>
      <c r="F120" s="831">
        <v>614.67999999999995</v>
      </c>
      <c r="G120" s="779">
        <v>21</v>
      </c>
      <c r="H120" s="830">
        <v>614.67999999999995</v>
      </c>
      <c r="I120" s="105">
        <f t="shared" si="23"/>
        <v>0</v>
      </c>
      <c r="J120" s="679"/>
      <c r="K120" s="555"/>
      <c r="L120" s="584"/>
      <c r="M120" s="555"/>
      <c r="N120" s="1043"/>
      <c r="O120" s="1103"/>
      <c r="P120" s="1052"/>
      <c r="Q120" s="931"/>
      <c r="R120" s="554"/>
      <c r="S120" s="65">
        <f t="shared" si="25"/>
        <v>0</v>
      </c>
      <c r="T120" s="65">
        <f t="shared" si="26"/>
        <v>0</v>
      </c>
    </row>
    <row r="121" spans="1:20" s="159" customFormat="1" ht="18.75" customHeight="1" x14ac:dyDescent="0.25">
      <c r="A121" s="100">
        <v>83</v>
      </c>
      <c r="B121" s="1078" t="s">
        <v>127</v>
      </c>
      <c r="C121" s="972" t="s">
        <v>132</v>
      </c>
      <c r="D121" s="529"/>
      <c r="E121" s="783">
        <v>44638</v>
      </c>
      <c r="F121" s="831">
        <v>200</v>
      </c>
      <c r="G121" s="779">
        <v>20</v>
      </c>
      <c r="H121" s="830">
        <v>200</v>
      </c>
      <c r="I121" s="105">
        <f t="shared" si="23"/>
        <v>0</v>
      </c>
      <c r="J121" s="679"/>
      <c r="K121" s="555"/>
      <c r="L121" s="584"/>
      <c r="M121" s="555"/>
      <c r="N121" s="1043"/>
      <c r="O121" s="1089" t="s">
        <v>320</v>
      </c>
      <c r="P121" s="1052"/>
      <c r="Q121" s="931">
        <v>21000</v>
      </c>
      <c r="R121" s="1069" t="s">
        <v>321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079"/>
      <c r="C122" s="972" t="s">
        <v>133</v>
      </c>
      <c r="D122" s="529"/>
      <c r="E122" s="783">
        <v>44638</v>
      </c>
      <c r="F122" s="831">
        <v>200</v>
      </c>
      <c r="G122" s="779">
        <v>20</v>
      </c>
      <c r="H122" s="830">
        <v>200</v>
      </c>
      <c r="I122" s="105">
        <f t="shared" si="23"/>
        <v>0</v>
      </c>
      <c r="J122" s="679"/>
      <c r="K122" s="555"/>
      <c r="L122" s="584"/>
      <c r="M122" s="555"/>
      <c r="N122" s="1043"/>
      <c r="O122" s="1090"/>
      <c r="P122" s="1053"/>
      <c r="Q122" s="931">
        <v>17000</v>
      </c>
      <c r="R122" s="1070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086"/>
      <c r="C123" s="972" t="s">
        <v>319</v>
      </c>
      <c r="D123" s="529"/>
      <c r="E123" s="783">
        <v>44638</v>
      </c>
      <c r="F123" s="831">
        <v>100</v>
      </c>
      <c r="G123" s="779">
        <v>5</v>
      </c>
      <c r="H123" s="830">
        <v>100</v>
      </c>
      <c r="I123" s="105">
        <f t="shared" si="23"/>
        <v>0</v>
      </c>
      <c r="J123" s="679"/>
      <c r="K123" s="555"/>
      <c r="L123" s="584"/>
      <c r="M123" s="555"/>
      <c r="N123" s="1043"/>
      <c r="O123" s="1091"/>
      <c r="P123" s="1056"/>
      <c r="Q123" s="931">
        <v>16000</v>
      </c>
      <c r="R123" s="1071"/>
      <c r="S123" s="65">
        <f t="shared" si="25"/>
        <v>16000</v>
      </c>
      <c r="T123" s="65">
        <f t="shared" si="26"/>
        <v>160</v>
      </c>
    </row>
    <row r="124" spans="1:20" s="159" customFormat="1" ht="18.75" customHeight="1" thickTop="1" x14ac:dyDescent="0.25">
      <c r="A124" s="100">
        <v>86</v>
      </c>
      <c r="B124" s="1109" t="s">
        <v>127</v>
      </c>
      <c r="C124" s="972" t="s">
        <v>326</v>
      </c>
      <c r="D124" s="529"/>
      <c r="E124" s="783">
        <v>44642</v>
      </c>
      <c r="F124" s="831">
        <v>160</v>
      </c>
      <c r="G124" s="755">
        <v>8</v>
      </c>
      <c r="H124" s="830">
        <v>160</v>
      </c>
      <c r="I124" s="105">
        <f t="shared" si="23"/>
        <v>0</v>
      </c>
      <c r="J124" s="679"/>
      <c r="K124" s="555"/>
      <c r="L124" s="584"/>
      <c r="M124" s="555"/>
      <c r="N124" s="1043"/>
      <c r="O124" s="1111" t="s">
        <v>327</v>
      </c>
      <c r="P124" s="1053"/>
      <c r="Q124" s="931"/>
      <c r="R124" s="554"/>
      <c r="S124" s="65">
        <f t="shared" si="25"/>
        <v>0</v>
      </c>
      <c r="T124" s="65">
        <f t="shared" si="26"/>
        <v>0</v>
      </c>
    </row>
    <row r="125" spans="1:20" s="159" customFormat="1" ht="18.75" customHeight="1" thickBot="1" x14ac:dyDescent="0.3">
      <c r="A125" s="100">
        <v>87</v>
      </c>
      <c r="B125" s="1110"/>
      <c r="C125" s="1063" t="s">
        <v>44</v>
      </c>
      <c r="D125" s="755"/>
      <c r="E125" s="783">
        <v>44642</v>
      </c>
      <c r="F125" s="830">
        <v>2002.14</v>
      </c>
      <c r="G125" s="755">
        <v>441</v>
      </c>
      <c r="H125" s="830">
        <v>2002.14</v>
      </c>
      <c r="I125" s="105">
        <f t="shared" si="23"/>
        <v>0</v>
      </c>
      <c r="J125" s="679"/>
      <c r="K125" s="555"/>
      <c r="L125" s="584"/>
      <c r="M125" s="555"/>
      <c r="N125" s="1043"/>
      <c r="O125" s="1112"/>
      <c r="P125" s="1052"/>
      <c r="Q125" s="931"/>
      <c r="R125" s="554"/>
      <c r="S125" s="65">
        <f t="shared" si="15"/>
        <v>0</v>
      </c>
      <c r="T125" s="65">
        <f t="shared" si="24"/>
        <v>0</v>
      </c>
    </row>
    <row r="126" spans="1:20" s="159" customFormat="1" ht="18.75" customHeight="1" thickTop="1" x14ac:dyDescent="0.25">
      <c r="A126" s="100">
        <v>88</v>
      </c>
      <c r="B126" s="1113" t="s">
        <v>72</v>
      </c>
      <c r="C126" s="529" t="s">
        <v>227</v>
      </c>
      <c r="D126" s="755"/>
      <c r="E126" s="783">
        <v>44643</v>
      </c>
      <c r="F126" s="830">
        <v>500.49</v>
      </c>
      <c r="G126" s="755">
        <v>41</v>
      </c>
      <c r="H126" s="830">
        <v>500.49</v>
      </c>
      <c r="I126" s="105">
        <f t="shared" si="23"/>
        <v>0</v>
      </c>
      <c r="J126" s="679"/>
      <c r="K126" s="555"/>
      <c r="L126" s="584"/>
      <c r="M126" s="555"/>
      <c r="N126" s="1043"/>
      <c r="O126" s="1114" t="s">
        <v>329</v>
      </c>
      <c r="P126" s="1052"/>
      <c r="Q126" s="931">
        <v>46045.08</v>
      </c>
      <c r="R126" s="1069" t="s">
        <v>332</v>
      </c>
      <c r="S126" s="65">
        <f t="shared" si="15"/>
        <v>46045.08</v>
      </c>
      <c r="T126" s="65">
        <f t="shared" si="24"/>
        <v>92</v>
      </c>
    </row>
    <row r="127" spans="1:20" s="159" customFormat="1" ht="15" customHeight="1" thickBot="1" x14ac:dyDescent="0.3">
      <c r="A127" s="100">
        <v>89</v>
      </c>
      <c r="B127" s="1088"/>
      <c r="C127" s="755" t="s">
        <v>328</v>
      </c>
      <c r="D127" s="755"/>
      <c r="E127" s="775">
        <v>44643</v>
      </c>
      <c r="F127" s="830">
        <v>304.91000000000003</v>
      </c>
      <c r="G127" s="755">
        <v>25</v>
      </c>
      <c r="H127" s="830">
        <v>304.91000000000003</v>
      </c>
      <c r="I127" s="105">
        <f t="shared" si="23"/>
        <v>0</v>
      </c>
      <c r="J127" s="679"/>
      <c r="K127" s="555"/>
      <c r="L127" s="584"/>
      <c r="M127" s="555"/>
      <c r="N127" s="1064"/>
      <c r="O127" s="1115"/>
      <c r="P127" s="1052"/>
      <c r="Q127" s="931">
        <v>25612.44</v>
      </c>
      <c r="R127" s="1071"/>
      <c r="S127" s="65">
        <f t="shared" si="15"/>
        <v>25612.44</v>
      </c>
      <c r="T127" s="65">
        <f t="shared" si="24"/>
        <v>83.999999999999986</v>
      </c>
    </row>
    <row r="128" spans="1:20" s="159" customFormat="1" ht="28.5" x14ac:dyDescent="0.25">
      <c r="A128" s="100">
        <v>90</v>
      </c>
      <c r="B128" s="1087" t="s">
        <v>233</v>
      </c>
      <c r="C128" s="755" t="s">
        <v>126</v>
      </c>
      <c r="D128" s="755"/>
      <c r="E128" s="1116">
        <v>44644</v>
      </c>
      <c r="F128" s="830">
        <v>736.73</v>
      </c>
      <c r="G128" s="755">
        <v>25</v>
      </c>
      <c r="H128" s="830">
        <v>736.73</v>
      </c>
      <c r="I128" s="105">
        <f t="shared" si="23"/>
        <v>0</v>
      </c>
      <c r="J128" s="691"/>
      <c r="K128" s="555"/>
      <c r="L128" s="584"/>
      <c r="M128" s="555"/>
      <c r="N128" s="1065"/>
      <c r="O128" s="1119"/>
      <c r="P128" s="1052"/>
      <c r="Q128" s="931"/>
      <c r="R128" s="846"/>
      <c r="S128" s="65">
        <f t="shared" si="15"/>
        <v>0</v>
      </c>
      <c r="T128" s="65">
        <f t="shared" si="24"/>
        <v>0</v>
      </c>
    </row>
    <row r="129" spans="1:20" s="159" customFormat="1" ht="15.75" customHeight="1" x14ac:dyDescent="0.25">
      <c r="A129" s="100">
        <v>91</v>
      </c>
      <c r="B129" s="1095"/>
      <c r="C129" s="529" t="s">
        <v>80</v>
      </c>
      <c r="D129" s="755"/>
      <c r="E129" s="1117"/>
      <c r="F129" s="830">
        <v>493.79</v>
      </c>
      <c r="G129" s="755">
        <v>17</v>
      </c>
      <c r="H129" s="830">
        <v>493.79</v>
      </c>
      <c r="I129" s="105">
        <f t="shared" si="23"/>
        <v>0</v>
      </c>
      <c r="J129" s="691"/>
      <c r="K129" s="555"/>
      <c r="L129" s="584"/>
      <c r="M129" s="555"/>
      <c r="N129" s="1066"/>
      <c r="O129" s="1120"/>
      <c r="P129" s="1053"/>
      <c r="Q129" s="931"/>
      <c r="R129" s="846"/>
      <c r="S129" s="65">
        <f t="shared" si="15"/>
        <v>0</v>
      </c>
      <c r="T129" s="65">
        <f>S129/H129</f>
        <v>0</v>
      </c>
    </row>
    <row r="130" spans="1:20" s="159" customFormat="1" ht="15.75" customHeight="1" thickBot="1" x14ac:dyDescent="0.3">
      <c r="A130" s="100">
        <v>92</v>
      </c>
      <c r="B130" s="1088"/>
      <c r="C130" s="755" t="s">
        <v>224</v>
      </c>
      <c r="D130" s="755"/>
      <c r="E130" s="1118"/>
      <c r="F130" s="830">
        <v>492.68</v>
      </c>
      <c r="G130" s="755">
        <v>17</v>
      </c>
      <c r="H130" s="830">
        <v>492.68</v>
      </c>
      <c r="I130" s="280">
        <f t="shared" si="23"/>
        <v>0</v>
      </c>
      <c r="J130" s="518"/>
      <c r="K130" s="555"/>
      <c r="L130" s="584"/>
      <c r="M130" s="555"/>
      <c r="N130" s="737"/>
      <c r="O130" s="1121"/>
      <c r="P130" s="1052"/>
      <c r="Q130" s="931"/>
      <c r="R130" s="845"/>
      <c r="S130" s="65">
        <f t="shared" si="15"/>
        <v>0</v>
      </c>
      <c r="T130" s="65">
        <f t="shared" ref="T130:T136" si="27">S130/H130</f>
        <v>0</v>
      </c>
    </row>
    <row r="131" spans="1:20" s="159" customFormat="1" ht="42.75" x14ac:dyDescent="0.25">
      <c r="A131" s="100">
        <v>93</v>
      </c>
      <c r="B131" s="755" t="s">
        <v>233</v>
      </c>
      <c r="C131" s="755" t="s">
        <v>330</v>
      </c>
      <c r="D131" s="755"/>
      <c r="E131" s="775">
        <v>44644</v>
      </c>
      <c r="F131" s="830">
        <v>542.74</v>
      </c>
      <c r="G131" s="755">
        <v>19</v>
      </c>
      <c r="H131" s="830">
        <v>542.74</v>
      </c>
      <c r="I131" s="280">
        <f t="shared" si="23"/>
        <v>0</v>
      </c>
      <c r="J131" s="518"/>
      <c r="K131" s="555"/>
      <c r="L131" s="584"/>
      <c r="M131" s="555"/>
      <c r="N131" s="737"/>
      <c r="O131" s="1062"/>
      <c r="P131" s="556"/>
      <c r="Q131" s="931"/>
      <c r="R131" s="554"/>
      <c r="S131" s="65"/>
      <c r="T131" s="65"/>
    </row>
    <row r="132" spans="1:20" s="159" customFormat="1" ht="15.75" customHeight="1" x14ac:dyDescent="0.25">
      <c r="A132" s="100">
        <v>94</v>
      </c>
      <c r="B132" s="755"/>
      <c r="C132" s="755"/>
      <c r="D132" s="755"/>
      <c r="E132" s="775"/>
      <c r="F132" s="830"/>
      <c r="G132" s="755"/>
      <c r="H132" s="830"/>
      <c r="I132" s="280">
        <f t="shared" si="23"/>
        <v>0</v>
      </c>
      <c r="J132" s="518"/>
      <c r="K132" s="555"/>
      <c r="L132" s="584"/>
      <c r="M132" s="801"/>
      <c r="N132" s="821"/>
      <c r="O132" s="746"/>
      <c r="P132" s="556"/>
      <c r="Q132" s="931"/>
      <c r="R132" s="554"/>
      <c r="S132" s="65"/>
      <c r="T132" s="65"/>
    </row>
    <row r="133" spans="1:20" s="159" customFormat="1" ht="18.75" customHeight="1" x14ac:dyDescent="0.25">
      <c r="A133" s="100">
        <v>95</v>
      </c>
      <c r="B133" s="755"/>
      <c r="C133" s="755"/>
      <c r="D133" s="755"/>
      <c r="E133" s="775"/>
      <c r="F133" s="830"/>
      <c r="G133" s="755"/>
      <c r="H133" s="830"/>
      <c r="I133" s="280">
        <f t="shared" si="23"/>
        <v>0</v>
      </c>
      <c r="J133" s="518"/>
      <c r="K133" s="555"/>
      <c r="L133" s="584"/>
      <c r="M133" s="555"/>
      <c r="N133" s="822"/>
      <c r="O133" s="744"/>
      <c r="P133" s="556"/>
      <c r="Q133" s="931"/>
      <c r="R133" s="554"/>
      <c r="S133" s="65"/>
      <c r="T133" s="65"/>
    </row>
    <row r="134" spans="1:20" s="159" customFormat="1" ht="18.75" customHeight="1" x14ac:dyDescent="0.25">
      <c r="A134" s="100">
        <v>96</v>
      </c>
      <c r="B134" s="755"/>
      <c r="C134" s="804"/>
      <c r="D134" s="755"/>
      <c r="E134" s="775"/>
      <c r="F134" s="830"/>
      <c r="G134" s="755"/>
      <c r="H134" s="830"/>
      <c r="I134" s="280">
        <f t="shared" si="23"/>
        <v>0</v>
      </c>
      <c r="J134" s="518"/>
      <c r="K134" s="555"/>
      <c r="L134" s="584"/>
      <c r="M134" s="555"/>
      <c r="N134" s="822"/>
      <c r="O134" s="744"/>
      <c r="P134" s="556"/>
      <c r="Q134" s="931"/>
      <c r="R134" s="554"/>
      <c r="S134" s="65"/>
      <c r="T134" s="65"/>
    </row>
    <row r="135" spans="1:20" s="159" customFormat="1" ht="15" customHeight="1" x14ac:dyDescent="0.25">
      <c r="A135" s="100">
        <v>97</v>
      </c>
      <c r="B135" s="755"/>
      <c r="C135" s="755"/>
      <c r="D135" s="755"/>
      <c r="E135" s="775"/>
      <c r="F135" s="830"/>
      <c r="G135" s="755"/>
      <c r="H135" s="830"/>
      <c r="I135" s="280">
        <f t="shared" si="23"/>
        <v>0</v>
      </c>
      <c r="J135" s="677"/>
      <c r="K135" s="555"/>
      <c r="L135" s="584"/>
      <c r="M135" s="555"/>
      <c r="N135" s="555"/>
      <c r="O135" s="744"/>
      <c r="P135" s="555"/>
      <c r="Q135" s="931"/>
      <c r="R135" s="554"/>
      <c r="S135" s="65">
        <f t="shared" si="15"/>
        <v>0</v>
      </c>
      <c r="T135" s="65" t="e">
        <f t="shared" si="27"/>
        <v>#DIV/0!</v>
      </c>
    </row>
    <row r="136" spans="1:20" s="159" customFormat="1" ht="15.75" customHeight="1" x14ac:dyDescent="0.25">
      <c r="A136" s="100">
        <v>98</v>
      </c>
      <c r="B136" s="755"/>
      <c r="C136" s="805"/>
      <c r="D136" s="755"/>
      <c r="E136" s="775"/>
      <c r="F136" s="830"/>
      <c r="G136" s="755"/>
      <c r="H136" s="830"/>
      <c r="I136" s="105">
        <f t="shared" si="23"/>
        <v>0</v>
      </c>
      <c r="J136" s="677"/>
      <c r="K136" s="555"/>
      <c r="L136" s="584"/>
      <c r="M136" s="555"/>
      <c r="N136" s="555"/>
      <c r="O136" s="744"/>
      <c r="P136" s="555"/>
      <c r="Q136" s="931"/>
      <c r="R136" s="703"/>
      <c r="S136" s="65">
        <f t="shared" si="15"/>
        <v>0</v>
      </c>
      <c r="T136" s="65" t="e">
        <f t="shared" si="27"/>
        <v>#DIV/0!</v>
      </c>
    </row>
    <row r="137" spans="1:20" s="159" customFormat="1" ht="15.75" x14ac:dyDescent="0.25">
      <c r="A137" s="100">
        <v>99</v>
      </c>
      <c r="B137" s="755"/>
      <c r="C137" s="755"/>
      <c r="D137" s="755"/>
      <c r="E137" s="775"/>
      <c r="F137" s="830"/>
      <c r="G137" s="755"/>
      <c r="H137" s="830"/>
      <c r="I137" s="105">
        <f t="shared" si="23"/>
        <v>0</v>
      </c>
      <c r="J137" s="518"/>
      <c r="K137" s="555"/>
      <c r="L137" s="584"/>
      <c r="M137" s="555"/>
      <c r="N137" s="555"/>
      <c r="O137" s="823"/>
      <c r="P137" s="555"/>
      <c r="Q137" s="931"/>
      <c r="R137" s="799"/>
      <c r="S137" s="65">
        <f t="shared" si="15"/>
        <v>0</v>
      </c>
      <c r="T137" s="65" t="e">
        <f t="shared" ref="T137:T138" si="28">S137/H137</f>
        <v>#DIV/0!</v>
      </c>
    </row>
    <row r="138" spans="1:20" s="159" customFormat="1" ht="16.5" customHeight="1" x14ac:dyDescent="0.25">
      <c r="A138" s="100">
        <v>100</v>
      </c>
      <c r="B138" s="819"/>
      <c r="C138" s="796"/>
      <c r="D138" s="815"/>
      <c r="E138" s="816"/>
      <c r="F138" s="832"/>
      <c r="G138" s="817"/>
      <c r="H138" s="835"/>
      <c r="I138" s="105">
        <f t="shared" si="23"/>
        <v>0</v>
      </c>
      <c r="J138" s="529"/>
      <c r="K138" s="555"/>
      <c r="L138" s="584"/>
      <c r="M138" s="555"/>
      <c r="N138" s="555"/>
      <c r="O138" s="803"/>
      <c r="P138" s="555"/>
      <c r="Q138" s="932"/>
      <c r="R138" s="554"/>
      <c r="S138" s="65">
        <f t="shared" si="15"/>
        <v>0</v>
      </c>
      <c r="T138" s="65" t="e">
        <f t="shared" si="28"/>
        <v>#DIV/0!</v>
      </c>
    </row>
    <row r="139" spans="1:20" s="159" customFormat="1" ht="16.5" customHeight="1" x14ac:dyDescent="0.25">
      <c r="A139" s="100"/>
      <c r="B139" s="819"/>
      <c r="C139" s="796"/>
      <c r="D139" s="818"/>
      <c r="E139" s="816"/>
      <c r="F139" s="832"/>
      <c r="G139" s="817"/>
      <c r="H139" s="835"/>
      <c r="I139" s="105">
        <f t="shared" si="23"/>
        <v>0</v>
      </c>
      <c r="J139" s="529"/>
      <c r="K139" s="555"/>
      <c r="L139" s="584"/>
      <c r="M139" s="555"/>
      <c r="N139" s="555"/>
      <c r="O139" s="803"/>
      <c r="P139" s="555"/>
      <c r="Q139" s="932"/>
      <c r="R139" s="554"/>
      <c r="S139" s="65">
        <f t="shared" si="15"/>
        <v>0</v>
      </c>
      <c r="T139" s="65" t="e">
        <f t="shared" ref="T139" si="29">S139/H139</f>
        <v>#DIV/0!</v>
      </c>
    </row>
    <row r="140" spans="1:20" s="159" customFormat="1" ht="17.25" customHeight="1" x14ac:dyDescent="0.25">
      <c r="A140" s="100"/>
      <c r="B140" s="819"/>
      <c r="C140" s="796"/>
      <c r="D140" s="815"/>
      <c r="E140" s="816"/>
      <c r="F140" s="832"/>
      <c r="G140" s="817"/>
      <c r="H140" s="835"/>
      <c r="I140" s="280">
        <f t="shared" si="23"/>
        <v>0</v>
      </c>
      <c r="J140" s="680"/>
      <c r="K140" s="681"/>
      <c r="L140" s="558"/>
      <c r="M140" s="681"/>
      <c r="N140" s="568"/>
      <c r="O140" s="803"/>
      <c r="P140" s="722"/>
      <c r="Q140" s="932"/>
      <c r="R140" s="554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59" customFormat="1" ht="16.5" customHeight="1" x14ac:dyDescent="0.25">
      <c r="A141" s="100"/>
      <c r="B141" s="819"/>
      <c r="C141" s="796"/>
      <c r="D141" s="815"/>
      <c r="E141" s="816"/>
      <c r="F141" s="832"/>
      <c r="G141" s="817"/>
      <c r="H141" s="835"/>
      <c r="I141" s="280">
        <f t="shared" si="23"/>
        <v>0</v>
      </c>
      <c r="J141" s="680"/>
      <c r="K141" s="681"/>
      <c r="L141" s="558"/>
      <c r="M141" s="681"/>
      <c r="N141" s="568"/>
      <c r="O141" s="803"/>
      <c r="P141" s="762"/>
      <c r="Q141" s="932"/>
      <c r="R141" s="554"/>
      <c r="S141" s="65">
        <f t="shared" si="30"/>
        <v>0</v>
      </c>
      <c r="T141" s="65" t="e">
        <f t="shared" si="31"/>
        <v>#DIV/0!</v>
      </c>
    </row>
    <row r="142" spans="1:20" s="159" customFormat="1" ht="16.5" customHeight="1" x14ac:dyDescent="0.25">
      <c r="A142" s="100"/>
      <c r="B142" s="819"/>
      <c r="C142" s="797"/>
      <c r="D142" s="818"/>
      <c r="E142" s="816"/>
      <c r="F142" s="832"/>
      <c r="G142" s="817"/>
      <c r="H142" s="835"/>
      <c r="I142" s="280">
        <f t="shared" si="23"/>
        <v>0</v>
      </c>
      <c r="J142" s="680"/>
      <c r="K142" s="681"/>
      <c r="L142" s="558"/>
      <c r="M142" s="681"/>
      <c r="N142" s="568"/>
      <c r="O142" s="803"/>
      <c r="P142" s="722"/>
      <c r="Q142" s="932"/>
      <c r="R142" s="554"/>
      <c r="S142" s="65">
        <f t="shared" si="30"/>
        <v>0</v>
      </c>
      <c r="T142" s="65" t="e">
        <f t="shared" si="31"/>
        <v>#DIV/0!</v>
      </c>
    </row>
    <row r="143" spans="1:20" s="159" customFormat="1" ht="16.5" customHeight="1" x14ac:dyDescent="0.25">
      <c r="A143" s="100"/>
      <c r="B143" s="800"/>
      <c r="C143" s="797"/>
      <c r="D143" s="798"/>
      <c r="E143" s="807"/>
      <c r="F143" s="833"/>
      <c r="G143" s="458"/>
      <c r="H143" s="836"/>
      <c r="I143" s="280">
        <f t="shared" si="23"/>
        <v>0</v>
      </c>
      <c r="J143" s="680"/>
      <c r="K143" s="681"/>
      <c r="L143" s="558"/>
      <c r="M143" s="681"/>
      <c r="N143" s="568"/>
      <c r="O143" s="803"/>
      <c r="P143" s="722"/>
      <c r="Q143" s="932"/>
      <c r="R143" s="554"/>
      <c r="S143" s="65">
        <f t="shared" si="30"/>
        <v>0</v>
      </c>
      <c r="T143" s="65" t="e">
        <f t="shared" si="31"/>
        <v>#DIV/0!</v>
      </c>
    </row>
    <row r="144" spans="1:20" s="159" customFormat="1" x14ac:dyDescent="0.25">
      <c r="A144" s="100"/>
      <c r="B144" s="755"/>
      <c r="C144" s="518"/>
      <c r="D144" s="537"/>
      <c r="E144" s="808"/>
      <c r="F144" s="834"/>
      <c r="G144" s="539"/>
      <c r="H144" s="837"/>
      <c r="I144" s="280">
        <f t="shared" si="23"/>
        <v>0</v>
      </c>
      <c r="J144" s="680"/>
      <c r="K144" s="681"/>
      <c r="L144" s="558"/>
      <c r="M144" s="681"/>
      <c r="N144" s="749"/>
      <c r="O144" s="802"/>
      <c r="P144" s="763"/>
      <c r="Q144" s="933"/>
      <c r="R144" s="764"/>
      <c r="S144" s="65">
        <f t="shared" si="30"/>
        <v>0</v>
      </c>
      <c r="T144" s="65" t="e">
        <f t="shared" si="31"/>
        <v>#DIV/0!</v>
      </c>
    </row>
    <row r="145" spans="1:20" s="159" customFormat="1" x14ac:dyDescent="0.25">
      <c r="A145" s="100"/>
      <c r="B145" s="541"/>
      <c r="C145" s="542"/>
      <c r="D145" s="537"/>
      <c r="E145" s="808"/>
      <c r="F145" s="834"/>
      <c r="G145" s="539"/>
      <c r="H145" s="837"/>
      <c r="I145" s="280">
        <f t="shared" si="23"/>
        <v>0</v>
      </c>
      <c r="J145" s="261"/>
      <c r="K145" s="244"/>
      <c r="L145" s="298"/>
      <c r="M145" s="243"/>
      <c r="N145" s="530"/>
      <c r="O145" s="765"/>
      <c r="P145" s="722"/>
      <c r="Q145" s="934"/>
      <c r="R145" s="723"/>
      <c r="S145" s="65">
        <f t="shared" si="30"/>
        <v>0</v>
      </c>
      <c r="T145" s="65" t="e">
        <f t="shared" si="31"/>
        <v>#DIV/0!</v>
      </c>
    </row>
    <row r="146" spans="1:20" s="159" customFormat="1" x14ac:dyDescent="0.25">
      <c r="A146" s="100"/>
      <c r="B146" s="541"/>
      <c r="C146" s="542"/>
      <c r="D146" s="537"/>
      <c r="E146" s="808"/>
      <c r="F146" s="538"/>
      <c r="G146" s="539"/>
      <c r="H146" s="837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63"/>
      <c r="Q146" s="933"/>
      <c r="R146" s="764"/>
      <c r="S146" s="65"/>
      <c r="T146" s="65"/>
    </row>
    <row r="147" spans="1:20" s="159" customFormat="1" x14ac:dyDescent="0.25">
      <c r="A147" s="100"/>
      <c r="B147" s="541"/>
      <c r="C147" s="543"/>
      <c r="D147" s="537"/>
      <c r="E147" s="700"/>
      <c r="F147" s="538"/>
      <c r="G147" s="539"/>
      <c r="H147" s="837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2"/>
      <c r="Q147" s="934"/>
      <c r="R147" s="723"/>
      <c r="S147" s="65"/>
      <c r="T147" s="65"/>
    </row>
    <row r="148" spans="1:20" s="159" customFormat="1" x14ac:dyDescent="0.25">
      <c r="A148" s="100"/>
      <c r="B148" s="541"/>
      <c r="C148" s="544"/>
      <c r="D148" s="537"/>
      <c r="E148" s="700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2"/>
      <c r="Q148" s="934"/>
      <c r="R148" s="723"/>
      <c r="S148" s="65"/>
      <c r="T148" s="65"/>
    </row>
    <row r="149" spans="1:20" s="159" customFormat="1" x14ac:dyDescent="0.25">
      <c r="A149" s="100"/>
      <c r="B149" s="541"/>
      <c r="C149" s="518"/>
      <c r="D149" s="537"/>
      <c r="E149" s="700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2"/>
      <c r="Q149" s="934"/>
      <c r="R149" s="723"/>
      <c r="S149" s="65"/>
      <c r="T149" s="65"/>
    </row>
    <row r="150" spans="1:20" s="159" customFormat="1" x14ac:dyDescent="0.25">
      <c r="A150" s="100"/>
      <c r="B150" s="541"/>
      <c r="C150" s="518"/>
      <c r="D150" s="537"/>
      <c r="E150" s="700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2"/>
      <c r="Q150" s="934"/>
      <c r="R150" s="723"/>
      <c r="S150" s="65"/>
      <c r="T150" s="65"/>
    </row>
    <row r="151" spans="1:20" s="159" customFormat="1" x14ac:dyDescent="0.25">
      <c r="A151" s="100"/>
      <c r="B151" s="541"/>
      <c r="C151" s="544"/>
      <c r="D151" s="537"/>
      <c r="E151" s="700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2"/>
      <c r="Q151" s="934"/>
      <c r="R151" s="723"/>
      <c r="S151" s="65"/>
      <c r="T151" s="65"/>
    </row>
    <row r="152" spans="1:20" s="159" customFormat="1" x14ac:dyDescent="0.25">
      <c r="A152" s="100"/>
      <c r="B152" s="541"/>
      <c r="C152" s="518"/>
      <c r="D152" s="537"/>
      <c r="E152" s="700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2"/>
      <c r="Q152" s="934"/>
      <c r="R152" s="723"/>
      <c r="S152" s="65"/>
      <c r="T152" s="65"/>
    </row>
    <row r="153" spans="1:20" s="159" customFormat="1" x14ac:dyDescent="0.25">
      <c r="A153" s="100"/>
      <c r="B153" s="541"/>
      <c r="C153" s="518"/>
      <c r="D153" s="537"/>
      <c r="E153" s="700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2"/>
      <c r="Q153" s="934"/>
      <c r="R153" s="723"/>
      <c r="S153" s="65"/>
      <c r="T153" s="65"/>
    </row>
    <row r="154" spans="1:20" s="159" customFormat="1" x14ac:dyDescent="0.25">
      <c r="A154" s="100"/>
      <c r="B154" s="541"/>
      <c r="C154" s="518"/>
      <c r="D154" s="537"/>
      <c r="E154" s="700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2"/>
      <c r="Q154" s="934"/>
      <c r="R154" s="723"/>
      <c r="S154" s="65"/>
      <c r="T154" s="65"/>
    </row>
    <row r="155" spans="1:20" s="159" customFormat="1" x14ac:dyDescent="0.25">
      <c r="A155" s="100"/>
      <c r="B155" s="541"/>
      <c r="C155" s="518"/>
      <c r="D155" s="537"/>
      <c r="E155" s="700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2"/>
      <c r="Q155" s="934"/>
      <c r="R155" s="723"/>
      <c r="S155" s="65"/>
      <c r="T155" s="65"/>
    </row>
    <row r="156" spans="1:20" s="159" customFormat="1" x14ac:dyDescent="0.25">
      <c r="A156" s="100"/>
      <c r="B156" s="541"/>
      <c r="C156" s="518"/>
      <c r="D156" s="537"/>
      <c r="E156" s="700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2"/>
      <c r="Q156" s="934"/>
      <c r="R156" s="723"/>
      <c r="S156" s="65"/>
      <c r="T156" s="65"/>
    </row>
    <row r="157" spans="1:20" s="159" customFormat="1" x14ac:dyDescent="0.25">
      <c r="A157" s="100"/>
      <c r="B157" s="541"/>
      <c r="C157" s="518"/>
      <c r="D157" s="537"/>
      <c r="E157" s="700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2"/>
      <c r="Q157" s="934"/>
      <c r="R157" s="723"/>
      <c r="S157" s="65"/>
      <c r="T157" s="65"/>
    </row>
    <row r="158" spans="1:20" s="159" customFormat="1" x14ac:dyDescent="0.25">
      <c r="A158" s="100"/>
      <c r="B158" s="541"/>
      <c r="C158" s="518"/>
      <c r="D158" s="537"/>
      <c r="E158" s="700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2"/>
      <c r="Q158" s="934"/>
      <c r="R158" s="723"/>
      <c r="S158" s="65"/>
      <c r="T158" s="65"/>
    </row>
    <row r="159" spans="1:20" s="159" customFormat="1" x14ac:dyDescent="0.25">
      <c r="A159" s="100"/>
      <c r="B159" s="541"/>
      <c r="C159" s="518"/>
      <c r="D159" s="537"/>
      <c r="E159" s="700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2"/>
      <c r="Q159" s="934"/>
      <c r="R159" s="723"/>
      <c r="S159" s="65"/>
      <c r="T159" s="65"/>
    </row>
    <row r="160" spans="1:20" s="159" customFormat="1" x14ac:dyDescent="0.25">
      <c r="A160" s="100"/>
      <c r="B160" s="367"/>
      <c r="C160" s="371"/>
      <c r="D160" s="462"/>
      <c r="E160" s="697"/>
      <c r="F160" s="627"/>
      <c r="G160" s="628"/>
      <c r="H160" s="629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2"/>
      <c r="Q160" s="934"/>
      <c r="R160" s="723"/>
      <c r="S160" s="65"/>
      <c r="T160" s="65"/>
    </row>
    <row r="161" spans="1:20" s="159" customFormat="1" x14ac:dyDescent="0.25">
      <c r="A161" s="100"/>
      <c r="B161" s="367"/>
      <c r="C161" s="371"/>
      <c r="D161" s="462"/>
      <c r="E161" s="697"/>
      <c r="F161" s="627"/>
      <c r="G161" s="628"/>
      <c r="H161" s="629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2"/>
      <c r="Q161" s="934"/>
      <c r="R161" s="723"/>
      <c r="S161" s="65"/>
      <c r="T161" s="65"/>
    </row>
    <row r="162" spans="1:20" s="159" customFormat="1" x14ac:dyDescent="0.25">
      <c r="A162" s="100"/>
      <c r="B162" s="367"/>
      <c r="C162" s="371"/>
      <c r="D162" s="462"/>
      <c r="E162" s="697"/>
      <c r="F162" s="627"/>
      <c r="G162" s="628"/>
      <c r="H162" s="629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2"/>
      <c r="Q162" s="934"/>
      <c r="R162" s="723"/>
      <c r="S162" s="65"/>
      <c r="T162" s="65"/>
    </row>
    <row r="163" spans="1:20" s="159" customFormat="1" x14ac:dyDescent="0.25">
      <c r="A163" s="100"/>
      <c r="B163" s="626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35"/>
      <c r="R163" s="535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35"/>
      <c r="R164" s="535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35"/>
      <c r="R165" s="535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35"/>
      <c r="R166" s="535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35"/>
      <c r="R167" s="535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35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35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36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36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36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90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37"/>
      <c r="R173" s="499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90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38"/>
      <c r="R174" s="178"/>
      <c r="S174" s="65">
        <f t="shared" si="32"/>
        <v>0</v>
      </c>
      <c r="T174" s="65" t="e">
        <f t="shared" si="33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90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38"/>
      <c r="R175" s="178"/>
      <c r="S175" s="65">
        <f t="shared" si="32"/>
        <v>0</v>
      </c>
      <c r="T175" s="65" t="e">
        <f t="shared" si="33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90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38"/>
      <c r="R176" s="179"/>
      <c r="S176" s="65">
        <f t="shared" si="32"/>
        <v>0</v>
      </c>
      <c r="T176" s="65" t="e">
        <f t="shared" si="33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90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38"/>
      <c r="R177" s="179"/>
      <c r="S177" s="65">
        <f t="shared" si="32"/>
        <v>0</v>
      </c>
      <c r="T177" s="65" t="e">
        <f t="shared" si="33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90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2"/>
        <v>0</v>
      </c>
      <c r="T178" s="65" t="e">
        <f t="shared" si="33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90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4">Q179+M179+K179</f>
        <v>0</v>
      </c>
      <c r="T179" s="65" t="e">
        <f t="shared" si="33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90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4"/>
        <v>0</v>
      </c>
      <c r="T180" s="65" t="e">
        <f t="shared" si="33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90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4"/>
        <v>0</v>
      </c>
      <c r="T181" s="65" t="e">
        <f t="shared" si="33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90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4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90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39"/>
      <c r="R183" s="177"/>
      <c r="S183" s="65">
        <f t="shared" si="34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90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39"/>
      <c r="R184" s="170"/>
      <c r="S184" s="65">
        <f t="shared" si="34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701"/>
      <c r="F185" s="690"/>
      <c r="G185" s="100"/>
      <c r="H185" s="523"/>
      <c r="I185" s="105">
        <f t="shared" si="23"/>
        <v>0</v>
      </c>
      <c r="J185" s="129"/>
      <c r="K185" s="171"/>
      <c r="L185" s="637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6" t="s">
        <v>31</v>
      </c>
      <c r="G186" s="72">
        <f>SUM(G5:G185)</f>
        <v>3494</v>
      </c>
      <c r="H186" s="525">
        <f>SUM(H3:H185)</f>
        <v>565532.93999999983</v>
      </c>
      <c r="I186" s="730">
        <f>PIERNA!I37</f>
        <v>0</v>
      </c>
      <c r="J186" s="46"/>
      <c r="K186" s="173">
        <f>SUM(K5:K185)</f>
        <v>60315</v>
      </c>
      <c r="L186" s="638"/>
      <c r="M186" s="173">
        <f>SUM(M5:M185)</f>
        <v>60320</v>
      </c>
      <c r="N186" s="455"/>
      <c r="O186" s="583"/>
      <c r="P186" s="117"/>
      <c r="Q186" s="940">
        <f>SUM(Q5:Q185)</f>
        <v>18052838.608629998</v>
      </c>
      <c r="R186" s="154"/>
      <c r="S186" s="181">
        <f>Q186+M186+K186</f>
        <v>18173473.608629998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9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30">
    <mergeCell ref="R126:R127"/>
    <mergeCell ref="B124:B125"/>
    <mergeCell ref="O124:O125"/>
    <mergeCell ref="B126:B127"/>
    <mergeCell ref="O126:O127"/>
    <mergeCell ref="B128:B130"/>
    <mergeCell ref="E128:E130"/>
    <mergeCell ref="O128:O130"/>
    <mergeCell ref="O101:O104"/>
    <mergeCell ref="B119:B120"/>
    <mergeCell ref="O119:O120"/>
    <mergeCell ref="R106:R108"/>
    <mergeCell ref="R117:R118"/>
    <mergeCell ref="R109:R110"/>
    <mergeCell ref="R121:R123"/>
    <mergeCell ref="Q1:Q2"/>
    <mergeCell ref="K1:K2"/>
    <mergeCell ref="M1:M2"/>
    <mergeCell ref="B106:B108"/>
    <mergeCell ref="E106:E108"/>
    <mergeCell ref="O106:O108"/>
    <mergeCell ref="B109:B110"/>
    <mergeCell ref="O109:O110"/>
    <mergeCell ref="B117:B118"/>
    <mergeCell ref="O117:O118"/>
    <mergeCell ref="B121:B123"/>
    <mergeCell ref="O121:O123"/>
    <mergeCell ref="R101:R104"/>
    <mergeCell ref="B101:B104"/>
    <mergeCell ref="E101:E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148"/>
      <c r="B5" s="886" t="s">
        <v>104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148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0</v>
      </c>
      <c r="J8" s="724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0</v>
      </c>
      <c r="J9" s="724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3">I9-F10</f>
        <v>0</v>
      </c>
      <c r="J10" s="724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3"/>
        <v>0</v>
      </c>
      <c r="J11" s="724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3"/>
        <v>0</v>
      </c>
      <c r="J12" s="724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3"/>
        <v>0</v>
      </c>
      <c r="J13" s="724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3"/>
        <v>0</v>
      </c>
      <c r="J14" s="724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3"/>
        <v>0</v>
      </c>
      <c r="J15" s="724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3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3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3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3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3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3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3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3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3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3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3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3"/>
        <v>0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28" t="s">
        <v>21</v>
      </c>
      <c r="E31" s="1129"/>
      <c r="F31" s="143">
        <f>E4+E5-F29+E6</f>
        <v>0</v>
      </c>
    </row>
    <row r="32" spans="1:10" ht="15.75" thickBot="1" x14ac:dyDescent="0.3">
      <c r="A32" s="125"/>
      <c r="D32" s="883" t="s">
        <v>4</v>
      </c>
      <c r="E32" s="884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3" t="s">
        <v>254</v>
      </c>
      <c r="B1" s="1133"/>
      <c r="C1" s="1133"/>
      <c r="D1" s="1133"/>
      <c r="E1" s="1133"/>
      <c r="F1" s="1133"/>
      <c r="G1" s="1133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49" t="s">
        <v>255</v>
      </c>
      <c r="C4" s="128"/>
      <c r="D4" s="136"/>
      <c r="E4" s="196"/>
      <c r="F4" s="139"/>
      <c r="G4" s="38"/>
    </row>
    <row r="5" spans="1:15" ht="15.75" x14ac:dyDescent="0.25">
      <c r="A5" s="1148"/>
      <c r="B5" s="1150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0</v>
      </c>
      <c r="H5" s="7">
        <f>E5-G5+E4+E6</f>
        <v>124.75</v>
      </c>
    </row>
    <row r="6" spans="1:15" ht="15.75" thickBot="1" x14ac:dyDescent="0.3">
      <c r="A6" s="1148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124.75</v>
      </c>
      <c r="J8" s="724">
        <f>H8*F8</f>
        <v>0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124.75</v>
      </c>
      <c r="J9" s="724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2">I9-F10</f>
        <v>124.75</v>
      </c>
      <c r="J10" s="724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2"/>
        <v>124.75</v>
      </c>
      <c r="J11" s="724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2"/>
        <v>124.75</v>
      </c>
      <c r="J12" s="724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2"/>
        <v>124.75</v>
      </c>
      <c r="J13" s="724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2"/>
        <v>124.75</v>
      </c>
      <c r="J14" s="724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2"/>
        <v>124.75</v>
      </c>
      <c r="J15" s="724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2"/>
        <v>124.75</v>
      </c>
      <c r="J16" s="705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2"/>
        <v>124.75</v>
      </c>
      <c r="J17" s="705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2"/>
        <v>124.75</v>
      </c>
      <c r="J18" s="705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2"/>
        <v>124.75</v>
      </c>
      <c r="J19" s="705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2"/>
        <v>124.75</v>
      </c>
      <c r="J20" s="705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2"/>
        <v>124.75</v>
      </c>
      <c r="J21" s="705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2"/>
        <v>124.75</v>
      </c>
      <c r="J22" s="705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2"/>
        <v>124.75</v>
      </c>
      <c r="J23" s="705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2"/>
        <v>124.75</v>
      </c>
      <c r="J24" s="705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2"/>
        <v>124.75</v>
      </c>
      <c r="J25" s="705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2"/>
        <v>124.75</v>
      </c>
      <c r="J26" s="705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2"/>
        <v>124.75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28" t="s">
        <v>21</v>
      </c>
      <c r="E31" s="1129"/>
      <c r="F31" s="143">
        <f>E4+E5-F29+E6</f>
        <v>124.75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10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0"/>
    <col min="10" max="10" width="17.5703125" customWidth="1"/>
  </cols>
  <sheetData>
    <row r="1" spans="1:11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1" ht="16.5" thickBot="1" x14ac:dyDescent="0.3">
      <c r="K2" s="67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1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52">
        <f>E5+E6-F8+E4</f>
        <v>0</v>
      </c>
      <c r="J8" s="724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52">
        <f>I8-F9</f>
        <v>0</v>
      </c>
      <c r="J9" s="724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52">
        <f t="shared" ref="I10:I27" si="4">I9-F10</f>
        <v>0</v>
      </c>
      <c r="J10" s="724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52">
        <f t="shared" si="4"/>
        <v>0</v>
      </c>
      <c r="J11" s="724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52">
        <f t="shared" si="4"/>
        <v>0</v>
      </c>
      <c r="J12" s="724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52">
        <f t="shared" si="4"/>
        <v>0</v>
      </c>
      <c r="J13" s="724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52">
        <f t="shared" si="4"/>
        <v>0</v>
      </c>
      <c r="J14" s="724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52">
        <f t="shared" si="4"/>
        <v>0</v>
      </c>
      <c r="J15" s="724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53">
        <f t="shared" si="4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53">
        <f t="shared" si="4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53">
        <f t="shared" si="4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53">
        <f t="shared" si="4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53">
        <f t="shared" si="4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53">
        <f t="shared" si="4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53">
        <f t="shared" si="4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53">
        <f t="shared" si="4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53">
        <f t="shared" si="4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53">
        <f t="shared" si="4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53">
        <f t="shared" si="4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53">
        <f t="shared" si="4"/>
        <v>0</v>
      </c>
      <c r="J27" s="705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4"/>
      <c r="J28" s="71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128" t="s">
        <v>21</v>
      </c>
      <c r="E31" s="1129"/>
      <c r="F31" s="143">
        <f>E4+E5-F29+E6</f>
        <v>0</v>
      </c>
    </row>
    <row r="32" spans="1:10" ht="16.5" thickBot="1" x14ac:dyDescent="0.3">
      <c r="A32" s="125"/>
      <c r="D32" s="747" t="s">
        <v>4</v>
      </c>
      <c r="E32" s="748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122" t="s">
        <v>223</v>
      </c>
      <c r="B1" s="1122"/>
      <c r="C1" s="1122"/>
      <c r="D1" s="1122"/>
      <c r="E1" s="1122"/>
      <c r="F1" s="1122"/>
      <c r="G1" s="1122"/>
      <c r="H1" s="365">
        <v>1</v>
      </c>
      <c r="I1" s="591"/>
      <c r="L1" s="1122" t="s">
        <v>223</v>
      </c>
      <c r="M1" s="1122"/>
      <c r="N1" s="1122"/>
      <c r="O1" s="1122"/>
      <c r="P1" s="1122"/>
      <c r="Q1" s="1122"/>
      <c r="R1" s="1122"/>
      <c r="S1" s="365">
        <v>1</v>
      </c>
      <c r="T1" s="59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88"/>
      <c r="L2" s="75"/>
      <c r="M2" s="75"/>
      <c r="N2" s="75"/>
      <c r="O2" s="75"/>
      <c r="P2" s="75"/>
      <c r="Q2" s="75"/>
      <c r="R2" s="75"/>
      <c r="S2" s="75"/>
      <c r="T2" s="588"/>
    </row>
    <row r="3" spans="1:21" ht="16.5" thickTop="1" thickBot="1" x14ac:dyDescent="0.3">
      <c r="A3" s="72" t="s">
        <v>0</v>
      </c>
      <c r="B3" s="870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  <c r="L3" s="72" t="s">
        <v>0</v>
      </c>
      <c r="M3" s="870" t="s">
        <v>1</v>
      </c>
      <c r="N3" s="72"/>
      <c r="O3" s="72" t="s">
        <v>2</v>
      </c>
      <c r="P3" s="72" t="s">
        <v>3</v>
      </c>
      <c r="Q3" s="72" t="s">
        <v>4</v>
      </c>
      <c r="R3" s="375" t="s">
        <v>20</v>
      </c>
      <c r="S3" s="374" t="s">
        <v>6</v>
      </c>
      <c r="T3" s="592"/>
    </row>
    <row r="4" spans="1:21" ht="15.75" customHeight="1" thickTop="1" x14ac:dyDescent="0.25">
      <c r="A4" s="75"/>
      <c r="B4" s="1151" t="s">
        <v>224</v>
      </c>
      <c r="C4" s="329">
        <v>34</v>
      </c>
      <c r="D4" s="253">
        <v>44625</v>
      </c>
      <c r="E4" s="545">
        <v>522.41</v>
      </c>
      <c r="F4" s="248">
        <v>18</v>
      </c>
      <c r="G4" s="720"/>
      <c r="H4" s="155"/>
      <c r="I4" s="596"/>
      <c r="L4" s="75"/>
      <c r="M4" s="1151" t="s">
        <v>323</v>
      </c>
      <c r="N4" s="329"/>
      <c r="O4" s="253"/>
      <c r="P4" s="545"/>
      <c r="Q4" s="248"/>
      <c r="R4" s="1060"/>
      <c r="S4" s="155"/>
      <c r="T4" s="596"/>
    </row>
    <row r="5" spans="1:21" ht="14.25" customHeight="1" thickBot="1" x14ac:dyDescent="0.3">
      <c r="A5" s="717" t="s">
        <v>54</v>
      </c>
      <c r="B5" s="1152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0</v>
      </c>
      <c r="H5" s="140">
        <f>E5-G5</f>
        <v>998.76</v>
      </c>
      <c r="I5" s="593"/>
      <c r="L5" s="1059" t="s">
        <v>54</v>
      </c>
      <c r="M5" s="1152"/>
      <c r="N5" s="585">
        <v>45</v>
      </c>
      <c r="O5" s="253">
        <v>44644</v>
      </c>
      <c r="P5" s="251">
        <v>542.74</v>
      </c>
      <c r="Q5" s="248">
        <v>19</v>
      </c>
      <c r="R5" s="246">
        <f>Q30</f>
        <v>0</v>
      </c>
      <c r="S5" s="140">
        <f>P5-R5</f>
        <v>542.74</v>
      </c>
      <c r="T5" s="593"/>
    </row>
    <row r="6" spans="1:21" ht="15.75" thickBot="1" x14ac:dyDescent="0.3">
      <c r="A6" s="255"/>
      <c r="B6" s="662"/>
      <c r="C6" s="588">
        <v>36</v>
      </c>
      <c r="D6" s="253">
        <v>44644</v>
      </c>
      <c r="E6" s="75">
        <v>492.68</v>
      </c>
      <c r="F6" s="73">
        <v>17</v>
      </c>
      <c r="G6" s="248"/>
      <c r="H6" s="247"/>
      <c r="I6" s="329"/>
      <c r="L6" s="255"/>
      <c r="M6" s="662" t="s">
        <v>324</v>
      </c>
      <c r="N6" s="588"/>
      <c r="O6" s="253"/>
      <c r="P6" s="75"/>
      <c r="Q6" s="73"/>
      <c r="R6" s="248"/>
      <c r="S6" s="247"/>
      <c r="T6" s="329"/>
    </row>
    <row r="7" spans="1:21" ht="15.75" thickBot="1" x14ac:dyDescent="0.3">
      <c r="A7" s="255"/>
      <c r="B7" s="743"/>
      <c r="C7" s="588"/>
      <c r="D7" s="253"/>
      <c r="E7" s="75"/>
      <c r="F7" s="73"/>
      <c r="G7" s="248"/>
      <c r="H7" s="247"/>
      <c r="I7" s="329"/>
      <c r="L7" s="255"/>
      <c r="M7" s="743"/>
      <c r="N7" s="588"/>
      <c r="O7" s="253"/>
      <c r="P7" s="75"/>
      <c r="Q7" s="73"/>
      <c r="R7" s="248"/>
      <c r="S7" s="247"/>
      <c r="T7" s="329"/>
    </row>
    <row r="8" spans="1:21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  <c r="L8" s="75"/>
      <c r="M8" s="383" t="s">
        <v>7</v>
      </c>
      <c r="N8" s="378" t="s">
        <v>8</v>
      </c>
      <c r="O8" s="379" t="s">
        <v>17</v>
      </c>
      <c r="P8" s="380" t="s">
        <v>2</v>
      </c>
      <c r="Q8" s="373" t="s">
        <v>18</v>
      </c>
      <c r="R8" s="381" t="s">
        <v>15</v>
      </c>
      <c r="S8" s="382"/>
      <c r="T8" s="594"/>
    </row>
    <row r="9" spans="1:21" ht="15.75" thickTop="1" x14ac:dyDescent="0.25">
      <c r="A9" s="61"/>
      <c r="B9" s="198">
        <f>F4+F5+F6-C9+F7</f>
        <v>70</v>
      </c>
      <c r="C9" s="15"/>
      <c r="D9" s="69">
        <v>0</v>
      </c>
      <c r="E9" s="344" t="s">
        <v>103</v>
      </c>
      <c r="F9" s="284">
        <f>D9</f>
        <v>0</v>
      </c>
      <c r="G9" s="70"/>
      <c r="H9" s="71"/>
      <c r="I9" s="588">
        <f>E4+E5+E6-F9+E7</f>
        <v>2013.8500000000001</v>
      </c>
      <c r="J9" s="60">
        <f>H9*F9</f>
        <v>0</v>
      </c>
      <c r="L9" s="61"/>
      <c r="M9" s="198">
        <f>Q4+Q5+Q6-N9+Q7</f>
        <v>19</v>
      </c>
      <c r="N9" s="15"/>
      <c r="O9" s="69">
        <v>0</v>
      </c>
      <c r="P9" s="344" t="s">
        <v>103</v>
      </c>
      <c r="Q9" s="284">
        <f>O9</f>
        <v>0</v>
      </c>
      <c r="R9" s="70"/>
      <c r="S9" s="71"/>
      <c r="T9" s="588">
        <f>P4+P5+P6-Q9+P7</f>
        <v>542.74</v>
      </c>
      <c r="U9" s="60">
        <f>S9*Q9</f>
        <v>0</v>
      </c>
    </row>
    <row r="10" spans="1:21" x14ac:dyDescent="0.25">
      <c r="A10" s="75"/>
      <c r="B10" s="198">
        <f>B9-C10</f>
        <v>70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2013.8500000000001</v>
      </c>
      <c r="J10" s="60">
        <f t="shared" ref="J10:J28" si="1">H10*F10</f>
        <v>0</v>
      </c>
      <c r="L10" s="75"/>
      <c r="M10" s="198">
        <f>M9-N10</f>
        <v>19</v>
      </c>
      <c r="N10" s="15"/>
      <c r="O10" s="69">
        <v>0</v>
      </c>
      <c r="P10" s="511"/>
      <c r="Q10" s="284">
        <f t="shared" ref="Q10:Q29" si="2">O10</f>
        <v>0</v>
      </c>
      <c r="R10" s="270"/>
      <c r="S10" s="271"/>
      <c r="T10" s="329">
        <f>T9-Q10</f>
        <v>542.74</v>
      </c>
      <c r="U10" s="60">
        <f t="shared" ref="U10:U28" si="3">S10*Q10</f>
        <v>0</v>
      </c>
    </row>
    <row r="11" spans="1:21" x14ac:dyDescent="0.25">
      <c r="A11" s="75"/>
      <c r="B11" s="198">
        <f t="shared" ref="B11:B29" si="4">B10-C11</f>
        <v>70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5">I10-F11</f>
        <v>2013.8500000000001</v>
      </c>
      <c r="J11" s="60">
        <f t="shared" si="1"/>
        <v>0</v>
      </c>
      <c r="L11" s="75"/>
      <c r="M11" s="198">
        <f t="shared" ref="M11:M29" si="6">M10-N11</f>
        <v>19</v>
      </c>
      <c r="N11" s="15"/>
      <c r="O11" s="69">
        <v>0</v>
      </c>
      <c r="P11" s="511"/>
      <c r="Q11" s="284">
        <f t="shared" si="2"/>
        <v>0</v>
      </c>
      <c r="R11" s="270"/>
      <c r="S11" s="271"/>
      <c r="T11" s="329">
        <f t="shared" ref="T11:T27" si="7">T10-Q11</f>
        <v>542.74</v>
      </c>
      <c r="U11" s="60">
        <f t="shared" si="3"/>
        <v>0</v>
      </c>
    </row>
    <row r="12" spans="1:21" x14ac:dyDescent="0.25">
      <c r="A12" s="61"/>
      <c r="B12" s="198">
        <f t="shared" si="4"/>
        <v>70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5"/>
        <v>2013.8500000000001</v>
      </c>
      <c r="J12" s="60">
        <f t="shared" si="1"/>
        <v>0</v>
      </c>
      <c r="L12" s="61"/>
      <c r="M12" s="198">
        <f t="shared" si="6"/>
        <v>19</v>
      </c>
      <c r="N12" s="15"/>
      <c r="O12" s="69">
        <v>0</v>
      </c>
      <c r="P12" s="511"/>
      <c r="Q12" s="284">
        <f t="shared" si="2"/>
        <v>0</v>
      </c>
      <c r="R12" s="270"/>
      <c r="S12" s="271"/>
      <c r="T12" s="329">
        <f t="shared" si="7"/>
        <v>542.74</v>
      </c>
      <c r="U12" s="60">
        <f t="shared" si="3"/>
        <v>0</v>
      </c>
    </row>
    <row r="13" spans="1:21" x14ac:dyDescent="0.25">
      <c r="A13" s="75"/>
      <c r="B13" s="198">
        <f t="shared" si="4"/>
        <v>70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5"/>
        <v>2013.8500000000001</v>
      </c>
      <c r="J13" s="60">
        <f t="shared" si="1"/>
        <v>0</v>
      </c>
      <c r="L13" s="75"/>
      <c r="M13" s="198">
        <f t="shared" si="6"/>
        <v>19</v>
      </c>
      <c r="N13" s="15"/>
      <c r="O13" s="69">
        <v>0</v>
      </c>
      <c r="P13" s="511"/>
      <c r="Q13" s="284">
        <f t="shared" si="2"/>
        <v>0</v>
      </c>
      <c r="R13" s="270"/>
      <c r="S13" s="271"/>
      <c r="T13" s="329">
        <f t="shared" si="7"/>
        <v>542.74</v>
      </c>
      <c r="U13" s="60">
        <f t="shared" si="3"/>
        <v>0</v>
      </c>
    </row>
    <row r="14" spans="1:21" x14ac:dyDescent="0.25">
      <c r="A14" s="75"/>
      <c r="B14" s="198">
        <f t="shared" si="4"/>
        <v>70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5"/>
        <v>2013.8500000000001</v>
      </c>
      <c r="J14" s="60">
        <f t="shared" si="1"/>
        <v>0</v>
      </c>
      <c r="L14" s="75"/>
      <c r="M14" s="198">
        <f t="shared" si="6"/>
        <v>19</v>
      </c>
      <c r="N14" s="15"/>
      <c r="O14" s="69">
        <v>0</v>
      </c>
      <c r="P14" s="511"/>
      <c r="Q14" s="284">
        <f t="shared" si="2"/>
        <v>0</v>
      </c>
      <c r="R14" s="270"/>
      <c r="S14" s="271"/>
      <c r="T14" s="329">
        <f t="shared" si="7"/>
        <v>542.74</v>
      </c>
      <c r="U14" s="60">
        <f t="shared" si="3"/>
        <v>0</v>
      </c>
    </row>
    <row r="15" spans="1:21" x14ac:dyDescent="0.25">
      <c r="A15" s="75"/>
      <c r="B15" s="198">
        <f t="shared" si="4"/>
        <v>70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5"/>
        <v>2013.8500000000001</v>
      </c>
      <c r="J15" s="60">
        <f t="shared" si="1"/>
        <v>0</v>
      </c>
      <c r="L15" s="75"/>
      <c r="M15" s="198">
        <f t="shared" si="6"/>
        <v>19</v>
      </c>
      <c r="N15" s="15"/>
      <c r="O15" s="69">
        <v>0</v>
      </c>
      <c r="P15" s="344"/>
      <c r="Q15" s="284">
        <f t="shared" si="2"/>
        <v>0</v>
      </c>
      <c r="R15" s="270"/>
      <c r="S15" s="271"/>
      <c r="T15" s="329">
        <f t="shared" si="7"/>
        <v>542.74</v>
      </c>
      <c r="U15" s="60">
        <f t="shared" si="3"/>
        <v>0</v>
      </c>
    </row>
    <row r="16" spans="1:21" x14ac:dyDescent="0.25">
      <c r="A16" s="75"/>
      <c r="B16" s="198">
        <f t="shared" si="4"/>
        <v>70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5"/>
        <v>2013.8500000000001</v>
      </c>
      <c r="J16" s="60">
        <f t="shared" si="1"/>
        <v>0</v>
      </c>
      <c r="L16" s="75"/>
      <c r="M16" s="198">
        <f t="shared" si="6"/>
        <v>19</v>
      </c>
      <c r="N16" s="15"/>
      <c r="O16" s="69">
        <v>0</v>
      </c>
      <c r="P16" s="344"/>
      <c r="Q16" s="284">
        <f t="shared" si="2"/>
        <v>0</v>
      </c>
      <c r="R16" s="270"/>
      <c r="S16" s="271"/>
      <c r="T16" s="329">
        <f t="shared" si="7"/>
        <v>542.74</v>
      </c>
      <c r="U16" s="60">
        <f t="shared" si="3"/>
        <v>0</v>
      </c>
    </row>
    <row r="17" spans="1:21" x14ac:dyDescent="0.25">
      <c r="A17" s="75"/>
      <c r="B17" s="198">
        <f t="shared" si="4"/>
        <v>70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5"/>
        <v>2013.8500000000001</v>
      </c>
      <c r="J17" s="60">
        <f t="shared" si="1"/>
        <v>0</v>
      </c>
      <c r="L17" s="75"/>
      <c r="M17" s="198">
        <f t="shared" si="6"/>
        <v>19</v>
      </c>
      <c r="N17" s="15"/>
      <c r="O17" s="69">
        <v>0</v>
      </c>
      <c r="P17" s="344"/>
      <c r="Q17" s="284">
        <f t="shared" si="2"/>
        <v>0</v>
      </c>
      <c r="R17" s="270"/>
      <c r="S17" s="271"/>
      <c r="T17" s="329">
        <f t="shared" si="7"/>
        <v>542.74</v>
      </c>
      <c r="U17" s="60">
        <f t="shared" si="3"/>
        <v>0</v>
      </c>
    </row>
    <row r="18" spans="1:21" x14ac:dyDescent="0.25">
      <c r="A18" s="75"/>
      <c r="B18" s="198">
        <f t="shared" si="4"/>
        <v>70</v>
      </c>
      <c r="C18" s="15"/>
      <c r="D18" s="69">
        <v>0</v>
      </c>
      <c r="E18" s="344"/>
      <c r="F18" s="284">
        <f t="shared" si="0"/>
        <v>0</v>
      </c>
      <c r="G18" s="70"/>
      <c r="H18" s="71"/>
      <c r="I18" s="588">
        <f t="shared" si="5"/>
        <v>2013.8500000000001</v>
      </c>
      <c r="J18" s="60">
        <f t="shared" si="1"/>
        <v>0</v>
      </c>
      <c r="L18" s="75"/>
      <c r="M18" s="198">
        <f t="shared" si="6"/>
        <v>19</v>
      </c>
      <c r="N18" s="15"/>
      <c r="O18" s="69">
        <v>0</v>
      </c>
      <c r="P18" s="344"/>
      <c r="Q18" s="284">
        <f t="shared" si="2"/>
        <v>0</v>
      </c>
      <c r="R18" s="70"/>
      <c r="S18" s="71"/>
      <c r="T18" s="588">
        <f t="shared" si="7"/>
        <v>542.74</v>
      </c>
      <c r="U18" s="60">
        <f t="shared" si="3"/>
        <v>0</v>
      </c>
    </row>
    <row r="19" spans="1:21" x14ac:dyDescent="0.25">
      <c r="A19" s="75"/>
      <c r="B19" s="198">
        <f t="shared" si="4"/>
        <v>70</v>
      </c>
      <c r="C19" s="15"/>
      <c r="D19" s="69">
        <v>0</v>
      </c>
      <c r="E19" s="344"/>
      <c r="F19" s="284">
        <f t="shared" si="0"/>
        <v>0</v>
      </c>
      <c r="G19" s="70"/>
      <c r="H19" s="71"/>
      <c r="I19" s="588">
        <f t="shared" si="5"/>
        <v>2013.8500000000001</v>
      </c>
      <c r="J19" s="60">
        <f t="shared" si="1"/>
        <v>0</v>
      </c>
      <c r="L19" s="75"/>
      <c r="M19" s="198">
        <f t="shared" si="6"/>
        <v>19</v>
      </c>
      <c r="N19" s="15"/>
      <c r="O19" s="69">
        <v>0</v>
      </c>
      <c r="P19" s="344"/>
      <c r="Q19" s="284">
        <f t="shared" si="2"/>
        <v>0</v>
      </c>
      <c r="R19" s="70"/>
      <c r="S19" s="71"/>
      <c r="T19" s="588">
        <f t="shared" si="7"/>
        <v>542.74</v>
      </c>
      <c r="U19" s="60">
        <f t="shared" si="3"/>
        <v>0</v>
      </c>
    </row>
    <row r="20" spans="1:21" x14ac:dyDescent="0.25">
      <c r="A20" s="75"/>
      <c r="B20" s="198">
        <f t="shared" si="4"/>
        <v>70</v>
      </c>
      <c r="C20" s="15"/>
      <c r="D20" s="69">
        <v>0</v>
      </c>
      <c r="E20" s="344"/>
      <c r="F20" s="284">
        <f t="shared" si="0"/>
        <v>0</v>
      </c>
      <c r="G20" s="70"/>
      <c r="H20" s="71"/>
      <c r="I20" s="588">
        <f t="shared" si="5"/>
        <v>2013.8500000000001</v>
      </c>
      <c r="J20" s="60">
        <f t="shared" si="1"/>
        <v>0</v>
      </c>
      <c r="L20" s="75"/>
      <c r="M20" s="198">
        <f t="shared" si="6"/>
        <v>19</v>
      </c>
      <c r="N20" s="15"/>
      <c r="O20" s="69">
        <v>0</v>
      </c>
      <c r="P20" s="344"/>
      <c r="Q20" s="284">
        <f t="shared" si="2"/>
        <v>0</v>
      </c>
      <c r="R20" s="70"/>
      <c r="S20" s="71"/>
      <c r="T20" s="588">
        <f t="shared" si="7"/>
        <v>542.74</v>
      </c>
      <c r="U20" s="60">
        <f t="shared" si="3"/>
        <v>0</v>
      </c>
    </row>
    <row r="21" spans="1:21" x14ac:dyDescent="0.25">
      <c r="A21" s="75"/>
      <c r="B21" s="198">
        <f t="shared" si="4"/>
        <v>70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5"/>
        <v>2013.8500000000001</v>
      </c>
      <c r="J21" s="60">
        <f t="shared" si="1"/>
        <v>0</v>
      </c>
      <c r="L21" s="75"/>
      <c r="M21" s="198">
        <f t="shared" si="6"/>
        <v>19</v>
      </c>
      <c r="N21" s="15"/>
      <c r="O21" s="69">
        <v>0</v>
      </c>
      <c r="P21" s="344"/>
      <c r="Q21" s="284">
        <f t="shared" si="2"/>
        <v>0</v>
      </c>
      <c r="R21" s="70"/>
      <c r="S21" s="71"/>
      <c r="T21" s="588">
        <f t="shared" si="7"/>
        <v>542.74</v>
      </c>
      <c r="U21" s="60">
        <f t="shared" si="3"/>
        <v>0</v>
      </c>
    </row>
    <row r="22" spans="1:21" x14ac:dyDescent="0.25">
      <c r="A22" s="75"/>
      <c r="B22" s="198">
        <f t="shared" si="4"/>
        <v>70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5"/>
        <v>2013.8500000000001</v>
      </c>
      <c r="J22" s="60">
        <f t="shared" si="1"/>
        <v>0</v>
      </c>
      <c r="L22" s="75"/>
      <c r="M22" s="198">
        <f t="shared" si="6"/>
        <v>19</v>
      </c>
      <c r="N22" s="15"/>
      <c r="O22" s="69">
        <v>0</v>
      </c>
      <c r="P22" s="344"/>
      <c r="Q22" s="284">
        <f t="shared" si="2"/>
        <v>0</v>
      </c>
      <c r="R22" s="70"/>
      <c r="S22" s="71"/>
      <c r="T22" s="588">
        <f t="shared" si="7"/>
        <v>542.74</v>
      </c>
      <c r="U22" s="60">
        <f t="shared" si="3"/>
        <v>0</v>
      </c>
    </row>
    <row r="23" spans="1:21" x14ac:dyDescent="0.25">
      <c r="A23" s="19"/>
      <c r="B23" s="198">
        <f t="shared" si="4"/>
        <v>70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5"/>
        <v>2013.8500000000001</v>
      </c>
      <c r="J23" s="60">
        <f t="shared" si="1"/>
        <v>0</v>
      </c>
      <c r="L23" s="19"/>
      <c r="M23" s="198">
        <f t="shared" si="6"/>
        <v>19</v>
      </c>
      <c r="N23" s="73"/>
      <c r="O23" s="69">
        <v>0</v>
      </c>
      <c r="P23" s="136"/>
      <c r="Q23" s="284">
        <f t="shared" si="2"/>
        <v>0</v>
      </c>
      <c r="R23" s="70"/>
      <c r="S23" s="71"/>
      <c r="T23" s="588">
        <f t="shared" si="7"/>
        <v>542.74</v>
      </c>
      <c r="U23" s="60">
        <f t="shared" si="3"/>
        <v>0</v>
      </c>
    </row>
    <row r="24" spans="1:21" x14ac:dyDescent="0.25">
      <c r="A24" s="19"/>
      <c r="B24" s="198">
        <f t="shared" si="4"/>
        <v>70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5"/>
        <v>2013.8500000000001</v>
      </c>
      <c r="J24" s="60">
        <f t="shared" si="1"/>
        <v>0</v>
      </c>
      <c r="L24" s="19"/>
      <c r="M24" s="198">
        <f t="shared" si="6"/>
        <v>19</v>
      </c>
      <c r="N24" s="73"/>
      <c r="O24" s="69">
        <v>0</v>
      </c>
      <c r="P24" s="136"/>
      <c r="Q24" s="284">
        <f t="shared" si="2"/>
        <v>0</v>
      </c>
      <c r="R24" s="70"/>
      <c r="S24" s="71"/>
      <c r="T24" s="588">
        <f t="shared" si="7"/>
        <v>542.74</v>
      </c>
      <c r="U24" s="60">
        <f t="shared" si="3"/>
        <v>0</v>
      </c>
    </row>
    <row r="25" spans="1:21" x14ac:dyDescent="0.25">
      <c r="A25" s="19"/>
      <c r="B25" s="198">
        <f t="shared" si="4"/>
        <v>70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5"/>
        <v>2013.8500000000001</v>
      </c>
      <c r="J25" s="60">
        <f t="shared" si="1"/>
        <v>0</v>
      </c>
      <c r="L25" s="19"/>
      <c r="M25" s="198">
        <f t="shared" si="6"/>
        <v>19</v>
      </c>
      <c r="N25" s="73"/>
      <c r="O25" s="69">
        <v>0</v>
      </c>
      <c r="P25" s="136"/>
      <c r="Q25" s="284">
        <f t="shared" si="2"/>
        <v>0</v>
      </c>
      <c r="R25" s="70"/>
      <c r="S25" s="71"/>
      <c r="T25" s="588">
        <f t="shared" si="7"/>
        <v>542.74</v>
      </c>
      <c r="U25" s="60">
        <f t="shared" si="3"/>
        <v>0</v>
      </c>
    </row>
    <row r="26" spans="1:21" x14ac:dyDescent="0.25">
      <c r="A26" s="19"/>
      <c r="B26" s="198">
        <f t="shared" si="4"/>
        <v>70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5"/>
        <v>2013.8500000000001</v>
      </c>
      <c r="J26" s="60">
        <f t="shared" si="1"/>
        <v>0</v>
      </c>
      <c r="L26" s="19"/>
      <c r="M26" s="198">
        <f t="shared" si="6"/>
        <v>19</v>
      </c>
      <c r="N26" s="15"/>
      <c r="O26" s="69">
        <v>0</v>
      </c>
      <c r="P26" s="136"/>
      <c r="Q26" s="284">
        <f t="shared" si="2"/>
        <v>0</v>
      </c>
      <c r="R26" s="70"/>
      <c r="S26" s="71"/>
      <c r="T26" s="588">
        <f t="shared" si="7"/>
        <v>542.74</v>
      </c>
      <c r="U26" s="60">
        <f t="shared" si="3"/>
        <v>0</v>
      </c>
    </row>
    <row r="27" spans="1:21" x14ac:dyDescent="0.25">
      <c r="A27" s="19"/>
      <c r="B27" s="198">
        <f t="shared" si="4"/>
        <v>70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5"/>
        <v>2013.8500000000001</v>
      </c>
      <c r="J27" s="60">
        <f t="shared" si="1"/>
        <v>0</v>
      </c>
      <c r="L27" s="19"/>
      <c r="M27" s="198">
        <f t="shared" si="6"/>
        <v>19</v>
      </c>
      <c r="N27" s="15"/>
      <c r="O27" s="69">
        <v>0</v>
      </c>
      <c r="P27" s="136"/>
      <c r="Q27" s="284">
        <f t="shared" si="2"/>
        <v>0</v>
      </c>
      <c r="R27" s="70"/>
      <c r="S27" s="71"/>
      <c r="T27" s="588">
        <f t="shared" si="7"/>
        <v>542.74</v>
      </c>
      <c r="U27" s="60">
        <f t="shared" si="3"/>
        <v>0</v>
      </c>
    </row>
    <row r="28" spans="1:21" x14ac:dyDescent="0.25">
      <c r="B28" s="198">
        <f t="shared" si="4"/>
        <v>70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38263.149999999987</v>
      </c>
      <c r="J28" s="60">
        <f t="shared" si="1"/>
        <v>0</v>
      </c>
      <c r="M28" s="198">
        <f t="shared" si="6"/>
        <v>19</v>
      </c>
      <c r="N28" s="15"/>
      <c r="O28" s="69">
        <v>0</v>
      </c>
      <c r="P28" s="136"/>
      <c r="Q28" s="284">
        <f t="shared" si="2"/>
        <v>0</v>
      </c>
      <c r="R28" s="70"/>
      <c r="S28" s="71"/>
      <c r="T28" s="588">
        <f>SUM(T9:T27)</f>
        <v>10312.059999999998</v>
      </c>
      <c r="U28" s="60">
        <f t="shared" si="3"/>
        <v>0</v>
      </c>
    </row>
    <row r="29" spans="1:21" ht="15.75" thickBot="1" x14ac:dyDescent="0.3">
      <c r="A29" s="121"/>
      <c r="B29" s="198">
        <f t="shared" si="4"/>
        <v>70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  <c r="L29" s="121"/>
      <c r="M29" s="198">
        <f t="shared" si="6"/>
        <v>19</v>
      </c>
      <c r="N29" s="37"/>
      <c r="O29" s="69">
        <v>0</v>
      </c>
      <c r="P29" s="335"/>
      <c r="Q29" s="284">
        <f t="shared" si="2"/>
        <v>0</v>
      </c>
      <c r="R29" s="141"/>
      <c r="S29" s="214"/>
      <c r="T29" s="159"/>
      <c r="U29" s="60">
        <f>SUM(U9:U28)</f>
        <v>0</v>
      </c>
    </row>
    <row r="30" spans="1:21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  <c r="L30" s="47">
        <f>SUM(L29:L29)</f>
        <v>0</v>
      </c>
      <c r="N30" s="73"/>
      <c r="O30" s="105">
        <f>SUM(O9:O29)</f>
        <v>0</v>
      </c>
      <c r="P30" s="136"/>
      <c r="Q30" s="105">
        <f>SUM(Q9:Q29)</f>
        <v>0</v>
      </c>
      <c r="R30" s="159"/>
      <c r="S30" s="159"/>
    </row>
    <row r="31" spans="1:21" ht="15.75" thickBot="1" x14ac:dyDescent="0.3">
      <c r="A31" s="47"/>
      <c r="L31" s="47"/>
    </row>
    <row r="32" spans="1:21" x14ac:dyDescent="0.25">
      <c r="B32" s="200"/>
      <c r="D32" s="1128" t="s">
        <v>21</v>
      </c>
      <c r="E32" s="1129"/>
      <c r="F32" s="143">
        <f>G5-F30</f>
        <v>0</v>
      </c>
      <c r="M32" s="200"/>
      <c r="O32" s="1128" t="s">
        <v>21</v>
      </c>
      <c r="P32" s="1129"/>
      <c r="Q32" s="143">
        <f>R5-Q30</f>
        <v>0</v>
      </c>
    </row>
    <row r="33" spans="1:17" ht="15.75" thickBot="1" x14ac:dyDescent="0.3">
      <c r="A33" s="125"/>
      <c r="D33" s="718" t="s">
        <v>4</v>
      </c>
      <c r="E33" s="719"/>
      <c r="F33" s="49">
        <v>0</v>
      </c>
      <c r="L33" s="125"/>
      <c r="O33" s="1057" t="s">
        <v>4</v>
      </c>
      <c r="P33" s="1058"/>
      <c r="Q33" s="49">
        <v>0</v>
      </c>
    </row>
    <row r="34" spans="1:17" x14ac:dyDescent="0.25">
      <c r="B34" s="200"/>
      <c r="M34" s="200"/>
    </row>
  </sheetData>
  <sortState ref="C4:F5">
    <sortCondition ref="D4:D5"/>
  </sortState>
  <mergeCells count="6">
    <mergeCell ref="A1:G1"/>
    <mergeCell ref="D32:E32"/>
    <mergeCell ref="B4:B5"/>
    <mergeCell ref="L1:R1"/>
    <mergeCell ref="M4:M5"/>
    <mergeCell ref="O32:P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L11" sqref="L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37" t="s">
        <v>208</v>
      </c>
      <c r="B1" s="1137"/>
      <c r="C1" s="1137"/>
      <c r="D1" s="1137"/>
      <c r="E1" s="1137"/>
      <c r="F1" s="1137"/>
      <c r="G1" s="1137"/>
      <c r="H1" s="11">
        <v>1</v>
      </c>
      <c r="K1" s="1133" t="s">
        <v>215</v>
      </c>
      <c r="L1" s="1133"/>
      <c r="M1" s="1133"/>
      <c r="N1" s="1133"/>
      <c r="O1" s="1133"/>
      <c r="P1" s="1133"/>
      <c r="Q1" s="113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80"/>
      <c r="M4" s="66"/>
      <c r="N4" s="253">
        <v>44620</v>
      </c>
      <c r="O4" s="251">
        <v>22.7</v>
      </c>
      <c r="P4" s="248">
        <v>5</v>
      </c>
      <c r="Q4" s="1013"/>
    </row>
    <row r="5" spans="1:19" ht="15.75" x14ac:dyDescent="0.25">
      <c r="A5" s="75" t="s">
        <v>71</v>
      </c>
      <c r="B5" s="839" t="s">
        <v>87</v>
      </c>
      <c r="C5" s="316">
        <v>260</v>
      </c>
      <c r="D5" s="253">
        <v>44603</v>
      </c>
      <c r="E5" s="812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39" t="s">
        <v>87</v>
      </c>
      <c r="M5" s="316">
        <v>260</v>
      </c>
      <c r="N5" s="253">
        <v>44627</v>
      </c>
      <c r="O5" s="280">
        <v>136.19999999999999</v>
      </c>
      <c r="P5" s="248">
        <v>30</v>
      </c>
      <c r="Q5" s="281">
        <f>P26</f>
        <v>0</v>
      </c>
      <c r="R5" s="7">
        <f>O5-Q5+O4+O6</f>
        <v>272.39999999999998</v>
      </c>
    </row>
    <row r="6" spans="1:19" ht="15.75" thickBot="1" x14ac:dyDescent="0.3">
      <c r="B6" s="813"/>
      <c r="C6" s="316"/>
      <c r="D6" s="317"/>
      <c r="E6" s="280"/>
      <c r="F6" s="248"/>
      <c r="L6" s="813"/>
      <c r="M6" s="316">
        <v>260</v>
      </c>
      <c r="N6" s="136">
        <v>44634</v>
      </c>
      <c r="O6" s="86">
        <v>113.5</v>
      </c>
      <c r="P6" s="73">
        <v>25</v>
      </c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384" t="s">
        <v>7</v>
      </c>
      <c r="M7" s="378" t="s">
        <v>8</v>
      </c>
      <c r="N7" s="1040" t="s">
        <v>17</v>
      </c>
      <c r="O7" s="380" t="s">
        <v>2</v>
      </c>
      <c r="P7" s="373" t="s">
        <v>18</v>
      </c>
      <c r="Q7" s="381" t="s">
        <v>15</v>
      </c>
      <c r="R7" s="24"/>
    </row>
    <row r="8" spans="1:19" ht="15.75" thickTop="1" x14ac:dyDescent="0.25">
      <c r="A8" s="55" t="s">
        <v>32</v>
      </c>
      <c r="B8" s="644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185</v>
      </c>
      <c r="H8" s="271">
        <v>265</v>
      </c>
      <c r="I8" s="47">
        <f>E4+E5+E6-F8</f>
        <v>68.099999999999994</v>
      </c>
      <c r="K8" s="55" t="s">
        <v>32</v>
      </c>
      <c r="L8" s="644">
        <f>P4+P5+P6-M8</f>
        <v>60</v>
      </c>
      <c r="M8" s="248"/>
      <c r="N8" s="269">
        <v>0</v>
      </c>
      <c r="O8" s="336"/>
      <c r="P8" s="105">
        <f t="shared" ref="P8:P25" si="1">N8</f>
        <v>0</v>
      </c>
      <c r="Q8" s="270"/>
      <c r="R8" s="271"/>
      <c r="S8" s="47">
        <f>O4+O5+O6-P8</f>
        <v>272.39999999999998</v>
      </c>
    </row>
    <row r="9" spans="1:19" x14ac:dyDescent="0.25">
      <c r="B9" s="644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195</v>
      </c>
      <c r="H9" s="271">
        <v>265</v>
      </c>
      <c r="I9" s="267">
        <f>I8-F9</f>
        <v>36.319999999999993</v>
      </c>
      <c r="L9" s="644">
        <f>L8-M9</f>
        <v>60</v>
      </c>
      <c r="M9" s="248"/>
      <c r="N9" s="269">
        <v>0</v>
      </c>
      <c r="O9" s="336"/>
      <c r="P9" s="280">
        <f t="shared" si="1"/>
        <v>0</v>
      </c>
      <c r="Q9" s="270"/>
      <c r="R9" s="271"/>
      <c r="S9" s="267">
        <f>S8-P9</f>
        <v>272.39999999999998</v>
      </c>
    </row>
    <row r="10" spans="1:19" x14ac:dyDescent="0.25">
      <c r="B10" s="644">
        <f>B9-C10</f>
        <v>8</v>
      </c>
      <c r="C10" s="248"/>
      <c r="D10" s="905">
        <v>0</v>
      </c>
      <c r="E10" s="906"/>
      <c r="F10" s="907">
        <f t="shared" si="0"/>
        <v>0</v>
      </c>
      <c r="G10" s="484"/>
      <c r="H10" s="551"/>
      <c r="I10" s="267">
        <f t="shared" ref="I10:I25" si="2">I9-F10</f>
        <v>36.319999999999993</v>
      </c>
      <c r="L10" s="644">
        <f>L9-M10</f>
        <v>60</v>
      </c>
      <c r="M10" s="248"/>
      <c r="N10" s="269">
        <v>0</v>
      </c>
      <c r="O10" s="906"/>
      <c r="P10" s="280">
        <f t="shared" si="1"/>
        <v>0</v>
      </c>
      <c r="Q10" s="484"/>
      <c r="R10" s="551"/>
      <c r="S10" s="267">
        <f t="shared" ref="S10:S25" si="3">S9-P10</f>
        <v>272.39999999999998</v>
      </c>
    </row>
    <row r="11" spans="1:19" x14ac:dyDescent="0.25">
      <c r="A11" s="55" t="s">
        <v>33</v>
      </c>
      <c r="B11" s="644">
        <f t="shared" ref="B11:B13" si="4">B10-C11</f>
        <v>8</v>
      </c>
      <c r="C11" s="248"/>
      <c r="D11" s="905">
        <v>0</v>
      </c>
      <c r="E11" s="906"/>
      <c r="F11" s="907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4">
        <f t="shared" ref="L11:L13" si="5">L10-M11</f>
        <v>60</v>
      </c>
      <c r="M11" s="248"/>
      <c r="N11" s="269">
        <v>0</v>
      </c>
      <c r="O11" s="906"/>
      <c r="P11" s="280">
        <f t="shared" si="1"/>
        <v>0</v>
      </c>
      <c r="Q11" s="484"/>
      <c r="R11" s="551"/>
      <c r="S11" s="267">
        <f t="shared" si="3"/>
        <v>272.39999999999998</v>
      </c>
    </row>
    <row r="12" spans="1:19" x14ac:dyDescent="0.25">
      <c r="B12" s="644">
        <f t="shared" si="4"/>
        <v>8</v>
      </c>
      <c r="C12" s="248"/>
      <c r="D12" s="905">
        <v>0</v>
      </c>
      <c r="E12" s="906"/>
      <c r="F12" s="907">
        <f t="shared" si="0"/>
        <v>0</v>
      </c>
      <c r="G12" s="484"/>
      <c r="H12" s="551"/>
      <c r="I12" s="267">
        <f t="shared" si="2"/>
        <v>36.319999999999993</v>
      </c>
      <c r="L12" s="644">
        <f t="shared" si="5"/>
        <v>60</v>
      </c>
      <c r="M12" s="248"/>
      <c r="N12" s="269">
        <v>0</v>
      </c>
      <c r="O12" s="906"/>
      <c r="P12" s="280">
        <f t="shared" si="1"/>
        <v>0</v>
      </c>
      <c r="Q12" s="484"/>
      <c r="R12" s="551"/>
      <c r="S12" s="267">
        <f t="shared" si="3"/>
        <v>272.39999999999998</v>
      </c>
    </row>
    <row r="13" spans="1:19" x14ac:dyDescent="0.25">
      <c r="A13" s="19"/>
      <c r="B13" s="644">
        <f t="shared" si="4"/>
        <v>8</v>
      </c>
      <c r="C13" s="248"/>
      <c r="D13" s="905">
        <v>0</v>
      </c>
      <c r="E13" s="906"/>
      <c r="F13" s="907">
        <f t="shared" si="0"/>
        <v>0</v>
      </c>
      <c r="G13" s="484"/>
      <c r="H13" s="551"/>
      <c r="I13" s="267">
        <f t="shared" si="2"/>
        <v>36.319999999999993</v>
      </c>
      <c r="K13" s="19"/>
      <c r="L13" s="644">
        <f t="shared" si="5"/>
        <v>60</v>
      </c>
      <c r="M13" s="248"/>
      <c r="N13" s="269">
        <v>0</v>
      </c>
      <c r="O13" s="906"/>
      <c r="P13" s="280">
        <f t="shared" si="1"/>
        <v>0</v>
      </c>
      <c r="Q13" s="484"/>
      <c r="R13" s="551"/>
      <c r="S13" s="267">
        <f t="shared" si="3"/>
        <v>272.39999999999998</v>
      </c>
    </row>
    <row r="14" spans="1:19" x14ac:dyDescent="0.25">
      <c r="B14" s="644">
        <f>B13-C14</f>
        <v>8</v>
      </c>
      <c r="C14" s="248"/>
      <c r="D14" s="905">
        <v>0</v>
      </c>
      <c r="E14" s="906"/>
      <c r="F14" s="907">
        <f t="shared" si="0"/>
        <v>0</v>
      </c>
      <c r="G14" s="484"/>
      <c r="H14" s="551"/>
      <c r="I14" s="267">
        <f t="shared" si="2"/>
        <v>36.319999999999993</v>
      </c>
      <c r="L14" s="644">
        <f>L13-M14</f>
        <v>60</v>
      </c>
      <c r="M14" s="248"/>
      <c r="N14" s="269">
        <v>0</v>
      </c>
      <c r="O14" s="906"/>
      <c r="P14" s="280">
        <f t="shared" si="1"/>
        <v>0</v>
      </c>
      <c r="Q14" s="484"/>
      <c r="R14" s="551"/>
      <c r="S14" s="267">
        <f t="shared" si="3"/>
        <v>272.39999999999998</v>
      </c>
    </row>
    <row r="15" spans="1:19" x14ac:dyDescent="0.25">
      <c r="B15" s="644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4">
        <f t="shared" ref="L15:L25" si="7">L14-M15</f>
        <v>60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272.39999999999998</v>
      </c>
    </row>
    <row r="16" spans="1:19" x14ac:dyDescent="0.25">
      <c r="B16" s="644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4">
        <f t="shared" si="7"/>
        <v>60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272.39999999999998</v>
      </c>
    </row>
    <row r="17" spans="1:19" x14ac:dyDescent="0.25">
      <c r="B17" s="644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4">
        <f t="shared" si="7"/>
        <v>60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272.39999999999998</v>
      </c>
    </row>
    <row r="18" spans="1:19" x14ac:dyDescent="0.25">
      <c r="B18" s="644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4">
        <f t="shared" si="7"/>
        <v>60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272.39999999999998</v>
      </c>
    </row>
    <row r="19" spans="1:19" x14ac:dyDescent="0.25">
      <c r="B19" s="644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4">
        <f t="shared" si="7"/>
        <v>60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272.39999999999998</v>
      </c>
    </row>
    <row r="20" spans="1:19" x14ac:dyDescent="0.25">
      <c r="B20" s="644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4">
        <f t="shared" si="7"/>
        <v>60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272.39999999999998</v>
      </c>
    </row>
    <row r="21" spans="1:19" x14ac:dyDescent="0.25">
      <c r="B21" s="644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4">
        <f t="shared" si="7"/>
        <v>60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272.39999999999998</v>
      </c>
    </row>
    <row r="22" spans="1:19" x14ac:dyDescent="0.25">
      <c r="B22" s="644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4">
        <f t="shared" si="7"/>
        <v>60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272.39999999999998</v>
      </c>
    </row>
    <row r="23" spans="1:19" x14ac:dyDescent="0.25">
      <c r="B23" s="644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4">
        <f t="shared" si="7"/>
        <v>60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272.39999999999998</v>
      </c>
    </row>
    <row r="24" spans="1:19" x14ac:dyDescent="0.25">
      <c r="B24" s="644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4">
        <f t="shared" si="7"/>
        <v>60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272.39999999999998</v>
      </c>
    </row>
    <row r="25" spans="1:19" ht="15.75" thickBot="1" x14ac:dyDescent="0.3">
      <c r="A25" s="121"/>
      <c r="B25" s="644">
        <f t="shared" si="6"/>
        <v>8</v>
      </c>
      <c r="C25" s="37"/>
      <c r="D25" s="269">
        <v>0</v>
      </c>
      <c r="E25" s="222"/>
      <c r="F25" s="682">
        <f t="shared" si="0"/>
        <v>0</v>
      </c>
      <c r="G25" s="683"/>
      <c r="H25" s="684"/>
      <c r="I25" s="267">
        <f t="shared" si="2"/>
        <v>36.319999999999993</v>
      </c>
      <c r="K25" s="121"/>
      <c r="L25" s="644">
        <f t="shared" si="7"/>
        <v>60</v>
      </c>
      <c r="M25" s="37"/>
      <c r="N25" s="269">
        <v>0</v>
      </c>
      <c r="O25" s="222"/>
      <c r="P25" s="280">
        <f t="shared" si="1"/>
        <v>0</v>
      </c>
      <c r="Q25" s="683"/>
      <c r="R25" s="684"/>
      <c r="S25" s="267">
        <f t="shared" si="3"/>
        <v>272.39999999999998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128" t="s">
        <v>21</v>
      </c>
      <c r="E28" s="1129"/>
      <c r="F28" s="143">
        <f>E4+E5-F26+E6</f>
        <v>36.319999999999993</v>
      </c>
      <c r="L28" s="5"/>
      <c r="N28" s="1128" t="s">
        <v>21</v>
      </c>
      <c r="O28" s="1129"/>
      <c r="P28" s="143">
        <f>O4+O5-P26+O6</f>
        <v>272.39999999999998</v>
      </c>
    </row>
    <row r="29" spans="1:19" ht="15.75" thickBot="1" x14ac:dyDescent="0.3">
      <c r="A29" s="125"/>
      <c r="D29" s="978" t="s">
        <v>4</v>
      </c>
      <c r="E29" s="979"/>
      <c r="F29" s="49">
        <f>F4+F5-C26+F6</f>
        <v>8</v>
      </c>
      <c r="K29" s="125"/>
      <c r="N29" s="1011" t="s">
        <v>4</v>
      </c>
      <c r="O29" s="1012"/>
      <c r="P29" s="49">
        <f>P4+P5-M26+P6</f>
        <v>60</v>
      </c>
    </row>
    <row r="30" spans="1:19" x14ac:dyDescent="0.25">
      <c r="B30" s="5"/>
      <c r="L30" s="5"/>
    </row>
  </sheetData>
  <sortState ref="N4:P6">
    <sortCondition ref="N4:N6"/>
  </sortState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60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8" t="s">
        <v>7</v>
      </c>
      <c r="C8" s="649" t="s">
        <v>8</v>
      </c>
      <c r="D8" s="650" t="s">
        <v>17</v>
      </c>
      <c r="E8" s="651" t="s">
        <v>2</v>
      </c>
      <c r="F8" s="652" t="s">
        <v>18</v>
      </c>
      <c r="G8" s="647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3"/>
      <c r="D9" s="654"/>
      <c r="E9" s="655"/>
      <c r="F9" s="656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71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71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71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71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71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71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71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71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71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71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7"/>
      <c r="D29" s="658">
        <f>B29*C29</f>
        <v>0</v>
      </c>
      <c r="E29" s="659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8" t="s">
        <v>21</v>
      </c>
      <c r="E32" s="1129"/>
      <c r="F32" s="143">
        <f>E5-F30+E6+E7</f>
        <v>0</v>
      </c>
    </row>
    <row r="33" spans="1:6" ht="15.75" thickBot="1" x14ac:dyDescent="0.3">
      <c r="A33" s="125"/>
      <c r="D33" s="769" t="s">
        <v>4</v>
      </c>
      <c r="E33" s="7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2"/>
  <sheetViews>
    <sheetView topLeftCell="H1" workbookViewId="0">
      <selection activeCell="O7" sqref="O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137" t="s">
        <v>211</v>
      </c>
      <c r="B1" s="1137"/>
      <c r="C1" s="1137"/>
      <c r="D1" s="1137"/>
      <c r="E1" s="1137"/>
      <c r="F1" s="1137"/>
      <c r="G1" s="1137"/>
      <c r="H1" s="11">
        <v>1</v>
      </c>
      <c r="J1" s="1133" t="s">
        <v>215</v>
      </c>
      <c r="K1" s="1133"/>
      <c r="L1" s="1133"/>
      <c r="M1" s="1133"/>
      <c r="N1" s="1133"/>
      <c r="O1" s="1133"/>
      <c r="P1" s="1133"/>
      <c r="Q1" s="11">
        <v>2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5" t="s">
        <v>6</v>
      </c>
    </row>
    <row r="4" spans="1:17" ht="15.75" hidden="1" thickTop="1" x14ac:dyDescent="0.25">
      <c r="A4" s="500"/>
      <c r="B4" s="500"/>
      <c r="C4" s="501"/>
      <c r="D4" s="317"/>
      <c r="E4" s="504"/>
      <c r="F4" s="500"/>
      <c r="G4" s="322"/>
      <c r="H4" s="322"/>
      <c r="J4" s="500"/>
      <c r="K4" s="500"/>
      <c r="L4" s="501"/>
      <c r="M4" s="317"/>
      <c r="N4" s="504"/>
      <c r="O4" s="500"/>
      <c r="P4" s="322"/>
      <c r="Q4" s="322"/>
    </row>
    <row r="5" spans="1:17" ht="15" hidden="1" customHeight="1" x14ac:dyDescent="0.25">
      <c r="A5" s="73"/>
      <c r="C5" s="520"/>
      <c r="D5" s="317"/>
      <c r="E5" s="502"/>
      <c r="F5" s="300"/>
      <c r="G5" s="766"/>
      <c r="J5" s="73"/>
      <c r="L5" s="520"/>
      <c r="M5" s="317"/>
      <c r="N5" s="502"/>
      <c r="O5" s="300"/>
      <c r="P5" s="766"/>
    </row>
    <row r="6" spans="1:17" ht="15.75" customHeight="1" thickTop="1" x14ac:dyDescent="0.25">
      <c r="A6" s="1126" t="s">
        <v>71</v>
      </c>
      <c r="B6" s="784" t="s">
        <v>78</v>
      </c>
      <c r="C6" s="520"/>
      <c r="D6" s="317"/>
      <c r="E6" s="502"/>
      <c r="F6" s="300"/>
      <c r="G6" s="88"/>
      <c r="H6" s="265"/>
      <c r="J6" s="1126" t="s">
        <v>71</v>
      </c>
      <c r="K6" s="784" t="s">
        <v>78</v>
      </c>
      <c r="L6" s="520"/>
      <c r="M6" s="317"/>
      <c r="N6" s="502"/>
      <c r="O6" s="300"/>
      <c r="P6" s="88"/>
      <c r="Q6" s="265"/>
    </row>
    <row r="7" spans="1:17" ht="16.5" customHeight="1" thickBot="1" x14ac:dyDescent="0.3">
      <c r="A7" s="1126"/>
      <c r="B7" s="785"/>
      <c r="C7" s="521">
        <v>180</v>
      </c>
      <c r="D7" s="317">
        <v>44533</v>
      </c>
      <c r="E7" s="503">
        <v>160</v>
      </c>
      <c r="F7" s="248">
        <v>8</v>
      </c>
      <c r="G7" s="5">
        <f>D28</f>
        <v>120</v>
      </c>
      <c r="H7" s="885">
        <f>E7-G7</f>
        <v>40</v>
      </c>
      <c r="J7" s="1126"/>
      <c r="K7" s="785"/>
      <c r="L7" s="521">
        <v>192</v>
      </c>
      <c r="M7" s="317">
        <v>44642</v>
      </c>
      <c r="N7" s="503">
        <v>160</v>
      </c>
      <c r="O7" s="248">
        <v>8</v>
      </c>
      <c r="P7" s="5">
        <f>M28</f>
        <v>0</v>
      </c>
      <c r="Q7" s="885">
        <f>N7-P7</f>
        <v>160</v>
      </c>
    </row>
    <row r="8" spans="1:17" ht="16.5" customHeight="1" thickBot="1" x14ac:dyDescent="0.3">
      <c r="A8" s="622"/>
      <c r="B8" s="463"/>
      <c r="C8" s="521"/>
      <c r="D8" s="317"/>
      <c r="E8" s="503"/>
      <c r="F8" s="248"/>
      <c r="J8" s="1059"/>
      <c r="K8" s="463"/>
      <c r="L8" s="521"/>
      <c r="M8" s="317"/>
      <c r="N8" s="503"/>
      <c r="O8" s="248"/>
    </row>
    <row r="9" spans="1:17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4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5">
        <v>44533</v>
      </c>
      <c r="F10" s="726">
        <f>D10</f>
        <v>40</v>
      </c>
      <c r="G10" s="727" t="s">
        <v>88</v>
      </c>
      <c r="H10" s="728">
        <v>185</v>
      </c>
      <c r="J10" s="55" t="s">
        <v>32</v>
      </c>
      <c r="K10" s="506">
        <f>O4+O5+O6+O7+O8-L10</f>
        <v>8</v>
      </c>
      <c r="L10" s="15"/>
      <c r="M10" s="314">
        <v>0</v>
      </c>
      <c r="N10" s="725"/>
      <c r="O10" s="726">
        <f>M10</f>
        <v>0</v>
      </c>
      <c r="P10" s="727"/>
      <c r="Q10" s="728"/>
    </row>
    <row r="11" spans="1:17" x14ac:dyDescent="0.25">
      <c r="B11" s="506">
        <f>B10-C11</f>
        <v>5</v>
      </c>
      <c r="C11" s="15">
        <v>1</v>
      </c>
      <c r="D11" s="905">
        <v>20</v>
      </c>
      <c r="E11" s="908">
        <v>44583</v>
      </c>
      <c r="F11" s="907">
        <f>D11</f>
        <v>20</v>
      </c>
      <c r="G11" s="484" t="s">
        <v>115</v>
      </c>
      <c r="H11" s="271">
        <v>195</v>
      </c>
      <c r="K11" s="506">
        <f>K10-L11</f>
        <v>8</v>
      </c>
      <c r="L11" s="15"/>
      <c r="M11" s="314">
        <v>0</v>
      </c>
      <c r="N11" s="908"/>
      <c r="O11" s="280">
        <f>M11</f>
        <v>0</v>
      </c>
      <c r="P11" s="270"/>
      <c r="Q11" s="271"/>
    </row>
    <row r="12" spans="1:17" x14ac:dyDescent="0.25">
      <c r="B12" s="506">
        <f t="shared" ref="B12:B27" si="0">B11-C12</f>
        <v>3</v>
      </c>
      <c r="C12" s="15">
        <v>2</v>
      </c>
      <c r="D12" s="954">
        <v>40</v>
      </c>
      <c r="E12" s="960">
        <v>44614</v>
      </c>
      <c r="F12" s="957">
        <f>D12</f>
        <v>40</v>
      </c>
      <c r="G12" s="433" t="s">
        <v>185</v>
      </c>
      <c r="H12" s="271">
        <v>195</v>
      </c>
      <c r="K12" s="506">
        <f t="shared" ref="K12:K27" si="1">K11-L12</f>
        <v>8</v>
      </c>
      <c r="L12" s="15"/>
      <c r="M12" s="314">
        <v>0</v>
      </c>
      <c r="N12" s="960"/>
      <c r="O12" s="280">
        <f>M12</f>
        <v>0</v>
      </c>
      <c r="P12" s="270"/>
      <c r="Q12" s="271"/>
    </row>
    <row r="13" spans="1:17" x14ac:dyDescent="0.25">
      <c r="A13" s="55" t="s">
        <v>33</v>
      </c>
      <c r="B13" s="506">
        <f t="shared" si="0"/>
        <v>2</v>
      </c>
      <c r="C13" s="15">
        <v>1</v>
      </c>
      <c r="D13" s="954">
        <v>20</v>
      </c>
      <c r="E13" s="960">
        <v>44617</v>
      </c>
      <c r="F13" s="957">
        <f>D13</f>
        <v>20</v>
      </c>
      <c r="G13" s="433" t="s">
        <v>195</v>
      </c>
      <c r="H13" s="271">
        <v>195</v>
      </c>
      <c r="J13" s="55" t="s">
        <v>33</v>
      </c>
      <c r="K13" s="506">
        <f t="shared" si="1"/>
        <v>8</v>
      </c>
      <c r="L13" s="15"/>
      <c r="M13" s="314">
        <v>0</v>
      </c>
      <c r="N13" s="960"/>
      <c r="O13" s="280">
        <f>M13</f>
        <v>0</v>
      </c>
      <c r="P13" s="270"/>
      <c r="Q13" s="271"/>
    </row>
    <row r="14" spans="1:17" x14ac:dyDescent="0.25">
      <c r="B14" s="506">
        <f t="shared" si="0"/>
        <v>2</v>
      </c>
      <c r="C14" s="15"/>
      <c r="D14" s="855">
        <v>0</v>
      </c>
      <c r="E14" s="1018"/>
      <c r="F14" s="858">
        <f t="shared" ref="F14:F27" si="2">D14</f>
        <v>0</v>
      </c>
      <c r="G14" s="642"/>
      <c r="H14" s="271"/>
      <c r="K14" s="506">
        <f t="shared" si="1"/>
        <v>8</v>
      </c>
      <c r="L14" s="15"/>
      <c r="M14" s="314">
        <v>0</v>
      </c>
      <c r="N14" s="1018"/>
      <c r="O14" s="280">
        <f t="shared" ref="O14:O27" si="3">M14</f>
        <v>0</v>
      </c>
      <c r="P14" s="270"/>
      <c r="Q14" s="271"/>
    </row>
    <row r="15" spans="1:17" x14ac:dyDescent="0.25">
      <c r="A15" s="19"/>
      <c r="B15" s="506">
        <f t="shared" si="0"/>
        <v>2</v>
      </c>
      <c r="C15" s="15"/>
      <c r="D15" s="855">
        <v>0</v>
      </c>
      <c r="E15" s="1018"/>
      <c r="F15" s="858">
        <f t="shared" si="2"/>
        <v>0</v>
      </c>
      <c r="G15" s="642"/>
      <c r="H15" s="271"/>
      <c r="J15" s="19"/>
      <c r="K15" s="506">
        <f t="shared" si="1"/>
        <v>8</v>
      </c>
      <c r="L15" s="15"/>
      <c r="M15" s="314">
        <v>0</v>
      </c>
      <c r="N15" s="1018"/>
      <c r="O15" s="280">
        <f t="shared" si="3"/>
        <v>0</v>
      </c>
      <c r="P15" s="270"/>
      <c r="Q15" s="271"/>
    </row>
    <row r="16" spans="1:17" x14ac:dyDescent="0.25">
      <c r="B16" s="506">
        <f t="shared" si="0"/>
        <v>2</v>
      </c>
      <c r="C16" s="15"/>
      <c r="D16" s="855">
        <v>0</v>
      </c>
      <c r="E16" s="1018"/>
      <c r="F16" s="858">
        <f t="shared" si="2"/>
        <v>0</v>
      </c>
      <c r="G16" s="642"/>
      <c r="H16" s="271"/>
      <c r="K16" s="506">
        <f t="shared" si="1"/>
        <v>8</v>
      </c>
      <c r="L16" s="15"/>
      <c r="M16" s="314">
        <v>0</v>
      </c>
      <c r="N16" s="1018"/>
      <c r="O16" s="280">
        <f t="shared" si="3"/>
        <v>0</v>
      </c>
      <c r="P16" s="270"/>
      <c r="Q16" s="271"/>
    </row>
    <row r="17" spans="1:17" x14ac:dyDescent="0.25">
      <c r="B17" s="506">
        <f t="shared" si="0"/>
        <v>2</v>
      </c>
      <c r="C17" s="15"/>
      <c r="D17" s="855">
        <v>0</v>
      </c>
      <c r="E17" s="1018"/>
      <c r="F17" s="858">
        <f t="shared" si="2"/>
        <v>0</v>
      </c>
      <c r="G17" s="642"/>
      <c r="H17" s="271"/>
      <c r="K17" s="506">
        <f t="shared" si="1"/>
        <v>8</v>
      </c>
      <c r="L17" s="15"/>
      <c r="M17" s="314">
        <v>0</v>
      </c>
      <c r="N17" s="1018"/>
      <c r="O17" s="280">
        <f t="shared" si="3"/>
        <v>0</v>
      </c>
      <c r="P17" s="270"/>
      <c r="Q17" s="271"/>
    </row>
    <row r="18" spans="1:17" x14ac:dyDescent="0.25">
      <c r="B18" s="506">
        <f t="shared" si="0"/>
        <v>2</v>
      </c>
      <c r="C18" s="15"/>
      <c r="D18" s="855">
        <v>0</v>
      </c>
      <c r="E18" s="1018"/>
      <c r="F18" s="858">
        <f t="shared" si="2"/>
        <v>0</v>
      </c>
      <c r="G18" s="642"/>
      <c r="H18" s="271"/>
      <c r="K18" s="506">
        <f t="shared" si="1"/>
        <v>8</v>
      </c>
      <c r="L18" s="15"/>
      <c r="M18" s="314">
        <v>0</v>
      </c>
      <c r="N18" s="1018"/>
      <c r="O18" s="280">
        <f t="shared" si="3"/>
        <v>0</v>
      </c>
      <c r="P18" s="270"/>
      <c r="Q18" s="271"/>
    </row>
    <row r="19" spans="1:17" x14ac:dyDescent="0.25">
      <c r="B19" s="506">
        <f t="shared" si="0"/>
        <v>2</v>
      </c>
      <c r="C19" s="15"/>
      <c r="D19" s="855">
        <v>0</v>
      </c>
      <c r="E19" s="1018"/>
      <c r="F19" s="858">
        <f t="shared" si="2"/>
        <v>0</v>
      </c>
      <c r="G19" s="642"/>
      <c r="H19" s="271"/>
      <c r="K19" s="506">
        <f t="shared" si="1"/>
        <v>8</v>
      </c>
      <c r="L19" s="15"/>
      <c r="M19" s="314">
        <v>0</v>
      </c>
      <c r="N19" s="1018"/>
      <c r="O19" s="280">
        <f t="shared" si="3"/>
        <v>0</v>
      </c>
      <c r="P19" s="270"/>
      <c r="Q19" s="271"/>
    </row>
    <row r="20" spans="1:17" x14ac:dyDescent="0.25">
      <c r="B20" s="506">
        <f t="shared" si="0"/>
        <v>2</v>
      </c>
      <c r="C20" s="15"/>
      <c r="D20" s="269">
        <v>0</v>
      </c>
      <c r="E20" s="250"/>
      <c r="F20" s="280">
        <f t="shared" si="2"/>
        <v>0</v>
      </c>
      <c r="G20" s="270"/>
      <c r="H20" s="271"/>
      <c r="K20" s="506">
        <f t="shared" si="1"/>
        <v>8</v>
      </c>
      <c r="L20" s="15"/>
      <c r="M20" s="314">
        <v>0</v>
      </c>
      <c r="N20" s="250"/>
      <c r="O20" s="280">
        <f t="shared" si="3"/>
        <v>0</v>
      </c>
      <c r="P20" s="270"/>
      <c r="Q20" s="271"/>
    </row>
    <row r="21" spans="1:17" x14ac:dyDescent="0.25">
      <c r="B21" s="506">
        <f t="shared" si="0"/>
        <v>2</v>
      </c>
      <c r="C21" s="15"/>
      <c r="D21" s="69">
        <v>0</v>
      </c>
      <c r="E21" s="137"/>
      <c r="F21" s="105">
        <f t="shared" si="2"/>
        <v>0</v>
      </c>
      <c r="G21" s="270"/>
      <c r="H21" s="271"/>
      <c r="K21" s="506">
        <f t="shared" si="1"/>
        <v>8</v>
      </c>
      <c r="L21" s="15"/>
      <c r="M21" s="314">
        <v>0</v>
      </c>
      <c r="N21" s="137"/>
      <c r="O21" s="105">
        <f t="shared" si="3"/>
        <v>0</v>
      </c>
      <c r="P21" s="270"/>
      <c r="Q21" s="271"/>
    </row>
    <row r="22" spans="1:17" x14ac:dyDescent="0.25">
      <c r="B22" s="506">
        <f t="shared" si="0"/>
        <v>2</v>
      </c>
      <c r="C22" s="15"/>
      <c r="D22" s="69">
        <v>0</v>
      </c>
      <c r="E22" s="137"/>
      <c r="F22" s="105">
        <f t="shared" si="2"/>
        <v>0</v>
      </c>
      <c r="G22" s="270"/>
      <c r="H22" s="271"/>
      <c r="K22" s="506">
        <f t="shared" si="1"/>
        <v>8</v>
      </c>
      <c r="L22" s="15"/>
      <c r="M22" s="314">
        <v>0</v>
      </c>
      <c r="N22" s="137"/>
      <c r="O22" s="105">
        <f t="shared" si="3"/>
        <v>0</v>
      </c>
      <c r="P22" s="270"/>
      <c r="Q22" s="271"/>
    </row>
    <row r="23" spans="1:17" x14ac:dyDescent="0.25">
      <c r="B23" s="506">
        <f t="shared" si="0"/>
        <v>2</v>
      </c>
      <c r="C23" s="15"/>
      <c r="D23" s="69">
        <v>0</v>
      </c>
      <c r="E23" s="137"/>
      <c r="F23" s="105">
        <f t="shared" si="2"/>
        <v>0</v>
      </c>
      <c r="G23" s="270"/>
      <c r="H23" s="271"/>
      <c r="K23" s="506">
        <f t="shared" si="1"/>
        <v>8</v>
      </c>
      <c r="L23" s="15"/>
      <c r="M23" s="314">
        <v>0</v>
      </c>
      <c r="N23" s="137"/>
      <c r="O23" s="105">
        <f t="shared" si="3"/>
        <v>0</v>
      </c>
      <c r="P23" s="270"/>
      <c r="Q23" s="271"/>
    </row>
    <row r="24" spans="1:17" x14ac:dyDescent="0.25">
      <c r="B24" s="506">
        <f t="shared" si="0"/>
        <v>2</v>
      </c>
      <c r="C24" s="15"/>
      <c r="D24" s="69">
        <v>0</v>
      </c>
      <c r="E24" s="137"/>
      <c r="F24" s="105">
        <f t="shared" si="2"/>
        <v>0</v>
      </c>
      <c r="G24" s="270"/>
      <c r="H24" s="271"/>
      <c r="K24" s="506">
        <f t="shared" si="1"/>
        <v>8</v>
      </c>
      <c r="L24" s="15"/>
      <c r="M24" s="314">
        <v>0</v>
      </c>
      <c r="N24" s="137"/>
      <c r="O24" s="105">
        <f t="shared" si="3"/>
        <v>0</v>
      </c>
      <c r="P24" s="270"/>
      <c r="Q24" s="271"/>
    </row>
    <row r="25" spans="1:17" x14ac:dyDescent="0.25">
      <c r="B25" s="506">
        <f t="shared" si="0"/>
        <v>2</v>
      </c>
      <c r="C25" s="15"/>
      <c r="D25" s="69">
        <v>0</v>
      </c>
      <c r="E25" s="137"/>
      <c r="F25" s="105">
        <f t="shared" si="2"/>
        <v>0</v>
      </c>
      <c r="G25" s="270"/>
      <c r="H25" s="551"/>
      <c r="K25" s="506">
        <f t="shared" si="1"/>
        <v>8</v>
      </c>
      <c r="L25" s="15"/>
      <c r="M25" s="314">
        <v>0</v>
      </c>
      <c r="N25" s="137"/>
      <c r="O25" s="105">
        <f t="shared" si="3"/>
        <v>0</v>
      </c>
      <c r="P25" s="270"/>
      <c r="Q25" s="551"/>
    </row>
    <row r="26" spans="1:17" x14ac:dyDescent="0.25">
      <c r="B26" s="506">
        <f t="shared" si="0"/>
        <v>2</v>
      </c>
      <c r="C26" s="15"/>
      <c r="D26" s="69">
        <v>0</v>
      </c>
      <c r="E26" s="137"/>
      <c r="F26" s="105">
        <f t="shared" si="2"/>
        <v>0</v>
      </c>
      <c r="G26" s="70"/>
      <c r="H26" s="71"/>
      <c r="K26" s="506">
        <f t="shared" si="1"/>
        <v>8</v>
      </c>
      <c r="L26" s="15"/>
      <c r="M26" s="314">
        <v>0</v>
      </c>
      <c r="N26" s="137"/>
      <c r="O26" s="105">
        <f t="shared" si="3"/>
        <v>0</v>
      </c>
      <c r="P26" s="70"/>
      <c r="Q26" s="71"/>
    </row>
    <row r="27" spans="1:17" ht="15.75" thickBot="1" x14ac:dyDescent="0.3">
      <c r="A27" s="121"/>
      <c r="B27" s="507">
        <f t="shared" si="0"/>
        <v>2</v>
      </c>
      <c r="C27" s="37"/>
      <c r="D27" s="69">
        <v>0</v>
      </c>
      <c r="E27" s="337"/>
      <c r="F27" s="338">
        <f t="shared" si="2"/>
        <v>0</v>
      </c>
      <c r="G27" s="339"/>
      <c r="H27" s="340"/>
      <c r="J27" s="121"/>
      <c r="K27" s="507">
        <f t="shared" si="1"/>
        <v>8</v>
      </c>
      <c r="L27" s="37"/>
      <c r="M27" s="314">
        <v>0</v>
      </c>
      <c r="N27" s="337"/>
      <c r="O27" s="338">
        <f t="shared" si="3"/>
        <v>0</v>
      </c>
      <c r="P27" s="339"/>
      <c r="Q27" s="340"/>
    </row>
    <row r="28" spans="1:17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  <c r="J28" s="47">
        <f>SUM(J27:J27)</f>
        <v>0</v>
      </c>
      <c r="L28" s="73">
        <f>SUM(L10:L27)</f>
        <v>0</v>
      </c>
      <c r="M28" s="105">
        <f>SUM(M10:M27)</f>
        <v>0</v>
      </c>
      <c r="N28" s="75"/>
      <c r="O28" s="105">
        <f>SUM(O10:O27)</f>
        <v>0</v>
      </c>
    </row>
    <row r="29" spans="1:17" ht="15.75" thickBot="1" x14ac:dyDescent="0.3">
      <c r="A29" s="47"/>
      <c r="J29" s="47"/>
    </row>
    <row r="30" spans="1:17" x14ac:dyDescent="0.25">
      <c r="B30" s="5"/>
      <c r="D30" s="1128" t="s">
        <v>21</v>
      </c>
      <c r="E30" s="1129"/>
      <c r="F30" s="143">
        <f>E5+E6-F28+E7+E4+E8</f>
        <v>40</v>
      </c>
      <c r="K30" s="5"/>
      <c r="M30" s="1128" t="s">
        <v>21</v>
      </c>
      <c r="N30" s="1129"/>
      <c r="O30" s="143">
        <f>N5+N6-O28+N7+N4+N8</f>
        <v>160</v>
      </c>
    </row>
    <row r="31" spans="1:17" ht="15.75" thickBot="1" x14ac:dyDescent="0.3">
      <c r="A31" s="125"/>
      <c r="D31" s="620" t="s">
        <v>4</v>
      </c>
      <c r="E31" s="621"/>
      <c r="F31" s="49">
        <f>F5+F6-C28+F7+F4+F8</f>
        <v>2</v>
      </c>
      <c r="J31" s="125"/>
      <c r="M31" s="1057" t="s">
        <v>4</v>
      </c>
      <c r="N31" s="1058"/>
      <c r="O31" s="49">
        <f>O5+O6-L28+O7+O4+O8</f>
        <v>8</v>
      </c>
    </row>
    <row r="32" spans="1:17" x14ac:dyDescent="0.25">
      <c r="B32" s="5"/>
      <c r="K32" s="5"/>
    </row>
  </sheetData>
  <mergeCells count="6">
    <mergeCell ref="A1:G1"/>
    <mergeCell ref="A6:A7"/>
    <mergeCell ref="D30:E30"/>
    <mergeCell ref="J1:P1"/>
    <mergeCell ref="J6:J7"/>
    <mergeCell ref="M30:N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="98" zoomScaleNormal="98" workbookViewId="0">
      <selection activeCell="M4" sqref="M4: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53" t="s">
        <v>212</v>
      </c>
      <c r="B1" s="1153"/>
      <c r="C1" s="1153"/>
      <c r="D1" s="1153"/>
      <c r="E1" s="1153"/>
      <c r="F1" s="1153"/>
      <c r="G1" s="1153"/>
      <c r="H1" s="1153"/>
      <c r="I1" s="1153"/>
      <c r="J1" s="1153"/>
      <c r="K1" s="772">
        <v>1</v>
      </c>
      <c r="M1" s="1156" t="s">
        <v>215</v>
      </c>
      <c r="N1" s="1156"/>
      <c r="O1" s="1156"/>
      <c r="P1" s="1156"/>
      <c r="Q1" s="1156"/>
      <c r="R1" s="1156"/>
      <c r="S1" s="1156"/>
      <c r="T1" s="1156"/>
      <c r="U1" s="1156"/>
      <c r="V1" s="1156"/>
      <c r="W1" s="77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54" t="s">
        <v>121</v>
      </c>
      <c r="B4" s="327"/>
      <c r="C4" s="641" t="s">
        <v>122</v>
      </c>
      <c r="D4" s="250"/>
      <c r="E4" s="275">
        <v>626.05999999999995</v>
      </c>
      <c r="F4" s="248">
        <v>23</v>
      </c>
      <c r="G4" s="545"/>
      <c r="H4" s="245"/>
      <c r="I4" s="245"/>
      <c r="M4" s="1154" t="s">
        <v>119</v>
      </c>
      <c r="N4" s="327"/>
      <c r="O4" s="641"/>
      <c r="P4" s="250"/>
      <c r="Q4" s="275"/>
      <c r="R4" s="248"/>
      <c r="S4" s="545"/>
      <c r="T4" s="245"/>
      <c r="U4" s="245"/>
    </row>
    <row r="5" spans="1:23" ht="15.75" customHeight="1" x14ac:dyDescent="0.25">
      <c r="A5" s="1155"/>
      <c r="B5" s="73" t="s">
        <v>50</v>
      </c>
      <c r="C5" s="1006">
        <v>50</v>
      </c>
      <c r="D5" s="137">
        <v>44597</v>
      </c>
      <c r="E5" s="132">
        <v>19054</v>
      </c>
      <c r="F5" s="73">
        <v>700</v>
      </c>
      <c r="G5" s="47">
        <f>F115</f>
        <v>9690.32</v>
      </c>
      <c r="H5" s="161">
        <f>E5+E6-G5+E4</f>
        <v>10016.960000000001</v>
      </c>
      <c r="M5" s="1155"/>
      <c r="N5" s="73" t="s">
        <v>50</v>
      </c>
      <c r="O5" s="1039"/>
      <c r="P5" s="137">
        <v>44630</v>
      </c>
      <c r="Q5" s="132">
        <v>18999.560000000001</v>
      </c>
      <c r="R5" s="73">
        <v>698</v>
      </c>
      <c r="S5" s="47">
        <f>R115</f>
        <v>0</v>
      </c>
      <c r="T5" s="161">
        <f>Q5+Q6-S5+Q4</f>
        <v>18999.560000000001</v>
      </c>
    </row>
    <row r="6" spans="1:23" ht="15.75" customHeight="1" x14ac:dyDescent="0.25">
      <c r="A6" s="1155"/>
      <c r="B6" s="923" t="s">
        <v>109</v>
      </c>
      <c r="C6" s="163"/>
      <c r="D6" s="137"/>
      <c r="E6" s="78">
        <v>27.22</v>
      </c>
      <c r="F6" s="62">
        <v>1</v>
      </c>
      <c r="M6" s="1155"/>
      <c r="N6" s="923" t="s">
        <v>109</v>
      </c>
      <c r="O6" s="163"/>
      <c r="P6" s="137"/>
      <c r="Q6" s="78"/>
      <c r="R6" s="62"/>
    </row>
    <row r="7" spans="1:23" ht="15.75" customHeight="1" thickBot="1" x14ac:dyDescent="0.3">
      <c r="A7" s="892"/>
      <c r="B7" s="165"/>
      <c r="C7" s="920"/>
      <c r="D7" s="921"/>
      <c r="E7" s="922"/>
      <c r="F7" s="778"/>
      <c r="M7" s="892"/>
      <c r="N7" s="165"/>
      <c r="O7" s="920"/>
      <c r="P7" s="921"/>
      <c r="Q7" s="922"/>
      <c r="R7" s="778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3" t="s">
        <v>64</v>
      </c>
      <c r="I8" s="664" t="s">
        <v>65</v>
      </c>
      <c r="J8" s="664" t="s">
        <v>66</v>
      </c>
      <c r="K8" s="665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3" t="s">
        <v>64</v>
      </c>
      <c r="U8" s="664" t="s">
        <v>65</v>
      </c>
      <c r="V8" s="664" t="s">
        <v>66</v>
      </c>
      <c r="W8" s="665" t="s">
        <v>67</v>
      </c>
    </row>
    <row r="9" spans="1:23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152</v>
      </c>
      <c r="H9" s="271">
        <v>57</v>
      </c>
      <c r="I9" s="666">
        <f>E5-F9+E4+E6+E7</f>
        <v>19054.000000000004</v>
      </c>
      <c r="J9" s="667">
        <f>F5-C9+F4+F6+F7</f>
        <v>700</v>
      </c>
      <c r="K9" s="668">
        <f>F9*H9</f>
        <v>37236.959999999999</v>
      </c>
      <c r="M9" s="55" t="s">
        <v>32</v>
      </c>
      <c r="N9" s="2">
        <v>27.22</v>
      </c>
      <c r="O9" s="15"/>
      <c r="P9" s="398">
        <f t="shared" ref="P9:P72" si="2">O9*N9</f>
        <v>0</v>
      </c>
      <c r="Q9" s="334"/>
      <c r="R9" s="69">
        <f t="shared" ref="R9:R72" si="3">P9</f>
        <v>0</v>
      </c>
      <c r="S9" s="270"/>
      <c r="T9" s="271"/>
      <c r="U9" s="666">
        <f>Q5-R9+Q4+Q6+Q7</f>
        <v>18999.560000000001</v>
      </c>
      <c r="V9" s="667">
        <f>R5-O9+R4+R6+R7</f>
        <v>698</v>
      </c>
      <c r="W9" s="668">
        <f>R9*T9</f>
        <v>0</v>
      </c>
    </row>
    <row r="10" spans="1:23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153</v>
      </c>
      <c r="H10" s="71">
        <v>57</v>
      </c>
      <c r="I10" s="669">
        <f>I9-F10</f>
        <v>19026.780000000002</v>
      </c>
      <c r="J10" s="670">
        <f>J9-C10</f>
        <v>699</v>
      </c>
      <c r="K10" s="671">
        <f t="shared" ref="K10:K73" si="4">F10*H10</f>
        <v>1551.54</v>
      </c>
      <c r="M10" s="133"/>
      <c r="N10" s="2">
        <v>27.22</v>
      </c>
      <c r="O10" s="15"/>
      <c r="P10" s="398">
        <f t="shared" si="2"/>
        <v>0</v>
      </c>
      <c r="Q10" s="334"/>
      <c r="R10" s="69">
        <f t="shared" si="3"/>
        <v>0</v>
      </c>
      <c r="S10" s="70"/>
      <c r="T10" s="71"/>
      <c r="U10" s="669">
        <f>U9-R10</f>
        <v>18999.560000000001</v>
      </c>
      <c r="V10" s="670">
        <f>V9-O10</f>
        <v>698</v>
      </c>
      <c r="W10" s="671">
        <f t="shared" ref="W10:W73" si="5">R10*T10</f>
        <v>0</v>
      </c>
    </row>
    <row r="11" spans="1:23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155</v>
      </c>
      <c r="H11" s="271">
        <v>57</v>
      </c>
      <c r="I11" s="669">
        <f t="shared" ref="I11:I74" si="6">I10-F11</f>
        <v>18754.580000000002</v>
      </c>
      <c r="J11" s="670">
        <f t="shared" ref="J11" si="7">J10-C11</f>
        <v>689</v>
      </c>
      <c r="K11" s="671">
        <f t="shared" si="4"/>
        <v>15515.4</v>
      </c>
      <c r="M11" s="134"/>
      <c r="N11" s="2">
        <v>27.22</v>
      </c>
      <c r="O11" s="15"/>
      <c r="P11" s="398">
        <f t="shared" si="2"/>
        <v>0</v>
      </c>
      <c r="Q11" s="334"/>
      <c r="R11" s="69">
        <f t="shared" si="3"/>
        <v>0</v>
      </c>
      <c r="S11" s="270"/>
      <c r="T11" s="271"/>
      <c r="U11" s="669">
        <f t="shared" ref="U11:U74" si="8">U10-R11</f>
        <v>18999.560000000001</v>
      </c>
      <c r="V11" s="670">
        <f t="shared" ref="V11" si="9">V10-O11</f>
        <v>698</v>
      </c>
      <c r="W11" s="671">
        <f t="shared" si="5"/>
        <v>0</v>
      </c>
    </row>
    <row r="12" spans="1:23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156</v>
      </c>
      <c r="H12" s="271">
        <v>57</v>
      </c>
      <c r="I12" s="669">
        <f t="shared" si="6"/>
        <v>18618.480000000003</v>
      </c>
      <c r="J12" s="670">
        <f>J11-C12</f>
        <v>684</v>
      </c>
      <c r="K12" s="671">
        <f t="shared" si="4"/>
        <v>7757.7</v>
      </c>
      <c r="M12" s="55" t="s">
        <v>33</v>
      </c>
      <c r="N12" s="2">
        <v>27.22</v>
      </c>
      <c r="O12" s="15"/>
      <c r="P12" s="398">
        <f t="shared" si="2"/>
        <v>0</v>
      </c>
      <c r="Q12" s="334"/>
      <c r="R12" s="69">
        <f t="shared" si="3"/>
        <v>0</v>
      </c>
      <c r="S12" s="270"/>
      <c r="T12" s="271"/>
      <c r="U12" s="669">
        <f t="shared" si="8"/>
        <v>18999.560000000001</v>
      </c>
      <c r="V12" s="670">
        <f>V11-O12</f>
        <v>698</v>
      </c>
      <c r="W12" s="671">
        <f t="shared" si="5"/>
        <v>0</v>
      </c>
    </row>
    <row r="13" spans="1:23" ht="15" customHeight="1" x14ac:dyDescent="0.25">
      <c r="A13" s="640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157</v>
      </c>
      <c r="H13" s="71">
        <v>57</v>
      </c>
      <c r="I13" s="669">
        <f t="shared" si="6"/>
        <v>17747.440000000002</v>
      </c>
      <c r="J13" s="670">
        <f t="shared" ref="J13:J76" si="10">J12-C13</f>
        <v>652</v>
      </c>
      <c r="K13" s="671">
        <f t="shared" si="4"/>
        <v>49649.279999999999</v>
      </c>
      <c r="M13" s="640"/>
      <c r="N13" s="323">
        <v>27.22</v>
      </c>
      <c r="O13" s="15"/>
      <c r="P13" s="398">
        <f t="shared" si="2"/>
        <v>0</v>
      </c>
      <c r="Q13" s="334"/>
      <c r="R13" s="69">
        <f t="shared" si="3"/>
        <v>0</v>
      </c>
      <c r="S13" s="70"/>
      <c r="T13" s="71"/>
      <c r="U13" s="669">
        <f t="shared" si="8"/>
        <v>18999.560000000001</v>
      </c>
      <c r="V13" s="670">
        <f t="shared" ref="V13:V76" si="11">V12-O13</f>
        <v>698</v>
      </c>
      <c r="W13" s="671">
        <f t="shared" si="5"/>
        <v>0</v>
      </c>
    </row>
    <row r="14" spans="1:23" x14ac:dyDescent="0.25">
      <c r="A14" s="640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162</v>
      </c>
      <c r="H14" s="71">
        <v>57</v>
      </c>
      <c r="I14" s="669">
        <f t="shared" si="6"/>
        <v>17693.000000000004</v>
      </c>
      <c r="J14" s="670">
        <f t="shared" si="10"/>
        <v>650</v>
      </c>
      <c r="K14" s="671">
        <f t="shared" si="4"/>
        <v>3103.08</v>
      </c>
      <c r="M14" s="640"/>
      <c r="N14" s="323">
        <v>27.22</v>
      </c>
      <c r="O14" s="15"/>
      <c r="P14" s="398">
        <f t="shared" si="2"/>
        <v>0</v>
      </c>
      <c r="Q14" s="334"/>
      <c r="R14" s="69">
        <f t="shared" si="3"/>
        <v>0</v>
      </c>
      <c r="S14" s="70"/>
      <c r="T14" s="71"/>
      <c r="U14" s="669">
        <f t="shared" si="8"/>
        <v>18999.560000000001</v>
      </c>
      <c r="V14" s="670">
        <f t="shared" si="11"/>
        <v>698</v>
      </c>
      <c r="W14" s="671">
        <f t="shared" si="5"/>
        <v>0</v>
      </c>
    </row>
    <row r="15" spans="1:23" x14ac:dyDescent="0.25">
      <c r="A15" s="640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163</v>
      </c>
      <c r="H15" s="71">
        <v>57</v>
      </c>
      <c r="I15" s="669">
        <f t="shared" si="6"/>
        <v>17665.780000000002</v>
      </c>
      <c r="J15" s="670">
        <f t="shared" si="10"/>
        <v>649</v>
      </c>
      <c r="K15" s="671">
        <f t="shared" si="4"/>
        <v>1551.54</v>
      </c>
      <c r="M15" s="640"/>
      <c r="N15" s="323">
        <v>27.22</v>
      </c>
      <c r="O15" s="15"/>
      <c r="P15" s="398">
        <f t="shared" si="2"/>
        <v>0</v>
      </c>
      <c r="Q15" s="334"/>
      <c r="R15" s="69">
        <f t="shared" si="3"/>
        <v>0</v>
      </c>
      <c r="S15" s="70"/>
      <c r="T15" s="71"/>
      <c r="U15" s="669">
        <f t="shared" si="8"/>
        <v>18999.560000000001</v>
      </c>
      <c r="V15" s="670">
        <f t="shared" si="11"/>
        <v>698</v>
      </c>
      <c r="W15" s="671">
        <f t="shared" si="5"/>
        <v>0</v>
      </c>
    </row>
    <row r="16" spans="1:23" x14ac:dyDescent="0.25">
      <c r="A16" s="640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164</v>
      </c>
      <c r="H16" s="271">
        <v>55</v>
      </c>
      <c r="I16" s="669">
        <f t="shared" si="6"/>
        <v>16903.620000000003</v>
      </c>
      <c r="J16" s="670">
        <f t="shared" si="10"/>
        <v>621</v>
      </c>
      <c r="K16" s="671">
        <f t="shared" si="4"/>
        <v>41918.799999999996</v>
      </c>
      <c r="M16" s="640"/>
      <c r="N16" s="323">
        <v>27.22</v>
      </c>
      <c r="O16" s="15"/>
      <c r="P16" s="398">
        <f t="shared" si="2"/>
        <v>0</v>
      </c>
      <c r="Q16" s="334"/>
      <c r="R16" s="69">
        <f t="shared" si="3"/>
        <v>0</v>
      </c>
      <c r="S16" s="270"/>
      <c r="T16" s="271"/>
      <c r="U16" s="669">
        <f t="shared" si="8"/>
        <v>18999.560000000001</v>
      </c>
      <c r="V16" s="670">
        <f t="shared" si="11"/>
        <v>698</v>
      </c>
      <c r="W16" s="671">
        <f t="shared" si="5"/>
        <v>0</v>
      </c>
    </row>
    <row r="17" spans="1:23" x14ac:dyDescent="0.25">
      <c r="A17" s="640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165</v>
      </c>
      <c r="H17" s="71">
        <v>55</v>
      </c>
      <c r="I17" s="669">
        <f t="shared" si="6"/>
        <v>16767.520000000004</v>
      </c>
      <c r="J17" s="670">
        <f t="shared" si="10"/>
        <v>616</v>
      </c>
      <c r="K17" s="671">
        <f t="shared" si="4"/>
        <v>7485.5</v>
      </c>
      <c r="M17" s="640"/>
      <c r="N17" s="323">
        <v>27.22</v>
      </c>
      <c r="O17" s="15"/>
      <c r="P17" s="398">
        <f t="shared" si="2"/>
        <v>0</v>
      </c>
      <c r="Q17" s="334"/>
      <c r="R17" s="69">
        <f t="shared" si="3"/>
        <v>0</v>
      </c>
      <c r="S17" s="70"/>
      <c r="T17" s="71"/>
      <c r="U17" s="669">
        <f t="shared" si="8"/>
        <v>18999.560000000001</v>
      </c>
      <c r="V17" s="670">
        <f t="shared" si="11"/>
        <v>698</v>
      </c>
      <c r="W17" s="671">
        <f t="shared" si="5"/>
        <v>0</v>
      </c>
    </row>
    <row r="18" spans="1:23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166</v>
      </c>
      <c r="H18" s="71">
        <v>55</v>
      </c>
      <c r="I18" s="669">
        <f t="shared" si="6"/>
        <v>15896.480000000003</v>
      </c>
      <c r="J18" s="670">
        <f t="shared" si="10"/>
        <v>584</v>
      </c>
      <c r="K18" s="671">
        <f t="shared" si="4"/>
        <v>47907.199999999997</v>
      </c>
      <c r="N18" s="2">
        <v>27.22</v>
      </c>
      <c r="O18" s="15"/>
      <c r="P18" s="398">
        <f t="shared" si="2"/>
        <v>0</v>
      </c>
      <c r="Q18" s="332"/>
      <c r="R18" s="69">
        <f t="shared" si="3"/>
        <v>0</v>
      </c>
      <c r="S18" s="70"/>
      <c r="T18" s="71"/>
      <c r="U18" s="669">
        <f t="shared" si="8"/>
        <v>18999.560000000001</v>
      </c>
      <c r="V18" s="670">
        <f t="shared" si="11"/>
        <v>698</v>
      </c>
      <c r="W18" s="671">
        <f t="shared" si="5"/>
        <v>0</v>
      </c>
    </row>
    <row r="19" spans="1:23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169</v>
      </c>
      <c r="H19" s="71">
        <v>55</v>
      </c>
      <c r="I19" s="669">
        <f t="shared" si="6"/>
        <v>15025.440000000002</v>
      </c>
      <c r="J19" s="670">
        <f t="shared" si="10"/>
        <v>552</v>
      </c>
      <c r="K19" s="671">
        <f t="shared" si="4"/>
        <v>47907.199999999997</v>
      </c>
      <c r="N19" s="2">
        <v>27.22</v>
      </c>
      <c r="O19" s="15"/>
      <c r="P19" s="398">
        <f t="shared" si="2"/>
        <v>0</v>
      </c>
      <c r="Q19" s="334"/>
      <c r="R19" s="69">
        <f t="shared" si="3"/>
        <v>0</v>
      </c>
      <c r="S19" s="70"/>
      <c r="T19" s="71"/>
      <c r="U19" s="669">
        <f t="shared" si="8"/>
        <v>18999.560000000001</v>
      </c>
      <c r="V19" s="670">
        <f t="shared" si="11"/>
        <v>698</v>
      </c>
      <c r="W19" s="671">
        <f t="shared" si="5"/>
        <v>0</v>
      </c>
    </row>
    <row r="20" spans="1:23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170</v>
      </c>
      <c r="H20" s="71">
        <v>55</v>
      </c>
      <c r="I20" s="669">
        <f t="shared" si="6"/>
        <v>14154.400000000001</v>
      </c>
      <c r="J20" s="672">
        <f t="shared" si="10"/>
        <v>520</v>
      </c>
      <c r="K20" s="671">
        <f t="shared" si="4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9">
        <f t="shared" si="8"/>
        <v>18999.560000000001</v>
      </c>
      <c r="V20" s="672">
        <f t="shared" si="11"/>
        <v>698</v>
      </c>
      <c r="W20" s="671">
        <f t="shared" si="5"/>
        <v>0</v>
      </c>
    </row>
    <row r="21" spans="1:23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171</v>
      </c>
      <c r="H21" s="71">
        <v>55</v>
      </c>
      <c r="I21" s="669">
        <f t="shared" si="6"/>
        <v>14127.180000000002</v>
      </c>
      <c r="J21" s="670">
        <f t="shared" si="10"/>
        <v>519</v>
      </c>
      <c r="K21" s="671">
        <f t="shared" si="4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9">
        <f t="shared" si="8"/>
        <v>18999.560000000001</v>
      </c>
      <c r="V21" s="670">
        <f t="shared" si="11"/>
        <v>698</v>
      </c>
      <c r="W21" s="671">
        <f t="shared" si="5"/>
        <v>0</v>
      </c>
    </row>
    <row r="22" spans="1:23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173</v>
      </c>
      <c r="H22" s="71">
        <v>55</v>
      </c>
      <c r="I22" s="669">
        <f t="shared" si="6"/>
        <v>14072.740000000002</v>
      </c>
      <c r="J22" s="670">
        <f t="shared" si="10"/>
        <v>517</v>
      </c>
      <c r="K22" s="671">
        <f t="shared" si="4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9">
        <f t="shared" si="8"/>
        <v>18999.560000000001</v>
      </c>
      <c r="V22" s="670">
        <f t="shared" si="11"/>
        <v>698</v>
      </c>
      <c r="W22" s="671">
        <f t="shared" si="5"/>
        <v>0</v>
      </c>
    </row>
    <row r="23" spans="1:23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174</v>
      </c>
      <c r="H23" s="71">
        <v>55</v>
      </c>
      <c r="I23" s="669">
        <f t="shared" si="6"/>
        <v>13201.7</v>
      </c>
      <c r="J23" s="670">
        <f t="shared" si="10"/>
        <v>485</v>
      </c>
      <c r="K23" s="671">
        <f t="shared" si="4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9">
        <f t="shared" si="8"/>
        <v>18999.560000000001</v>
      </c>
      <c r="V23" s="670">
        <f t="shared" si="11"/>
        <v>698</v>
      </c>
      <c r="W23" s="671">
        <f t="shared" si="5"/>
        <v>0</v>
      </c>
    </row>
    <row r="24" spans="1:23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182</v>
      </c>
      <c r="H24" s="71">
        <v>55</v>
      </c>
      <c r="I24" s="669">
        <f t="shared" si="6"/>
        <v>12929.5</v>
      </c>
      <c r="J24" s="670">
        <f t="shared" si="10"/>
        <v>475</v>
      </c>
      <c r="K24" s="671">
        <f t="shared" si="4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9">
        <f t="shared" si="8"/>
        <v>18999.560000000001</v>
      </c>
      <c r="V24" s="670">
        <f t="shared" si="11"/>
        <v>698</v>
      </c>
      <c r="W24" s="671">
        <f t="shared" si="5"/>
        <v>0</v>
      </c>
    </row>
    <row r="25" spans="1:23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187</v>
      </c>
      <c r="H25" s="71">
        <v>55</v>
      </c>
      <c r="I25" s="669">
        <f t="shared" si="6"/>
        <v>12058.46</v>
      </c>
      <c r="J25" s="670">
        <f t="shared" si="10"/>
        <v>443</v>
      </c>
      <c r="K25" s="671">
        <f t="shared" si="4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9">
        <f t="shared" si="8"/>
        <v>18999.560000000001</v>
      </c>
      <c r="V25" s="670">
        <f t="shared" si="11"/>
        <v>698</v>
      </c>
      <c r="W25" s="671">
        <f t="shared" si="5"/>
        <v>0</v>
      </c>
    </row>
    <row r="26" spans="1:23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195</v>
      </c>
      <c r="H26" s="71">
        <v>55</v>
      </c>
      <c r="I26" s="669">
        <f t="shared" si="6"/>
        <v>11786.259999999998</v>
      </c>
      <c r="J26" s="670">
        <f t="shared" si="10"/>
        <v>433</v>
      </c>
      <c r="K26" s="671">
        <f t="shared" si="4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9">
        <f t="shared" si="8"/>
        <v>18999.560000000001</v>
      </c>
      <c r="V26" s="670">
        <f t="shared" si="11"/>
        <v>698</v>
      </c>
      <c r="W26" s="671">
        <f t="shared" si="5"/>
        <v>0</v>
      </c>
    </row>
    <row r="27" spans="1:23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197</v>
      </c>
      <c r="H27" s="71">
        <v>55</v>
      </c>
      <c r="I27" s="669">
        <f t="shared" si="6"/>
        <v>10915.219999999998</v>
      </c>
      <c r="J27" s="670">
        <f t="shared" si="10"/>
        <v>401</v>
      </c>
      <c r="K27" s="671">
        <f t="shared" si="4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9">
        <f t="shared" si="8"/>
        <v>18999.560000000001</v>
      </c>
      <c r="V27" s="670">
        <f t="shared" si="11"/>
        <v>698</v>
      </c>
      <c r="W27" s="671">
        <f t="shared" si="5"/>
        <v>0</v>
      </c>
    </row>
    <row r="28" spans="1:23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201</v>
      </c>
      <c r="H28" s="71">
        <v>55</v>
      </c>
      <c r="I28" s="669">
        <f t="shared" si="6"/>
        <v>10887.999999999998</v>
      </c>
      <c r="J28" s="670">
        <f t="shared" si="10"/>
        <v>400</v>
      </c>
      <c r="K28" s="671">
        <f t="shared" si="4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9">
        <f t="shared" si="8"/>
        <v>18999.560000000001</v>
      </c>
      <c r="V28" s="670">
        <f t="shared" si="11"/>
        <v>698</v>
      </c>
      <c r="W28" s="671">
        <f t="shared" si="5"/>
        <v>0</v>
      </c>
    </row>
    <row r="29" spans="1:23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205</v>
      </c>
      <c r="H29" s="71">
        <v>55</v>
      </c>
      <c r="I29" s="669">
        <f t="shared" si="6"/>
        <v>10016.959999999999</v>
      </c>
      <c r="J29" s="672">
        <f t="shared" si="10"/>
        <v>368</v>
      </c>
      <c r="K29" s="671">
        <f t="shared" si="4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9">
        <f t="shared" si="8"/>
        <v>18999.560000000001</v>
      </c>
      <c r="V29" s="672">
        <f t="shared" si="11"/>
        <v>698</v>
      </c>
      <c r="W29" s="671">
        <f t="shared" si="5"/>
        <v>0</v>
      </c>
    </row>
    <row r="30" spans="1:23" x14ac:dyDescent="0.25">
      <c r="B30" s="2">
        <v>27.22</v>
      </c>
      <c r="C30" s="15"/>
      <c r="D30" s="398">
        <f t="shared" si="0"/>
        <v>0</v>
      </c>
      <c r="E30" s="334"/>
      <c r="F30" s="69">
        <f t="shared" si="1"/>
        <v>0</v>
      </c>
      <c r="G30" s="270"/>
      <c r="H30" s="271"/>
      <c r="I30" s="669">
        <f t="shared" si="6"/>
        <v>10016.959999999999</v>
      </c>
      <c r="J30" s="672">
        <f t="shared" si="10"/>
        <v>368</v>
      </c>
      <c r="K30" s="671">
        <f t="shared" si="4"/>
        <v>0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9">
        <f t="shared" si="8"/>
        <v>18999.560000000001</v>
      </c>
      <c r="V30" s="672">
        <f t="shared" si="11"/>
        <v>698</v>
      </c>
      <c r="W30" s="671">
        <f t="shared" si="5"/>
        <v>0</v>
      </c>
    </row>
    <row r="31" spans="1:23" x14ac:dyDescent="0.25">
      <c r="B31" s="2">
        <v>27.22</v>
      </c>
      <c r="C31" s="15"/>
      <c r="D31" s="398">
        <f t="shared" si="0"/>
        <v>0</v>
      </c>
      <c r="E31" s="334"/>
      <c r="F31" s="69">
        <f t="shared" si="1"/>
        <v>0</v>
      </c>
      <c r="G31" s="270"/>
      <c r="H31" s="271"/>
      <c r="I31" s="669">
        <f t="shared" si="6"/>
        <v>10016.959999999999</v>
      </c>
      <c r="J31" s="672">
        <f t="shared" si="10"/>
        <v>368</v>
      </c>
      <c r="K31" s="671">
        <f t="shared" si="4"/>
        <v>0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9">
        <f t="shared" si="8"/>
        <v>18999.560000000001</v>
      </c>
      <c r="V31" s="672">
        <f t="shared" si="11"/>
        <v>698</v>
      </c>
      <c r="W31" s="671">
        <f t="shared" si="5"/>
        <v>0</v>
      </c>
    </row>
    <row r="32" spans="1:23" x14ac:dyDescent="0.25">
      <c r="B32" s="2">
        <v>27.22</v>
      </c>
      <c r="C32" s="15"/>
      <c r="D32" s="398">
        <f t="shared" si="0"/>
        <v>0</v>
      </c>
      <c r="E32" s="334"/>
      <c r="F32" s="69">
        <f t="shared" si="1"/>
        <v>0</v>
      </c>
      <c r="G32" s="270"/>
      <c r="H32" s="271"/>
      <c r="I32" s="669">
        <f t="shared" si="6"/>
        <v>10016.959999999999</v>
      </c>
      <c r="J32" s="672">
        <f t="shared" si="10"/>
        <v>368</v>
      </c>
      <c r="K32" s="671">
        <f t="shared" si="4"/>
        <v>0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9">
        <f t="shared" si="8"/>
        <v>18999.560000000001</v>
      </c>
      <c r="V32" s="672">
        <f t="shared" si="11"/>
        <v>698</v>
      </c>
      <c r="W32" s="671">
        <f t="shared" si="5"/>
        <v>0</v>
      </c>
    </row>
    <row r="33" spans="2:23" x14ac:dyDescent="0.25">
      <c r="B33" s="2">
        <v>27.22</v>
      </c>
      <c r="C33" s="15"/>
      <c r="D33" s="398">
        <f t="shared" si="0"/>
        <v>0</v>
      </c>
      <c r="E33" s="334"/>
      <c r="F33" s="69">
        <f t="shared" si="1"/>
        <v>0</v>
      </c>
      <c r="G33" s="270"/>
      <c r="H33" s="271"/>
      <c r="I33" s="669">
        <f t="shared" si="6"/>
        <v>10016.959999999999</v>
      </c>
      <c r="J33" s="672">
        <f t="shared" si="10"/>
        <v>368</v>
      </c>
      <c r="K33" s="671">
        <f t="shared" si="4"/>
        <v>0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9">
        <f t="shared" si="8"/>
        <v>18999.560000000001</v>
      </c>
      <c r="V33" s="672">
        <f t="shared" si="11"/>
        <v>698</v>
      </c>
      <c r="W33" s="671">
        <f t="shared" si="5"/>
        <v>0</v>
      </c>
    </row>
    <row r="34" spans="2:23" x14ac:dyDescent="0.25">
      <c r="B34" s="2">
        <v>27.22</v>
      </c>
      <c r="C34" s="15"/>
      <c r="D34" s="398">
        <f t="shared" si="0"/>
        <v>0</v>
      </c>
      <c r="E34" s="334"/>
      <c r="F34" s="69">
        <f t="shared" si="1"/>
        <v>0</v>
      </c>
      <c r="G34" s="70"/>
      <c r="H34" s="71"/>
      <c r="I34" s="669">
        <f t="shared" si="6"/>
        <v>10016.959999999999</v>
      </c>
      <c r="J34" s="670">
        <f t="shared" si="10"/>
        <v>368</v>
      </c>
      <c r="K34" s="671">
        <f t="shared" si="4"/>
        <v>0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9">
        <f t="shared" si="8"/>
        <v>18999.560000000001</v>
      </c>
      <c r="V34" s="670">
        <f t="shared" si="11"/>
        <v>698</v>
      </c>
      <c r="W34" s="671">
        <f t="shared" si="5"/>
        <v>0</v>
      </c>
    </row>
    <row r="35" spans="2:23" x14ac:dyDescent="0.25">
      <c r="B35" s="2">
        <v>27.22</v>
      </c>
      <c r="C35" s="15"/>
      <c r="D35" s="398">
        <f t="shared" si="0"/>
        <v>0</v>
      </c>
      <c r="E35" s="334"/>
      <c r="F35" s="69">
        <f t="shared" si="1"/>
        <v>0</v>
      </c>
      <c r="G35" s="70"/>
      <c r="H35" s="71"/>
      <c r="I35" s="669">
        <f t="shared" si="6"/>
        <v>10016.959999999999</v>
      </c>
      <c r="J35" s="670">
        <f t="shared" si="10"/>
        <v>368</v>
      </c>
      <c r="K35" s="671">
        <f t="shared" si="4"/>
        <v>0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9">
        <f t="shared" si="8"/>
        <v>18999.560000000001</v>
      </c>
      <c r="V35" s="670">
        <f t="shared" si="11"/>
        <v>698</v>
      </c>
      <c r="W35" s="671">
        <f t="shared" si="5"/>
        <v>0</v>
      </c>
    </row>
    <row r="36" spans="2:23" x14ac:dyDescent="0.25">
      <c r="B36" s="2">
        <v>27.22</v>
      </c>
      <c r="C36" s="15"/>
      <c r="D36" s="398">
        <f t="shared" si="0"/>
        <v>0</v>
      </c>
      <c r="E36" s="334"/>
      <c r="F36" s="69">
        <f t="shared" si="1"/>
        <v>0</v>
      </c>
      <c r="G36" s="70"/>
      <c r="H36" s="71"/>
      <c r="I36" s="669">
        <f t="shared" si="6"/>
        <v>10016.959999999999</v>
      </c>
      <c r="J36" s="670">
        <f t="shared" si="10"/>
        <v>368</v>
      </c>
      <c r="K36" s="671">
        <f t="shared" si="4"/>
        <v>0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9">
        <f t="shared" si="8"/>
        <v>18999.560000000001</v>
      </c>
      <c r="V36" s="670">
        <f t="shared" si="11"/>
        <v>698</v>
      </c>
      <c r="W36" s="671">
        <f t="shared" si="5"/>
        <v>0</v>
      </c>
    </row>
    <row r="37" spans="2:23" x14ac:dyDescent="0.25">
      <c r="B37" s="2">
        <v>27.22</v>
      </c>
      <c r="C37" s="15"/>
      <c r="D37" s="69">
        <f t="shared" si="0"/>
        <v>0</v>
      </c>
      <c r="E37" s="333"/>
      <c r="F37" s="69">
        <f t="shared" si="1"/>
        <v>0</v>
      </c>
      <c r="G37" s="70"/>
      <c r="H37" s="71"/>
      <c r="I37" s="669">
        <f t="shared" si="6"/>
        <v>10016.959999999999</v>
      </c>
      <c r="J37" s="670">
        <f t="shared" si="10"/>
        <v>368</v>
      </c>
      <c r="K37" s="671">
        <f t="shared" si="4"/>
        <v>0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9">
        <f t="shared" si="8"/>
        <v>18999.560000000001</v>
      </c>
      <c r="V37" s="670">
        <f t="shared" si="11"/>
        <v>698</v>
      </c>
      <c r="W37" s="671">
        <f t="shared" si="5"/>
        <v>0</v>
      </c>
    </row>
    <row r="38" spans="2:23" x14ac:dyDescent="0.25">
      <c r="B38" s="2">
        <v>27.22</v>
      </c>
      <c r="C38" s="15"/>
      <c r="D38" s="69">
        <f t="shared" si="0"/>
        <v>0</v>
      </c>
      <c r="E38" s="333"/>
      <c r="F38" s="69">
        <f t="shared" si="1"/>
        <v>0</v>
      </c>
      <c r="G38" s="70"/>
      <c r="H38" s="71"/>
      <c r="I38" s="669">
        <f t="shared" si="6"/>
        <v>10016.959999999999</v>
      </c>
      <c r="J38" s="670">
        <f t="shared" si="10"/>
        <v>368</v>
      </c>
      <c r="K38" s="671">
        <f t="shared" si="4"/>
        <v>0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9">
        <f t="shared" si="8"/>
        <v>18999.560000000001</v>
      </c>
      <c r="V38" s="670">
        <f t="shared" si="11"/>
        <v>698</v>
      </c>
      <c r="W38" s="671">
        <f t="shared" si="5"/>
        <v>0</v>
      </c>
    </row>
    <row r="39" spans="2:23" x14ac:dyDescent="0.25">
      <c r="B39" s="2">
        <v>27.22</v>
      </c>
      <c r="C39" s="15"/>
      <c r="D39" s="69">
        <f t="shared" si="0"/>
        <v>0</v>
      </c>
      <c r="E39" s="333"/>
      <c r="F39" s="69">
        <f t="shared" si="1"/>
        <v>0</v>
      </c>
      <c r="G39" s="70"/>
      <c r="H39" s="71"/>
      <c r="I39" s="669">
        <f t="shared" si="6"/>
        <v>10016.959999999999</v>
      </c>
      <c r="J39" s="670">
        <f t="shared" si="10"/>
        <v>368</v>
      </c>
      <c r="K39" s="671">
        <f t="shared" si="4"/>
        <v>0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9">
        <f t="shared" si="8"/>
        <v>18999.560000000001</v>
      </c>
      <c r="V39" s="670">
        <f t="shared" si="11"/>
        <v>698</v>
      </c>
      <c r="W39" s="671">
        <f t="shared" si="5"/>
        <v>0</v>
      </c>
    </row>
    <row r="40" spans="2:23" x14ac:dyDescent="0.25">
      <c r="B40" s="2">
        <v>27.22</v>
      </c>
      <c r="C40" s="15"/>
      <c r="D40" s="69">
        <f t="shared" si="0"/>
        <v>0</v>
      </c>
      <c r="E40" s="333"/>
      <c r="F40" s="69">
        <f t="shared" si="1"/>
        <v>0</v>
      </c>
      <c r="G40" s="70"/>
      <c r="H40" s="71"/>
      <c r="I40" s="669">
        <f t="shared" si="6"/>
        <v>10016.959999999999</v>
      </c>
      <c r="J40" s="670">
        <f t="shared" si="10"/>
        <v>368</v>
      </c>
      <c r="K40" s="671">
        <f t="shared" si="4"/>
        <v>0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9">
        <f t="shared" si="8"/>
        <v>18999.560000000001</v>
      </c>
      <c r="V40" s="670">
        <f t="shared" si="11"/>
        <v>698</v>
      </c>
      <c r="W40" s="671">
        <f t="shared" si="5"/>
        <v>0</v>
      </c>
    </row>
    <row r="41" spans="2:23" x14ac:dyDescent="0.25">
      <c r="B41" s="2">
        <v>27.22</v>
      </c>
      <c r="C41" s="15"/>
      <c r="D41" s="69">
        <f t="shared" si="0"/>
        <v>0</v>
      </c>
      <c r="E41" s="333"/>
      <c r="F41" s="69">
        <f t="shared" si="1"/>
        <v>0</v>
      </c>
      <c r="G41" s="70"/>
      <c r="H41" s="71"/>
      <c r="I41" s="669">
        <f t="shared" si="6"/>
        <v>10016.959999999999</v>
      </c>
      <c r="J41" s="670">
        <f t="shared" si="10"/>
        <v>368</v>
      </c>
      <c r="K41" s="671">
        <f t="shared" si="4"/>
        <v>0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9">
        <f t="shared" si="8"/>
        <v>18999.560000000001</v>
      </c>
      <c r="V41" s="670">
        <f t="shared" si="11"/>
        <v>698</v>
      </c>
      <c r="W41" s="671">
        <f t="shared" si="5"/>
        <v>0</v>
      </c>
    </row>
    <row r="42" spans="2:23" x14ac:dyDescent="0.25">
      <c r="B42" s="2">
        <v>27.22</v>
      </c>
      <c r="C42" s="15"/>
      <c r="D42" s="69">
        <f t="shared" si="0"/>
        <v>0</v>
      </c>
      <c r="E42" s="333"/>
      <c r="F42" s="69">
        <f t="shared" si="1"/>
        <v>0</v>
      </c>
      <c r="G42" s="70"/>
      <c r="H42" s="71"/>
      <c r="I42" s="669">
        <f t="shared" si="6"/>
        <v>10016.959999999999</v>
      </c>
      <c r="J42" s="670">
        <f t="shared" si="10"/>
        <v>368</v>
      </c>
      <c r="K42" s="671">
        <f t="shared" si="4"/>
        <v>0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9">
        <f t="shared" si="8"/>
        <v>18999.560000000001</v>
      </c>
      <c r="V42" s="670">
        <f t="shared" si="11"/>
        <v>698</v>
      </c>
      <c r="W42" s="671">
        <f t="shared" si="5"/>
        <v>0</v>
      </c>
    </row>
    <row r="43" spans="2:23" x14ac:dyDescent="0.25">
      <c r="B43" s="2">
        <v>27.22</v>
      </c>
      <c r="C43" s="15"/>
      <c r="D43" s="69">
        <f t="shared" si="0"/>
        <v>0</v>
      </c>
      <c r="E43" s="333"/>
      <c r="F43" s="69">
        <f t="shared" si="1"/>
        <v>0</v>
      </c>
      <c r="G43" s="70"/>
      <c r="H43" s="71"/>
      <c r="I43" s="669">
        <f t="shared" si="6"/>
        <v>10016.959999999999</v>
      </c>
      <c r="J43" s="670">
        <f t="shared" si="10"/>
        <v>368</v>
      </c>
      <c r="K43" s="671">
        <f t="shared" si="4"/>
        <v>0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9">
        <f t="shared" si="8"/>
        <v>18999.560000000001</v>
      </c>
      <c r="V43" s="670">
        <f t="shared" si="11"/>
        <v>698</v>
      </c>
      <c r="W43" s="671">
        <f t="shared" si="5"/>
        <v>0</v>
      </c>
    </row>
    <row r="44" spans="2:23" x14ac:dyDescent="0.25">
      <c r="B44" s="2">
        <v>27.22</v>
      </c>
      <c r="C44" s="15"/>
      <c r="D44" s="69">
        <f t="shared" si="0"/>
        <v>0</v>
      </c>
      <c r="E44" s="333"/>
      <c r="F44" s="69">
        <f t="shared" si="1"/>
        <v>0</v>
      </c>
      <c r="G44" s="70"/>
      <c r="H44" s="71"/>
      <c r="I44" s="669">
        <f t="shared" si="6"/>
        <v>10016.959999999999</v>
      </c>
      <c r="J44" s="670">
        <f t="shared" si="10"/>
        <v>368</v>
      </c>
      <c r="K44" s="671">
        <f t="shared" si="4"/>
        <v>0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9">
        <f t="shared" si="8"/>
        <v>18999.560000000001</v>
      </c>
      <c r="V44" s="670">
        <f t="shared" si="11"/>
        <v>698</v>
      </c>
      <c r="W44" s="671">
        <f t="shared" si="5"/>
        <v>0</v>
      </c>
    </row>
    <row r="45" spans="2:23" x14ac:dyDescent="0.25">
      <c r="B45" s="2">
        <v>27.22</v>
      </c>
      <c r="C45" s="15"/>
      <c r="D45" s="69">
        <f t="shared" si="0"/>
        <v>0</v>
      </c>
      <c r="E45" s="333"/>
      <c r="F45" s="69">
        <f t="shared" si="1"/>
        <v>0</v>
      </c>
      <c r="G45" s="70"/>
      <c r="H45" s="71"/>
      <c r="I45" s="669">
        <f t="shared" si="6"/>
        <v>10016.959999999999</v>
      </c>
      <c r="J45" s="670">
        <f t="shared" si="10"/>
        <v>368</v>
      </c>
      <c r="K45" s="671">
        <f t="shared" si="4"/>
        <v>0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9">
        <f t="shared" si="8"/>
        <v>18999.560000000001</v>
      </c>
      <c r="V45" s="670">
        <f t="shared" si="11"/>
        <v>698</v>
      </c>
      <c r="W45" s="671">
        <f t="shared" si="5"/>
        <v>0</v>
      </c>
    </row>
    <row r="46" spans="2:23" x14ac:dyDescent="0.25">
      <c r="B46" s="2">
        <v>27.22</v>
      </c>
      <c r="C46" s="15"/>
      <c r="D46" s="69">
        <f t="shared" si="0"/>
        <v>0</v>
      </c>
      <c r="E46" s="333"/>
      <c r="F46" s="69">
        <f t="shared" si="1"/>
        <v>0</v>
      </c>
      <c r="G46" s="70"/>
      <c r="H46" s="71"/>
      <c r="I46" s="669">
        <f t="shared" si="6"/>
        <v>10016.959999999999</v>
      </c>
      <c r="J46" s="670">
        <f t="shared" si="10"/>
        <v>368</v>
      </c>
      <c r="K46" s="671">
        <f t="shared" si="4"/>
        <v>0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9">
        <f t="shared" si="8"/>
        <v>18999.560000000001</v>
      </c>
      <c r="V46" s="670">
        <f t="shared" si="11"/>
        <v>698</v>
      </c>
      <c r="W46" s="671">
        <f t="shared" si="5"/>
        <v>0</v>
      </c>
    </row>
    <row r="47" spans="2:23" x14ac:dyDescent="0.25">
      <c r="B47" s="2">
        <v>27.22</v>
      </c>
      <c r="C47" s="15"/>
      <c r="D47" s="69">
        <f t="shared" si="0"/>
        <v>0</v>
      </c>
      <c r="E47" s="333"/>
      <c r="F47" s="69">
        <f t="shared" si="1"/>
        <v>0</v>
      </c>
      <c r="G47" s="70"/>
      <c r="H47" s="71"/>
      <c r="I47" s="669">
        <f t="shared" si="6"/>
        <v>10016.959999999999</v>
      </c>
      <c r="J47" s="670">
        <f t="shared" si="10"/>
        <v>368</v>
      </c>
      <c r="K47" s="671">
        <f t="shared" si="4"/>
        <v>0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9">
        <f t="shared" si="8"/>
        <v>18999.560000000001</v>
      </c>
      <c r="V47" s="670">
        <f t="shared" si="11"/>
        <v>698</v>
      </c>
      <c r="W47" s="671">
        <f t="shared" si="5"/>
        <v>0</v>
      </c>
    </row>
    <row r="48" spans="2:23" x14ac:dyDescent="0.25">
      <c r="B48" s="2">
        <v>27.22</v>
      </c>
      <c r="C48" s="15"/>
      <c r="D48" s="69">
        <f t="shared" si="0"/>
        <v>0</v>
      </c>
      <c r="E48" s="333"/>
      <c r="F48" s="69">
        <f t="shared" si="1"/>
        <v>0</v>
      </c>
      <c r="G48" s="70"/>
      <c r="H48" s="71"/>
      <c r="I48" s="669">
        <f t="shared" si="6"/>
        <v>10016.959999999999</v>
      </c>
      <c r="J48" s="670">
        <f t="shared" si="10"/>
        <v>368</v>
      </c>
      <c r="K48" s="671">
        <f t="shared" si="4"/>
        <v>0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9">
        <f t="shared" si="8"/>
        <v>18999.560000000001</v>
      </c>
      <c r="V48" s="670">
        <f t="shared" si="11"/>
        <v>698</v>
      </c>
      <c r="W48" s="671">
        <f t="shared" si="5"/>
        <v>0</v>
      </c>
    </row>
    <row r="49" spans="1:23" x14ac:dyDescent="0.25">
      <c r="B49" s="2">
        <v>27.22</v>
      </c>
      <c r="C49" s="15"/>
      <c r="D49" s="69">
        <f t="shared" si="0"/>
        <v>0</v>
      </c>
      <c r="E49" s="333"/>
      <c r="F49" s="69">
        <f t="shared" si="1"/>
        <v>0</v>
      </c>
      <c r="G49" s="70"/>
      <c r="H49" s="71"/>
      <c r="I49" s="669">
        <f t="shared" si="6"/>
        <v>10016.959999999999</v>
      </c>
      <c r="J49" s="670">
        <f t="shared" si="10"/>
        <v>368</v>
      </c>
      <c r="K49" s="671">
        <f t="shared" si="4"/>
        <v>0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9">
        <f t="shared" si="8"/>
        <v>18999.560000000001</v>
      </c>
      <c r="V49" s="670">
        <f t="shared" si="11"/>
        <v>698</v>
      </c>
      <c r="W49" s="671">
        <f t="shared" si="5"/>
        <v>0</v>
      </c>
    </row>
    <row r="50" spans="1:23" x14ac:dyDescent="0.25">
      <c r="B50" s="2">
        <v>27.22</v>
      </c>
      <c r="C50" s="15"/>
      <c r="D50" s="69">
        <f t="shared" si="0"/>
        <v>0</v>
      </c>
      <c r="E50" s="333"/>
      <c r="F50" s="69">
        <f t="shared" si="1"/>
        <v>0</v>
      </c>
      <c r="G50" s="70"/>
      <c r="H50" s="71"/>
      <c r="I50" s="669">
        <f t="shared" si="6"/>
        <v>10016.959999999999</v>
      </c>
      <c r="J50" s="670">
        <f t="shared" si="10"/>
        <v>368</v>
      </c>
      <c r="K50" s="671">
        <f t="shared" si="4"/>
        <v>0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9">
        <f t="shared" si="8"/>
        <v>18999.560000000001</v>
      </c>
      <c r="V50" s="670">
        <f t="shared" si="11"/>
        <v>698</v>
      </c>
      <c r="W50" s="671">
        <f t="shared" si="5"/>
        <v>0</v>
      </c>
    </row>
    <row r="51" spans="1:23" x14ac:dyDescent="0.25">
      <c r="B51" s="2">
        <v>27.22</v>
      </c>
      <c r="C51" s="15"/>
      <c r="D51" s="69">
        <f t="shared" si="0"/>
        <v>0</v>
      </c>
      <c r="E51" s="333"/>
      <c r="F51" s="69">
        <f t="shared" si="1"/>
        <v>0</v>
      </c>
      <c r="G51" s="70"/>
      <c r="H51" s="71"/>
      <c r="I51" s="669">
        <f t="shared" si="6"/>
        <v>10016.959999999999</v>
      </c>
      <c r="J51" s="670">
        <f t="shared" si="10"/>
        <v>368</v>
      </c>
      <c r="K51" s="671">
        <f t="shared" si="4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9">
        <f t="shared" si="8"/>
        <v>18999.560000000001</v>
      </c>
      <c r="V51" s="670">
        <f t="shared" si="11"/>
        <v>698</v>
      </c>
      <c r="W51" s="671">
        <f t="shared" si="5"/>
        <v>0</v>
      </c>
    </row>
    <row r="52" spans="1:23" x14ac:dyDescent="0.25">
      <c r="B52" s="2">
        <v>27.22</v>
      </c>
      <c r="C52" s="15"/>
      <c r="D52" s="69">
        <f t="shared" si="0"/>
        <v>0</v>
      </c>
      <c r="E52" s="333"/>
      <c r="F52" s="69">
        <f t="shared" si="1"/>
        <v>0</v>
      </c>
      <c r="G52" s="70"/>
      <c r="H52" s="71"/>
      <c r="I52" s="669">
        <f t="shared" si="6"/>
        <v>10016.959999999999</v>
      </c>
      <c r="J52" s="670">
        <f t="shared" si="10"/>
        <v>368</v>
      </c>
      <c r="K52" s="671">
        <f t="shared" si="4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9">
        <f t="shared" si="8"/>
        <v>18999.560000000001</v>
      </c>
      <c r="V52" s="670">
        <f t="shared" si="11"/>
        <v>698</v>
      </c>
      <c r="W52" s="671">
        <f t="shared" si="5"/>
        <v>0</v>
      </c>
    </row>
    <row r="53" spans="1:23" x14ac:dyDescent="0.25">
      <c r="B53" s="2">
        <v>27.22</v>
      </c>
      <c r="C53" s="15"/>
      <c r="D53" s="69">
        <f t="shared" si="0"/>
        <v>0</v>
      </c>
      <c r="E53" s="333"/>
      <c r="F53" s="69">
        <f t="shared" si="1"/>
        <v>0</v>
      </c>
      <c r="G53" s="70"/>
      <c r="H53" s="71"/>
      <c r="I53" s="669">
        <f t="shared" si="6"/>
        <v>10016.959999999999</v>
      </c>
      <c r="J53" s="670">
        <f t="shared" si="10"/>
        <v>368</v>
      </c>
      <c r="K53" s="671">
        <f t="shared" si="4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9">
        <f t="shared" si="8"/>
        <v>18999.560000000001</v>
      </c>
      <c r="V53" s="670">
        <f t="shared" si="11"/>
        <v>698</v>
      </c>
      <c r="W53" s="671">
        <f t="shared" si="5"/>
        <v>0</v>
      </c>
    </row>
    <row r="54" spans="1:23" x14ac:dyDescent="0.25">
      <c r="B54" s="2">
        <v>27.22</v>
      </c>
      <c r="C54" s="15"/>
      <c r="D54" s="69">
        <f t="shared" si="0"/>
        <v>0</v>
      </c>
      <c r="E54" s="333"/>
      <c r="F54" s="69">
        <f t="shared" si="1"/>
        <v>0</v>
      </c>
      <c r="G54" s="70"/>
      <c r="H54" s="71"/>
      <c r="I54" s="669">
        <f t="shared" si="6"/>
        <v>10016.959999999999</v>
      </c>
      <c r="J54" s="670">
        <f t="shared" si="10"/>
        <v>368</v>
      </c>
      <c r="K54" s="671">
        <f t="shared" si="4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9">
        <f t="shared" si="8"/>
        <v>18999.560000000001</v>
      </c>
      <c r="V54" s="670">
        <f t="shared" si="11"/>
        <v>698</v>
      </c>
      <c r="W54" s="671">
        <f t="shared" si="5"/>
        <v>0</v>
      </c>
    </row>
    <row r="55" spans="1:23" x14ac:dyDescent="0.25">
      <c r="B55" s="2">
        <v>27.22</v>
      </c>
      <c r="C55" s="15"/>
      <c r="D55" s="69">
        <f t="shared" si="0"/>
        <v>0</v>
      </c>
      <c r="E55" s="333"/>
      <c r="F55" s="69">
        <f t="shared" si="1"/>
        <v>0</v>
      </c>
      <c r="G55" s="70"/>
      <c r="H55" s="71"/>
      <c r="I55" s="669">
        <f t="shared" si="6"/>
        <v>10016.959999999999</v>
      </c>
      <c r="J55" s="670">
        <f t="shared" si="10"/>
        <v>368</v>
      </c>
      <c r="K55" s="671">
        <f t="shared" si="4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9">
        <f t="shared" si="8"/>
        <v>18999.560000000001</v>
      </c>
      <c r="V55" s="670">
        <f t="shared" si="11"/>
        <v>698</v>
      </c>
      <c r="W55" s="67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33"/>
      <c r="F56" s="69">
        <f t="shared" si="1"/>
        <v>0</v>
      </c>
      <c r="G56" s="70"/>
      <c r="H56" s="71"/>
      <c r="I56" s="669">
        <f t="shared" si="6"/>
        <v>10016.959999999999</v>
      </c>
      <c r="J56" s="670">
        <f t="shared" si="10"/>
        <v>368</v>
      </c>
      <c r="K56" s="671">
        <f t="shared" si="4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9">
        <f t="shared" si="8"/>
        <v>18999.560000000001</v>
      </c>
      <c r="V56" s="670">
        <f t="shared" si="11"/>
        <v>698</v>
      </c>
      <c r="W56" s="67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33"/>
      <c r="F57" s="69">
        <f t="shared" si="1"/>
        <v>0</v>
      </c>
      <c r="G57" s="70"/>
      <c r="H57" s="71"/>
      <c r="I57" s="669">
        <f t="shared" si="6"/>
        <v>10016.959999999999</v>
      </c>
      <c r="J57" s="670">
        <f t="shared" si="10"/>
        <v>368</v>
      </c>
      <c r="K57" s="671">
        <f t="shared" si="4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9">
        <f t="shared" si="8"/>
        <v>18999.560000000001</v>
      </c>
      <c r="V57" s="670">
        <f t="shared" si="11"/>
        <v>698</v>
      </c>
      <c r="W57" s="67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33"/>
      <c r="F58" s="69">
        <f t="shared" si="1"/>
        <v>0</v>
      </c>
      <c r="G58" s="70"/>
      <c r="H58" s="71"/>
      <c r="I58" s="669">
        <f t="shared" si="6"/>
        <v>10016.959999999999</v>
      </c>
      <c r="J58" s="670">
        <f t="shared" si="10"/>
        <v>368</v>
      </c>
      <c r="K58" s="671">
        <f t="shared" si="4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9">
        <f t="shared" si="8"/>
        <v>18999.560000000001</v>
      </c>
      <c r="V58" s="670">
        <f t="shared" si="11"/>
        <v>698</v>
      </c>
      <c r="W58" s="67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33"/>
      <c r="F59" s="69">
        <f t="shared" si="1"/>
        <v>0</v>
      </c>
      <c r="G59" s="70"/>
      <c r="H59" s="71"/>
      <c r="I59" s="669">
        <f t="shared" si="6"/>
        <v>10016.959999999999</v>
      </c>
      <c r="J59" s="670">
        <f t="shared" si="10"/>
        <v>368</v>
      </c>
      <c r="K59" s="671">
        <f t="shared" si="4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9">
        <f t="shared" si="8"/>
        <v>18999.560000000001</v>
      </c>
      <c r="V59" s="670">
        <f t="shared" si="11"/>
        <v>698</v>
      </c>
      <c r="W59" s="67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33"/>
      <c r="F60" s="69">
        <f t="shared" si="1"/>
        <v>0</v>
      </c>
      <c r="G60" s="70"/>
      <c r="H60" s="71"/>
      <c r="I60" s="669">
        <f t="shared" si="6"/>
        <v>10016.959999999999</v>
      </c>
      <c r="J60" s="670">
        <f t="shared" si="10"/>
        <v>368</v>
      </c>
      <c r="K60" s="671">
        <f t="shared" si="4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9">
        <f t="shared" si="8"/>
        <v>18999.560000000001</v>
      </c>
      <c r="V60" s="670">
        <f t="shared" si="11"/>
        <v>698</v>
      </c>
      <c r="W60" s="671">
        <f t="shared" si="5"/>
        <v>0</v>
      </c>
    </row>
    <row r="61" spans="1:23" ht="15.75" thickTop="1" x14ac:dyDescent="0.25">
      <c r="A61" s="323"/>
      <c r="B61" s="2">
        <v>27.22</v>
      </c>
      <c r="C61" s="15"/>
      <c r="D61" s="69">
        <f t="shared" si="0"/>
        <v>0</v>
      </c>
      <c r="E61" s="333"/>
      <c r="F61" s="69">
        <f t="shared" si="1"/>
        <v>0</v>
      </c>
      <c r="G61" s="70"/>
      <c r="H61" s="71"/>
      <c r="I61" s="669">
        <f t="shared" si="6"/>
        <v>10016.959999999999</v>
      </c>
      <c r="J61" s="670">
        <f t="shared" si="10"/>
        <v>368</v>
      </c>
      <c r="K61" s="671">
        <f t="shared" si="4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9">
        <f t="shared" si="8"/>
        <v>18999.560000000001</v>
      </c>
      <c r="V61" s="670">
        <f t="shared" si="11"/>
        <v>698</v>
      </c>
      <c r="W61" s="671">
        <f t="shared" si="5"/>
        <v>0</v>
      </c>
    </row>
    <row r="62" spans="1:23" x14ac:dyDescent="0.25">
      <c r="A62" s="323"/>
      <c r="B62" s="2">
        <v>27.22</v>
      </c>
      <c r="C62" s="15"/>
      <c r="D62" s="69">
        <f t="shared" si="0"/>
        <v>0</v>
      </c>
      <c r="E62" s="333"/>
      <c r="F62" s="69">
        <f t="shared" si="1"/>
        <v>0</v>
      </c>
      <c r="G62" s="70"/>
      <c r="H62" s="71"/>
      <c r="I62" s="669">
        <f t="shared" si="6"/>
        <v>10016.959999999999</v>
      </c>
      <c r="J62" s="670">
        <f t="shared" si="10"/>
        <v>368</v>
      </c>
      <c r="K62" s="671">
        <f t="shared" si="4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9">
        <f t="shared" si="8"/>
        <v>18999.560000000001</v>
      </c>
      <c r="V62" s="670">
        <f t="shared" si="11"/>
        <v>698</v>
      </c>
      <c r="W62" s="671">
        <f t="shared" si="5"/>
        <v>0</v>
      </c>
    </row>
    <row r="63" spans="1:23" x14ac:dyDescent="0.25">
      <c r="A63" s="323"/>
      <c r="B63" s="2">
        <v>27.22</v>
      </c>
      <c r="C63" s="15"/>
      <c r="D63" s="69">
        <f t="shared" si="0"/>
        <v>0</v>
      </c>
      <c r="E63" s="333"/>
      <c r="F63" s="69">
        <f t="shared" si="1"/>
        <v>0</v>
      </c>
      <c r="G63" s="70"/>
      <c r="H63" s="71"/>
      <c r="I63" s="669">
        <f t="shared" si="6"/>
        <v>10016.959999999999</v>
      </c>
      <c r="J63" s="670">
        <f t="shared" si="10"/>
        <v>368</v>
      </c>
      <c r="K63" s="671">
        <f t="shared" si="4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9">
        <f t="shared" si="8"/>
        <v>18999.560000000001</v>
      </c>
      <c r="V63" s="670">
        <f t="shared" si="11"/>
        <v>698</v>
      </c>
      <c r="W63" s="671">
        <f t="shared" si="5"/>
        <v>0</v>
      </c>
    </row>
    <row r="64" spans="1:23" x14ac:dyDescent="0.25">
      <c r="A64" s="323"/>
      <c r="B64" s="2">
        <v>27.22</v>
      </c>
      <c r="C64" s="15"/>
      <c r="D64" s="69">
        <f t="shared" si="0"/>
        <v>0</v>
      </c>
      <c r="E64" s="333"/>
      <c r="F64" s="69">
        <f t="shared" si="1"/>
        <v>0</v>
      </c>
      <c r="G64" s="70"/>
      <c r="H64" s="71"/>
      <c r="I64" s="669">
        <f t="shared" si="6"/>
        <v>10016.959999999999</v>
      </c>
      <c r="J64" s="670">
        <f t="shared" si="10"/>
        <v>368</v>
      </c>
      <c r="K64" s="671">
        <f t="shared" si="4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9">
        <f t="shared" si="8"/>
        <v>18999.560000000001</v>
      </c>
      <c r="V64" s="670">
        <f t="shared" si="11"/>
        <v>698</v>
      </c>
      <c r="W64" s="671">
        <f t="shared" si="5"/>
        <v>0</v>
      </c>
    </row>
    <row r="65" spans="1:23" x14ac:dyDescent="0.25">
      <c r="A65" s="323"/>
      <c r="B65" s="2">
        <v>27.22</v>
      </c>
      <c r="C65" s="15"/>
      <c r="D65" s="69">
        <f t="shared" si="0"/>
        <v>0</v>
      </c>
      <c r="E65" s="333"/>
      <c r="F65" s="69">
        <f t="shared" si="1"/>
        <v>0</v>
      </c>
      <c r="G65" s="70"/>
      <c r="H65" s="71"/>
      <c r="I65" s="669">
        <f t="shared" si="6"/>
        <v>10016.959999999999</v>
      </c>
      <c r="J65" s="670">
        <f t="shared" si="10"/>
        <v>368</v>
      </c>
      <c r="K65" s="671">
        <f t="shared" si="4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9">
        <f t="shared" si="8"/>
        <v>18999.560000000001</v>
      </c>
      <c r="V65" s="670">
        <f t="shared" si="11"/>
        <v>698</v>
      </c>
      <c r="W65" s="671">
        <f t="shared" si="5"/>
        <v>0</v>
      </c>
    </row>
    <row r="66" spans="1:23" x14ac:dyDescent="0.25">
      <c r="A66" s="323"/>
      <c r="B66" s="2">
        <v>27.22</v>
      </c>
      <c r="C66" s="15"/>
      <c r="D66" s="69">
        <f t="shared" si="0"/>
        <v>0</v>
      </c>
      <c r="E66" s="333"/>
      <c r="F66" s="69">
        <f t="shared" si="1"/>
        <v>0</v>
      </c>
      <c r="G66" s="70"/>
      <c r="H66" s="71"/>
      <c r="I66" s="669">
        <f t="shared" si="6"/>
        <v>10016.959999999999</v>
      </c>
      <c r="J66" s="670">
        <f t="shared" si="10"/>
        <v>368</v>
      </c>
      <c r="K66" s="671">
        <f t="shared" si="4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9">
        <f t="shared" si="8"/>
        <v>18999.560000000001</v>
      </c>
      <c r="V66" s="670">
        <f t="shared" si="11"/>
        <v>698</v>
      </c>
      <c r="W66" s="671">
        <f t="shared" si="5"/>
        <v>0</v>
      </c>
    </row>
    <row r="67" spans="1:23" x14ac:dyDescent="0.25">
      <c r="A67" s="323"/>
      <c r="B67" s="2">
        <v>27.22</v>
      </c>
      <c r="C67" s="15"/>
      <c r="D67" s="69">
        <f t="shared" si="0"/>
        <v>0</v>
      </c>
      <c r="E67" s="333"/>
      <c r="F67" s="69">
        <f t="shared" si="1"/>
        <v>0</v>
      </c>
      <c r="G67" s="70"/>
      <c r="H67" s="71"/>
      <c r="I67" s="669">
        <f t="shared" si="6"/>
        <v>10016.959999999999</v>
      </c>
      <c r="J67" s="670">
        <f t="shared" si="10"/>
        <v>368</v>
      </c>
      <c r="K67" s="671">
        <f t="shared" si="4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9">
        <f t="shared" si="8"/>
        <v>18999.560000000001</v>
      </c>
      <c r="V67" s="670">
        <f t="shared" si="11"/>
        <v>698</v>
      </c>
      <c r="W67" s="671">
        <f t="shared" si="5"/>
        <v>0</v>
      </c>
    </row>
    <row r="68" spans="1:23" x14ac:dyDescent="0.25">
      <c r="A68" s="323"/>
      <c r="B68" s="2">
        <v>27.22</v>
      </c>
      <c r="C68" s="15"/>
      <c r="D68" s="69">
        <f t="shared" si="0"/>
        <v>0</v>
      </c>
      <c r="E68" s="333"/>
      <c r="F68" s="69">
        <f t="shared" si="1"/>
        <v>0</v>
      </c>
      <c r="G68" s="70"/>
      <c r="H68" s="71"/>
      <c r="I68" s="669">
        <f t="shared" si="6"/>
        <v>10016.959999999999</v>
      </c>
      <c r="J68" s="670">
        <f t="shared" si="10"/>
        <v>368</v>
      </c>
      <c r="K68" s="671">
        <f t="shared" si="4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9">
        <f t="shared" si="8"/>
        <v>18999.560000000001</v>
      </c>
      <c r="V68" s="670">
        <f t="shared" si="11"/>
        <v>698</v>
      </c>
      <c r="W68" s="671">
        <f t="shared" si="5"/>
        <v>0</v>
      </c>
    </row>
    <row r="69" spans="1:23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9">
        <f t="shared" si="6"/>
        <v>10016.959999999999</v>
      </c>
      <c r="J69" s="670">
        <f t="shared" si="10"/>
        <v>368</v>
      </c>
      <c r="K69" s="671">
        <f t="shared" si="4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9">
        <f t="shared" si="8"/>
        <v>18999.560000000001</v>
      </c>
      <c r="V69" s="670">
        <f t="shared" si="11"/>
        <v>698</v>
      </c>
      <c r="W69" s="671">
        <f t="shared" si="5"/>
        <v>0</v>
      </c>
    </row>
    <row r="70" spans="1:23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9">
        <f t="shared" si="6"/>
        <v>10016.959999999999</v>
      </c>
      <c r="J70" s="672">
        <f t="shared" si="10"/>
        <v>368</v>
      </c>
      <c r="K70" s="671">
        <f t="shared" si="4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9">
        <f t="shared" si="8"/>
        <v>18999.560000000001</v>
      </c>
      <c r="V70" s="672">
        <f t="shared" si="11"/>
        <v>698</v>
      </c>
      <c r="W70" s="671">
        <f t="shared" si="5"/>
        <v>0</v>
      </c>
    </row>
    <row r="71" spans="1:23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9">
        <f t="shared" si="6"/>
        <v>10016.959999999999</v>
      </c>
      <c r="J71" s="672">
        <f t="shared" si="10"/>
        <v>368</v>
      </c>
      <c r="K71" s="671">
        <f t="shared" si="4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9">
        <f t="shared" si="8"/>
        <v>18999.560000000001</v>
      </c>
      <c r="V71" s="672">
        <f t="shared" si="11"/>
        <v>698</v>
      </c>
      <c r="W71" s="671">
        <f t="shared" si="5"/>
        <v>0</v>
      </c>
    </row>
    <row r="72" spans="1:23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9">
        <f t="shared" si="6"/>
        <v>10016.959999999999</v>
      </c>
      <c r="J72" s="672">
        <f t="shared" si="10"/>
        <v>368</v>
      </c>
      <c r="K72" s="671">
        <f t="shared" si="4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9">
        <f t="shared" si="8"/>
        <v>18999.560000000001</v>
      </c>
      <c r="V72" s="672">
        <f t="shared" si="11"/>
        <v>698</v>
      </c>
      <c r="W72" s="671">
        <f t="shared" si="5"/>
        <v>0</v>
      </c>
    </row>
    <row r="73" spans="1:23" x14ac:dyDescent="0.25">
      <c r="A73" s="323"/>
      <c r="B73" s="2">
        <v>27.22</v>
      </c>
      <c r="C73" s="15"/>
      <c r="D73" s="69">
        <f t="shared" ref="D73:D114" si="12">C73*B73</f>
        <v>0</v>
      </c>
      <c r="E73" s="333"/>
      <c r="F73" s="269">
        <f t="shared" ref="F73:F114" si="13">D73</f>
        <v>0</v>
      </c>
      <c r="G73" s="270"/>
      <c r="H73" s="271"/>
      <c r="I73" s="669">
        <f t="shared" si="6"/>
        <v>10016.959999999999</v>
      </c>
      <c r="J73" s="672">
        <f t="shared" si="10"/>
        <v>368</v>
      </c>
      <c r="K73" s="671">
        <f t="shared" si="4"/>
        <v>0</v>
      </c>
      <c r="M73" s="323"/>
      <c r="N73" s="2">
        <v>27.22</v>
      </c>
      <c r="O73" s="15"/>
      <c r="P73" s="69">
        <f t="shared" ref="P73:P114" si="14">O73*N73</f>
        <v>0</v>
      </c>
      <c r="Q73" s="333"/>
      <c r="R73" s="269">
        <f t="shared" ref="R73:R114" si="15">P73</f>
        <v>0</v>
      </c>
      <c r="S73" s="270"/>
      <c r="T73" s="271"/>
      <c r="U73" s="669">
        <f t="shared" si="8"/>
        <v>18999.560000000001</v>
      </c>
      <c r="V73" s="672">
        <f t="shared" si="11"/>
        <v>698</v>
      </c>
      <c r="W73" s="671">
        <f t="shared" si="5"/>
        <v>0</v>
      </c>
    </row>
    <row r="74" spans="1:23" x14ac:dyDescent="0.25">
      <c r="A74" s="323"/>
      <c r="B74" s="2">
        <v>27.22</v>
      </c>
      <c r="C74" s="15"/>
      <c r="D74" s="69">
        <f t="shared" si="12"/>
        <v>0</v>
      </c>
      <c r="E74" s="333"/>
      <c r="F74" s="269">
        <f t="shared" si="13"/>
        <v>0</v>
      </c>
      <c r="G74" s="270"/>
      <c r="H74" s="271"/>
      <c r="I74" s="669">
        <f t="shared" si="6"/>
        <v>10016.959999999999</v>
      </c>
      <c r="J74" s="672">
        <f t="shared" si="10"/>
        <v>368</v>
      </c>
      <c r="K74" s="671">
        <f t="shared" ref="K74:K114" si="16">F74*H74</f>
        <v>0</v>
      </c>
      <c r="M74" s="323"/>
      <c r="N74" s="2">
        <v>27.22</v>
      </c>
      <c r="O74" s="15"/>
      <c r="P74" s="69">
        <f t="shared" si="14"/>
        <v>0</v>
      </c>
      <c r="Q74" s="333"/>
      <c r="R74" s="269">
        <f t="shared" si="15"/>
        <v>0</v>
      </c>
      <c r="S74" s="270"/>
      <c r="T74" s="271"/>
      <c r="U74" s="669">
        <f t="shared" si="8"/>
        <v>18999.560000000001</v>
      </c>
      <c r="V74" s="672">
        <f t="shared" si="11"/>
        <v>698</v>
      </c>
      <c r="W74" s="671">
        <f t="shared" ref="W74:W114" si="17">R74*T74</f>
        <v>0</v>
      </c>
    </row>
    <row r="75" spans="1:23" x14ac:dyDescent="0.25">
      <c r="A75" s="323"/>
      <c r="B75" s="2">
        <v>27.22</v>
      </c>
      <c r="C75" s="15"/>
      <c r="D75" s="69">
        <f t="shared" si="12"/>
        <v>0</v>
      </c>
      <c r="E75" s="333"/>
      <c r="F75" s="269">
        <f t="shared" si="13"/>
        <v>0</v>
      </c>
      <c r="G75" s="270"/>
      <c r="H75" s="271"/>
      <c r="I75" s="669">
        <f t="shared" ref="I75:I113" si="18">I74-F75</f>
        <v>10016.959999999999</v>
      </c>
      <c r="J75" s="672">
        <f t="shared" si="10"/>
        <v>368</v>
      </c>
      <c r="K75" s="671">
        <f t="shared" si="16"/>
        <v>0</v>
      </c>
      <c r="M75" s="323"/>
      <c r="N75" s="2">
        <v>27.22</v>
      </c>
      <c r="O75" s="15"/>
      <c r="P75" s="69">
        <f t="shared" si="14"/>
        <v>0</v>
      </c>
      <c r="Q75" s="333"/>
      <c r="R75" s="269">
        <f t="shared" si="15"/>
        <v>0</v>
      </c>
      <c r="S75" s="270"/>
      <c r="T75" s="271"/>
      <c r="U75" s="669">
        <f t="shared" ref="U75:U113" si="19">U74-R75</f>
        <v>18999.560000000001</v>
      </c>
      <c r="V75" s="672">
        <f t="shared" si="11"/>
        <v>698</v>
      </c>
      <c r="W75" s="671">
        <f t="shared" si="17"/>
        <v>0</v>
      </c>
    </row>
    <row r="76" spans="1:23" x14ac:dyDescent="0.25">
      <c r="A76" s="323"/>
      <c r="B76" s="2">
        <v>27.22</v>
      </c>
      <c r="C76" s="15"/>
      <c r="D76" s="69">
        <f t="shared" si="12"/>
        <v>0</v>
      </c>
      <c r="E76" s="333"/>
      <c r="F76" s="69">
        <f t="shared" si="13"/>
        <v>0</v>
      </c>
      <c r="G76" s="70"/>
      <c r="H76" s="71"/>
      <c r="I76" s="669">
        <f t="shared" si="18"/>
        <v>10016.959999999999</v>
      </c>
      <c r="J76" s="670">
        <f t="shared" si="10"/>
        <v>368</v>
      </c>
      <c r="K76" s="671">
        <f t="shared" si="16"/>
        <v>0</v>
      </c>
      <c r="M76" s="323"/>
      <c r="N76" s="2">
        <v>27.22</v>
      </c>
      <c r="O76" s="15"/>
      <c r="P76" s="69">
        <f t="shared" si="14"/>
        <v>0</v>
      </c>
      <c r="Q76" s="333"/>
      <c r="R76" s="69">
        <f t="shared" si="15"/>
        <v>0</v>
      </c>
      <c r="S76" s="70"/>
      <c r="T76" s="71"/>
      <c r="U76" s="669">
        <f t="shared" si="19"/>
        <v>18999.560000000001</v>
      </c>
      <c r="V76" s="670">
        <f t="shared" si="11"/>
        <v>698</v>
      </c>
      <c r="W76" s="671">
        <f t="shared" si="17"/>
        <v>0</v>
      </c>
    </row>
    <row r="77" spans="1:23" x14ac:dyDescent="0.25">
      <c r="A77" s="323"/>
      <c r="B77" s="2">
        <v>27.22</v>
      </c>
      <c r="C77" s="15"/>
      <c r="D77" s="69">
        <f t="shared" si="12"/>
        <v>0</v>
      </c>
      <c r="E77" s="333"/>
      <c r="F77" s="69">
        <f t="shared" si="13"/>
        <v>0</v>
      </c>
      <c r="G77" s="70"/>
      <c r="H77" s="71"/>
      <c r="I77" s="669">
        <f t="shared" si="18"/>
        <v>10016.959999999999</v>
      </c>
      <c r="J77" s="670">
        <f t="shared" ref="J77:J113" si="20">J76-C77</f>
        <v>368</v>
      </c>
      <c r="K77" s="671">
        <f t="shared" si="16"/>
        <v>0</v>
      </c>
      <c r="M77" s="323"/>
      <c r="N77" s="2">
        <v>27.22</v>
      </c>
      <c r="O77" s="15"/>
      <c r="P77" s="69">
        <f t="shared" si="14"/>
        <v>0</v>
      </c>
      <c r="Q77" s="333"/>
      <c r="R77" s="69">
        <f t="shared" si="15"/>
        <v>0</v>
      </c>
      <c r="S77" s="70"/>
      <c r="T77" s="71"/>
      <c r="U77" s="669">
        <f t="shared" si="19"/>
        <v>18999.560000000001</v>
      </c>
      <c r="V77" s="670">
        <f t="shared" ref="V77:V113" si="21">V76-O77</f>
        <v>698</v>
      </c>
      <c r="W77" s="671">
        <f t="shared" si="17"/>
        <v>0</v>
      </c>
    </row>
    <row r="78" spans="1:23" x14ac:dyDescent="0.25">
      <c r="A78" s="323"/>
      <c r="B78" s="2">
        <v>27.22</v>
      </c>
      <c r="C78" s="15"/>
      <c r="D78" s="69">
        <f t="shared" si="12"/>
        <v>0</v>
      </c>
      <c r="E78" s="333"/>
      <c r="F78" s="69">
        <f t="shared" si="13"/>
        <v>0</v>
      </c>
      <c r="G78" s="70"/>
      <c r="H78" s="71"/>
      <c r="I78" s="669">
        <f t="shared" si="18"/>
        <v>10016.959999999999</v>
      </c>
      <c r="J78" s="670">
        <f t="shared" si="20"/>
        <v>368</v>
      </c>
      <c r="K78" s="671">
        <f t="shared" si="16"/>
        <v>0</v>
      </c>
      <c r="M78" s="323"/>
      <c r="N78" s="2">
        <v>27.22</v>
      </c>
      <c r="O78" s="15"/>
      <c r="P78" s="69">
        <f t="shared" si="14"/>
        <v>0</v>
      </c>
      <c r="Q78" s="333"/>
      <c r="R78" s="69">
        <f t="shared" si="15"/>
        <v>0</v>
      </c>
      <c r="S78" s="70"/>
      <c r="T78" s="71"/>
      <c r="U78" s="669">
        <f t="shared" si="19"/>
        <v>18999.560000000001</v>
      </c>
      <c r="V78" s="670">
        <f t="shared" si="21"/>
        <v>698</v>
      </c>
      <c r="W78" s="671">
        <f t="shared" si="17"/>
        <v>0</v>
      </c>
    </row>
    <row r="79" spans="1:23" x14ac:dyDescent="0.25">
      <c r="A79" s="323"/>
      <c r="B79" s="2">
        <v>27.22</v>
      </c>
      <c r="C79" s="15"/>
      <c r="D79" s="69">
        <f t="shared" si="12"/>
        <v>0</v>
      </c>
      <c r="E79" s="333"/>
      <c r="F79" s="69">
        <f t="shared" si="13"/>
        <v>0</v>
      </c>
      <c r="G79" s="70"/>
      <c r="H79" s="71"/>
      <c r="I79" s="669">
        <f t="shared" si="18"/>
        <v>10016.959999999999</v>
      </c>
      <c r="J79" s="670">
        <f t="shared" si="20"/>
        <v>368</v>
      </c>
      <c r="K79" s="671">
        <f t="shared" si="16"/>
        <v>0</v>
      </c>
      <c r="M79" s="323"/>
      <c r="N79" s="2">
        <v>27.22</v>
      </c>
      <c r="O79" s="15"/>
      <c r="P79" s="69">
        <f t="shared" si="14"/>
        <v>0</v>
      </c>
      <c r="Q79" s="333"/>
      <c r="R79" s="69">
        <f t="shared" si="15"/>
        <v>0</v>
      </c>
      <c r="S79" s="70"/>
      <c r="T79" s="71"/>
      <c r="U79" s="669">
        <f t="shared" si="19"/>
        <v>18999.560000000001</v>
      </c>
      <c r="V79" s="670">
        <f t="shared" si="21"/>
        <v>698</v>
      </c>
      <c r="W79" s="671">
        <f t="shared" si="17"/>
        <v>0</v>
      </c>
    </row>
    <row r="80" spans="1:23" x14ac:dyDescent="0.25">
      <c r="A80" s="323"/>
      <c r="B80" s="2">
        <v>27.22</v>
      </c>
      <c r="C80" s="15"/>
      <c r="D80" s="69">
        <f t="shared" si="12"/>
        <v>0</v>
      </c>
      <c r="E80" s="333"/>
      <c r="F80" s="69">
        <f t="shared" si="13"/>
        <v>0</v>
      </c>
      <c r="G80" s="70"/>
      <c r="H80" s="71"/>
      <c r="I80" s="669">
        <f t="shared" si="18"/>
        <v>10016.959999999999</v>
      </c>
      <c r="J80" s="670">
        <f t="shared" si="20"/>
        <v>368</v>
      </c>
      <c r="K80" s="671">
        <f t="shared" si="16"/>
        <v>0</v>
      </c>
      <c r="M80" s="323"/>
      <c r="N80" s="2">
        <v>27.22</v>
      </c>
      <c r="O80" s="15"/>
      <c r="P80" s="69">
        <f t="shared" si="14"/>
        <v>0</v>
      </c>
      <c r="Q80" s="333"/>
      <c r="R80" s="69">
        <f t="shared" si="15"/>
        <v>0</v>
      </c>
      <c r="S80" s="70"/>
      <c r="T80" s="71"/>
      <c r="U80" s="669">
        <f t="shared" si="19"/>
        <v>18999.560000000001</v>
      </c>
      <c r="V80" s="670">
        <f t="shared" si="21"/>
        <v>698</v>
      </c>
      <c r="W80" s="671">
        <f t="shared" si="17"/>
        <v>0</v>
      </c>
    </row>
    <row r="81" spans="1:23" x14ac:dyDescent="0.25">
      <c r="A81" s="323"/>
      <c r="B81" s="2">
        <v>27.22</v>
      </c>
      <c r="C81" s="15"/>
      <c r="D81" s="69">
        <f t="shared" si="12"/>
        <v>0</v>
      </c>
      <c r="E81" s="333"/>
      <c r="F81" s="69">
        <f t="shared" si="13"/>
        <v>0</v>
      </c>
      <c r="G81" s="70"/>
      <c r="H81" s="71"/>
      <c r="I81" s="669">
        <f t="shared" si="18"/>
        <v>10016.959999999999</v>
      </c>
      <c r="J81" s="670">
        <f t="shared" si="20"/>
        <v>368</v>
      </c>
      <c r="K81" s="671">
        <f t="shared" si="16"/>
        <v>0</v>
      </c>
      <c r="M81" s="323"/>
      <c r="N81" s="2">
        <v>27.22</v>
      </c>
      <c r="O81" s="15"/>
      <c r="P81" s="69">
        <f t="shared" si="14"/>
        <v>0</v>
      </c>
      <c r="Q81" s="333"/>
      <c r="R81" s="69">
        <f t="shared" si="15"/>
        <v>0</v>
      </c>
      <c r="S81" s="70"/>
      <c r="T81" s="71"/>
      <c r="U81" s="669">
        <f t="shared" si="19"/>
        <v>18999.560000000001</v>
      </c>
      <c r="V81" s="670">
        <f t="shared" si="21"/>
        <v>698</v>
      </c>
      <c r="W81" s="671">
        <f t="shared" si="17"/>
        <v>0</v>
      </c>
    </row>
    <row r="82" spans="1:23" x14ac:dyDescent="0.25">
      <c r="A82" s="323"/>
      <c r="B82" s="2">
        <v>27.22</v>
      </c>
      <c r="C82" s="15"/>
      <c r="D82" s="69">
        <f t="shared" si="12"/>
        <v>0</v>
      </c>
      <c r="E82" s="333"/>
      <c r="F82" s="69">
        <f t="shared" si="13"/>
        <v>0</v>
      </c>
      <c r="G82" s="70"/>
      <c r="H82" s="71"/>
      <c r="I82" s="669">
        <f t="shared" si="18"/>
        <v>10016.959999999999</v>
      </c>
      <c r="J82" s="670">
        <f t="shared" si="20"/>
        <v>368</v>
      </c>
      <c r="K82" s="671">
        <f t="shared" si="16"/>
        <v>0</v>
      </c>
      <c r="M82" s="323"/>
      <c r="N82" s="2">
        <v>27.22</v>
      </c>
      <c r="O82" s="15"/>
      <c r="P82" s="69">
        <f t="shared" si="14"/>
        <v>0</v>
      </c>
      <c r="Q82" s="333"/>
      <c r="R82" s="69">
        <f t="shared" si="15"/>
        <v>0</v>
      </c>
      <c r="S82" s="70"/>
      <c r="T82" s="71"/>
      <c r="U82" s="669">
        <f t="shared" si="19"/>
        <v>18999.560000000001</v>
      </c>
      <c r="V82" s="670">
        <f t="shared" si="21"/>
        <v>698</v>
      </c>
      <c r="W82" s="671">
        <f t="shared" si="17"/>
        <v>0</v>
      </c>
    </row>
    <row r="83" spans="1:23" x14ac:dyDescent="0.25">
      <c r="A83" s="323"/>
      <c r="B83" s="2">
        <v>27.22</v>
      </c>
      <c r="C83" s="15"/>
      <c r="D83" s="69">
        <f t="shared" si="12"/>
        <v>0</v>
      </c>
      <c r="E83" s="333"/>
      <c r="F83" s="69">
        <f t="shared" si="13"/>
        <v>0</v>
      </c>
      <c r="G83" s="70"/>
      <c r="H83" s="71"/>
      <c r="I83" s="669">
        <f t="shared" si="18"/>
        <v>10016.959999999999</v>
      </c>
      <c r="J83" s="670">
        <f t="shared" si="20"/>
        <v>368</v>
      </c>
      <c r="K83" s="671">
        <f t="shared" si="16"/>
        <v>0</v>
      </c>
      <c r="M83" s="323"/>
      <c r="N83" s="2">
        <v>27.22</v>
      </c>
      <c r="O83" s="15"/>
      <c r="P83" s="69">
        <f t="shared" si="14"/>
        <v>0</v>
      </c>
      <c r="Q83" s="333"/>
      <c r="R83" s="69">
        <f t="shared" si="15"/>
        <v>0</v>
      </c>
      <c r="S83" s="70"/>
      <c r="T83" s="71"/>
      <c r="U83" s="669">
        <f t="shared" si="19"/>
        <v>18999.560000000001</v>
      </c>
      <c r="V83" s="670">
        <f t="shared" si="21"/>
        <v>698</v>
      </c>
      <c r="W83" s="671">
        <f t="shared" si="17"/>
        <v>0</v>
      </c>
    </row>
    <row r="84" spans="1:23" x14ac:dyDescent="0.25">
      <c r="A84" s="323"/>
      <c r="B84" s="2">
        <v>27.22</v>
      </c>
      <c r="C84" s="15"/>
      <c r="D84" s="69">
        <f t="shared" si="12"/>
        <v>0</v>
      </c>
      <c r="E84" s="333"/>
      <c r="F84" s="69">
        <f t="shared" si="13"/>
        <v>0</v>
      </c>
      <c r="G84" s="70"/>
      <c r="H84" s="71"/>
      <c r="I84" s="669">
        <f t="shared" si="18"/>
        <v>10016.959999999999</v>
      </c>
      <c r="J84" s="670">
        <f t="shared" si="20"/>
        <v>368</v>
      </c>
      <c r="K84" s="671">
        <f t="shared" si="16"/>
        <v>0</v>
      </c>
      <c r="M84" s="323"/>
      <c r="N84" s="2">
        <v>27.22</v>
      </c>
      <c r="O84" s="15"/>
      <c r="P84" s="69">
        <f t="shared" si="14"/>
        <v>0</v>
      </c>
      <c r="Q84" s="333"/>
      <c r="R84" s="69">
        <f t="shared" si="15"/>
        <v>0</v>
      </c>
      <c r="S84" s="70"/>
      <c r="T84" s="71"/>
      <c r="U84" s="669">
        <f t="shared" si="19"/>
        <v>18999.560000000001</v>
      </c>
      <c r="V84" s="670">
        <f t="shared" si="21"/>
        <v>698</v>
      </c>
      <c r="W84" s="671">
        <f t="shared" si="17"/>
        <v>0</v>
      </c>
    </row>
    <row r="85" spans="1:23" x14ac:dyDescent="0.25">
      <c r="A85" s="323"/>
      <c r="B85" s="2">
        <v>27.22</v>
      </c>
      <c r="C85" s="15"/>
      <c r="D85" s="69">
        <f t="shared" si="12"/>
        <v>0</v>
      </c>
      <c r="E85" s="333"/>
      <c r="F85" s="69">
        <f t="shared" si="13"/>
        <v>0</v>
      </c>
      <c r="G85" s="70"/>
      <c r="H85" s="71"/>
      <c r="I85" s="669">
        <f t="shared" si="18"/>
        <v>10016.959999999999</v>
      </c>
      <c r="J85" s="670">
        <f t="shared" si="20"/>
        <v>368</v>
      </c>
      <c r="K85" s="671">
        <f t="shared" si="16"/>
        <v>0</v>
      </c>
      <c r="M85" s="323"/>
      <c r="N85" s="2">
        <v>27.22</v>
      </c>
      <c r="O85" s="15"/>
      <c r="P85" s="69">
        <f t="shared" si="14"/>
        <v>0</v>
      </c>
      <c r="Q85" s="333"/>
      <c r="R85" s="69">
        <f t="shared" si="15"/>
        <v>0</v>
      </c>
      <c r="S85" s="70"/>
      <c r="T85" s="71"/>
      <c r="U85" s="669">
        <f t="shared" si="19"/>
        <v>18999.560000000001</v>
      </c>
      <c r="V85" s="670">
        <f t="shared" si="21"/>
        <v>698</v>
      </c>
      <c r="W85" s="671">
        <f t="shared" si="17"/>
        <v>0</v>
      </c>
    </row>
    <row r="86" spans="1:23" x14ac:dyDescent="0.25">
      <c r="A86" s="323"/>
      <c r="B86" s="2">
        <v>27.22</v>
      </c>
      <c r="C86" s="15"/>
      <c r="D86" s="69">
        <f t="shared" si="12"/>
        <v>0</v>
      </c>
      <c r="E86" s="333"/>
      <c r="F86" s="69">
        <f t="shared" si="13"/>
        <v>0</v>
      </c>
      <c r="G86" s="70"/>
      <c r="H86" s="71"/>
      <c r="I86" s="669">
        <f t="shared" si="18"/>
        <v>10016.959999999999</v>
      </c>
      <c r="J86" s="670">
        <f t="shared" si="20"/>
        <v>368</v>
      </c>
      <c r="K86" s="671">
        <f t="shared" si="16"/>
        <v>0</v>
      </c>
      <c r="M86" s="323"/>
      <c r="N86" s="2">
        <v>27.22</v>
      </c>
      <c r="O86" s="15"/>
      <c r="P86" s="69">
        <f t="shared" si="14"/>
        <v>0</v>
      </c>
      <c r="Q86" s="333"/>
      <c r="R86" s="69">
        <f t="shared" si="15"/>
        <v>0</v>
      </c>
      <c r="S86" s="70"/>
      <c r="T86" s="71"/>
      <c r="U86" s="669">
        <f t="shared" si="19"/>
        <v>18999.560000000001</v>
      </c>
      <c r="V86" s="670">
        <f t="shared" si="21"/>
        <v>698</v>
      </c>
      <c r="W86" s="671">
        <f t="shared" si="17"/>
        <v>0</v>
      </c>
    </row>
    <row r="87" spans="1:23" x14ac:dyDescent="0.25">
      <c r="A87" s="323"/>
      <c r="B87" s="2">
        <v>27.22</v>
      </c>
      <c r="C87" s="15"/>
      <c r="D87" s="69">
        <f t="shared" si="12"/>
        <v>0</v>
      </c>
      <c r="E87" s="333"/>
      <c r="F87" s="69">
        <f t="shared" si="13"/>
        <v>0</v>
      </c>
      <c r="G87" s="70"/>
      <c r="H87" s="71"/>
      <c r="I87" s="669">
        <f t="shared" si="18"/>
        <v>10016.959999999999</v>
      </c>
      <c r="J87" s="670">
        <f t="shared" si="20"/>
        <v>368</v>
      </c>
      <c r="K87" s="671">
        <f t="shared" si="16"/>
        <v>0</v>
      </c>
      <c r="M87" s="323"/>
      <c r="N87" s="2">
        <v>27.22</v>
      </c>
      <c r="O87" s="15"/>
      <c r="P87" s="69">
        <f t="shared" si="14"/>
        <v>0</v>
      </c>
      <c r="Q87" s="333"/>
      <c r="R87" s="69">
        <f t="shared" si="15"/>
        <v>0</v>
      </c>
      <c r="S87" s="70"/>
      <c r="T87" s="71"/>
      <c r="U87" s="669">
        <f t="shared" si="19"/>
        <v>18999.560000000001</v>
      </c>
      <c r="V87" s="670">
        <f t="shared" si="21"/>
        <v>698</v>
      </c>
      <c r="W87" s="671">
        <f t="shared" si="17"/>
        <v>0</v>
      </c>
    </row>
    <row r="88" spans="1:23" x14ac:dyDescent="0.25">
      <c r="A88" s="323"/>
      <c r="B88" s="2">
        <v>27.22</v>
      </c>
      <c r="C88" s="15"/>
      <c r="D88" s="69">
        <f t="shared" si="12"/>
        <v>0</v>
      </c>
      <c r="E88" s="333"/>
      <c r="F88" s="69">
        <f t="shared" si="13"/>
        <v>0</v>
      </c>
      <c r="G88" s="70"/>
      <c r="H88" s="71"/>
      <c r="I88" s="669">
        <f t="shared" si="18"/>
        <v>10016.959999999999</v>
      </c>
      <c r="J88" s="670">
        <f t="shared" si="20"/>
        <v>368</v>
      </c>
      <c r="K88" s="671">
        <f t="shared" si="16"/>
        <v>0</v>
      </c>
      <c r="M88" s="323"/>
      <c r="N88" s="2">
        <v>27.22</v>
      </c>
      <c r="O88" s="15"/>
      <c r="P88" s="69">
        <f t="shared" si="14"/>
        <v>0</v>
      </c>
      <c r="Q88" s="333"/>
      <c r="R88" s="69">
        <f t="shared" si="15"/>
        <v>0</v>
      </c>
      <c r="S88" s="70"/>
      <c r="T88" s="71"/>
      <c r="U88" s="669">
        <f t="shared" si="19"/>
        <v>18999.560000000001</v>
      </c>
      <c r="V88" s="670">
        <f t="shared" si="21"/>
        <v>698</v>
      </c>
      <c r="W88" s="671">
        <f t="shared" si="17"/>
        <v>0</v>
      </c>
    </row>
    <row r="89" spans="1:23" x14ac:dyDescent="0.25">
      <c r="A89" s="323"/>
      <c r="B89" s="2">
        <v>27.22</v>
      </c>
      <c r="C89" s="15"/>
      <c r="D89" s="69">
        <f t="shared" si="12"/>
        <v>0</v>
      </c>
      <c r="E89" s="333"/>
      <c r="F89" s="69">
        <f t="shared" si="13"/>
        <v>0</v>
      </c>
      <c r="G89" s="70"/>
      <c r="H89" s="71"/>
      <c r="I89" s="669">
        <f t="shared" si="18"/>
        <v>10016.959999999999</v>
      </c>
      <c r="J89" s="670">
        <f t="shared" si="20"/>
        <v>368</v>
      </c>
      <c r="K89" s="671">
        <f t="shared" si="16"/>
        <v>0</v>
      </c>
      <c r="M89" s="323"/>
      <c r="N89" s="2">
        <v>27.22</v>
      </c>
      <c r="O89" s="15"/>
      <c r="P89" s="69">
        <f t="shared" si="14"/>
        <v>0</v>
      </c>
      <c r="Q89" s="333"/>
      <c r="R89" s="69">
        <f t="shared" si="15"/>
        <v>0</v>
      </c>
      <c r="S89" s="70"/>
      <c r="T89" s="71"/>
      <c r="U89" s="669">
        <f t="shared" si="19"/>
        <v>18999.560000000001</v>
      </c>
      <c r="V89" s="670">
        <f t="shared" si="21"/>
        <v>698</v>
      </c>
      <c r="W89" s="671">
        <f t="shared" si="17"/>
        <v>0</v>
      </c>
    </row>
    <row r="90" spans="1:23" x14ac:dyDescent="0.25">
      <c r="A90" s="323"/>
      <c r="B90" s="2">
        <v>27.22</v>
      </c>
      <c r="C90" s="15"/>
      <c r="D90" s="69">
        <f t="shared" si="12"/>
        <v>0</v>
      </c>
      <c r="E90" s="333"/>
      <c r="F90" s="69">
        <f t="shared" si="13"/>
        <v>0</v>
      </c>
      <c r="G90" s="70"/>
      <c r="H90" s="71"/>
      <c r="I90" s="669">
        <f t="shared" si="18"/>
        <v>10016.959999999999</v>
      </c>
      <c r="J90" s="670">
        <f t="shared" si="20"/>
        <v>368</v>
      </c>
      <c r="K90" s="671">
        <f t="shared" si="16"/>
        <v>0</v>
      </c>
      <c r="M90" s="323"/>
      <c r="N90" s="2">
        <v>27.22</v>
      </c>
      <c r="O90" s="15"/>
      <c r="P90" s="69">
        <f t="shared" si="14"/>
        <v>0</v>
      </c>
      <c r="Q90" s="333"/>
      <c r="R90" s="69">
        <f t="shared" si="15"/>
        <v>0</v>
      </c>
      <c r="S90" s="70"/>
      <c r="T90" s="71"/>
      <c r="U90" s="669">
        <f t="shared" si="19"/>
        <v>18999.560000000001</v>
      </c>
      <c r="V90" s="670">
        <f t="shared" si="21"/>
        <v>698</v>
      </c>
      <c r="W90" s="671">
        <f t="shared" si="17"/>
        <v>0</v>
      </c>
    </row>
    <row r="91" spans="1:23" x14ac:dyDescent="0.25">
      <c r="A91" s="323"/>
      <c r="B91" s="2">
        <v>27.22</v>
      </c>
      <c r="C91" s="15"/>
      <c r="D91" s="69">
        <f t="shared" si="12"/>
        <v>0</v>
      </c>
      <c r="E91" s="333"/>
      <c r="F91" s="69">
        <f t="shared" si="13"/>
        <v>0</v>
      </c>
      <c r="G91" s="70"/>
      <c r="H91" s="71"/>
      <c r="I91" s="669">
        <f t="shared" si="18"/>
        <v>10016.959999999999</v>
      </c>
      <c r="J91" s="670">
        <f t="shared" si="20"/>
        <v>368</v>
      </c>
      <c r="K91" s="671">
        <f t="shared" si="16"/>
        <v>0</v>
      </c>
      <c r="M91" s="323"/>
      <c r="N91" s="2">
        <v>27.22</v>
      </c>
      <c r="O91" s="15"/>
      <c r="P91" s="69">
        <f t="shared" si="14"/>
        <v>0</v>
      </c>
      <c r="Q91" s="333"/>
      <c r="R91" s="69">
        <f t="shared" si="15"/>
        <v>0</v>
      </c>
      <c r="S91" s="70"/>
      <c r="T91" s="71"/>
      <c r="U91" s="669">
        <f t="shared" si="19"/>
        <v>18999.560000000001</v>
      </c>
      <c r="V91" s="670">
        <f t="shared" si="21"/>
        <v>698</v>
      </c>
      <c r="W91" s="671">
        <f t="shared" si="17"/>
        <v>0</v>
      </c>
    </row>
    <row r="92" spans="1:23" x14ac:dyDescent="0.25">
      <c r="A92" s="323"/>
      <c r="B92" s="2">
        <v>27.22</v>
      </c>
      <c r="C92" s="15"/>
      <c r="D92" s="69">
        <f t="shared" si="12"/>
        <v>0</v>
      </c>
      <c r="E92" s="333"/>
      <c r="F92" s="69">
        <f t="shared" si="13"/>
        <v>0</v>
      </c>
      <c r="G92" s="70"/>
      <c r="H92" s="71"/>
      <c r="I92" s="669">
        <f t="shared" si="18"/>
        <v>10016.959999999999</v>
      </c>
      <c r="J92" s="670">
        <f t="shared" si="20"/>
        <v>368</v>
      </c>
      <c r="K92" s="671">
        <f t="shared" si="16"/>
        <v>0</v>
      </c>
      <c r="M92" s="323"/>
      <c r="N92" s="2">
        <v>27.22</v>
      </c>
      <c r="O92" s="15"/>
      <c r="P92" s="69">
        <f t="shared" si="14"/>
        <v>0</v>
      </c>
      <c r="Q92" s="333"/>
      <c r="R92" s="69">
        <f t="shared" si="15"/>
        <v>0</v>
      </c>
      <c r="S92" s="70"/>
      <c r="T92" s="71"/>
      <c r="U92" s="669">
        <f t="shared" si="19"/>
        <v>18999.560000000001</v>
      </c>
      <c r="V92" s="670">
        <f t="shared" si="21"/>
        <v>698</v>
      </c>
      <c r="W92" s="671">
        <f t="shared" si="17"/>
        <v>0</v>
      </c>
    </row>
    <row r="93" spans="1:23" x14ac:dyDescent="0.25">
      <c r="A93" s="323"/>
      <c r="B93" s="2">
        <v>27.22</v>
      </c>
      <c r="C93" s="15"/>
      <c r="D93" s="69">
        <f t="shared" si="12"/>
        <v>0</v>
      </c>
      <c r="E93" s="333"/>
      <c r="F93" s="69">
        <f t="shared" si="13"/>
        <v>0</v>
      </c>
      <c r="G93" s="70"/>
      <c r="H93" s="71"/>
      <c r="I93" s="669">
        <f t="shared" si="18"/>
        <v>10016.959999999999</v>
      </c>
      <c r="J93" s="670">
        <f t="shared" si="20"/>
        <v>368</v>
      </c>
      <c r="K93" s="671">
        <f t="shared" si="16"/>
        <v>0</v>
      </c>
      <c r="M93" s="323"/>
      <c r="N93" s="2">
        <v>27.22</v>
      </c>
      <c r="O93" s="15"/>
      <c r="P93" s="69">
        <f t="shared" si="14"/>
        <v>0</v>
      </c>
      <c r="Q93" s="333"/>
      <c r="R93" s="69">
        <f t="shared" si="15"/>
        <v>0</v>
      </c>
      <c r="S93" s="70"/>
      <c r="T93" s="71"/>
      <c r="U93" s="669">
        <f t="shared" si="19"/>
        <v>18999.560000000001</v>
      </c>
      <c r="V93" s="670">
        <f t="shared" si="21"/>
        <v>698</v>
      </c>
      <c r="W93" s="671">
        <f t="shared" si="17"/>
        <v>0</v>
      </c>
    </row>
    <row r="94" spans="1:23" x14ac:dyDescent="0.25">
      <c r="A94" s="323"/>
      <c r="B94" s="2">
        <v>27.22</v>
      </c>
      <c r="C94" s="15"/>
      <c r="D94" s="69">
        <f t="shared" si="12"/>
        <v>0</v>
      </c>
      <c r="E94" s="333"/>
      <c r="F94" s="69">
        <f t="shared" si="13"/>
        <v>0</v>
      </c>
      <c r="G94" s="70"/>
      <c r="H94" s="71"/>
      <c r="I94" s="669">
        <f t="shared" si="18"/>
        <v>10016.959999999999</v>
      </c>
      <c r="J94" s="670">
        <f t="shared" si="20"/>
        <v>368</v>
      </c>
      <c r="K94" s="671">
        <f t="shared" si="16"/>
        <v>0</v>
      </c>
      <c r="M94" s="323"/>
      <c r="N94" s="2">
        <v>27.22</v>
      </c>
      <c r="O94" s="15"/>
      <c r="P94" s="69">
        <f t="shared" si="14"/>
        <v>0</v>
      </c>
      <c r="Q94" s="333"/>
      <c r="R94" s="69">
        <f t="shared" si="15"/>
        <v>0</v>
      </c>
      <c r="S94" s="70"/>
      <c r="T94" s="71"/>
      <c r="U94" s="669">
        <f t="shared" si="19"/>
        <v>18999.560000000001</v>
      </c>
      <c r="V94" s="670">
        <f t="shared" si="21"/>
        <v>698</v>
      </c>
      <c r="W94" s="671">
        <f t="shared" si="17"/>
        <v>0</v>
      </c>
    </row>
    <row r="95" spans="1:23" x14ac:dyDescent="0.25">
      <c r="A95" s="323"/>
      <c r="B95" s="2">
        <v>27.22</v>
      </c>
      <c r="C95" s="15"/>
      <c r="D95" s="69">
        <f t="shared" si="12"/>
        <v>0</v>
      </c>
      <c r="E95" s="333"/>
      <c r="F95" s="69">
        <f t="shared" si="13"/>
        <v>0</v>
      </c>
      <c r="G95" s="70"/>
      <c r="H95" s="71"/>
      <c r="I95" s="669">
        <f t="shared" si="18"/>
        <v>10016.959999999999</v>
      </c>
      <c r="J95" s="670">
        <f t="shared" si="20"/>
        <v>368</v>
      </c>
      <c r="K95" s="671">
        <f t="shared" si="16"/>
        <v>0</v>
      </c>
      <c r="M95" s="323"/>
      <c r="N95" s="2">
        <v>27.22</v>
      </c>
      <c r="O95" s="15"/>
      <c r="P95" s="69">
        <f t="shared" si="14"/>
        <v>0</v>
      </c>
      <c r="Q95" s="333"/>
      <c r="R95" s="69">
        <f t="shared" si="15"/>
        <v>0</v>
      </c>
      <c r="S95" s="70"/>
      <c r="T95" s="71"/>
      <c r="U95" s="669">
        <f t="shared" si="19"/>
        <v>18999.560000000001</v>
      </c>
      <c r="V95" s="670">
        <f t="shared" si="21"/>
        <v>698</v>
      </c>
      <c r="W95" s="671">
        <f t="shared" si="17"/>
        <v>0</v>
      </c>
    </row>
    <row r="96" spans="1:23" x14ac:dyDescent="0.25">
      <c r="A96" s="323"/>
      <c r="B96" s="2">
        <v>27.22</v>
      </c>
      <c r="C96" s="15"/>
      <c r="D96" s="69">
        <f t="shared" si="12"/>
        <v>0</v>
      </c>
      <c r="E96" s="333"/>
      <c r="F96" s="69">
        <f t="shared" si="13"/>
        <v>0</v>
      </c>
      <c r="G96" s="70"/>
      <c r="H96" s="71"/>
      <c r="I96" s="669">
        <f t="shared" si="18"/>
        <v>10016.959999999999</v>
      </c>
      <c r="J96" s="670">
        <f t="shared" si="20"/>
        <v>368</v>
      </c>
      <c r="K96" s="671">
        <f t="shared" si="16"/>
        <v>0</v>
      </c>
      <c r="M96" s="323"/>
      <c r="N96" s="2">
        <v>27.22</v>
      </c>
      <c r="O96" s="15"/>
      <c r="P96" s="69">
        <f t="shared" si="14"/>
        <v>0</v>
      </c>
      <c r="Q96" s="333"/>
      <c r="R96" s="69">
        <f t="shared" si="15"/>
        <v>0</v>
      </c>
      <c r="S96" s="70"/>
      <c r="T96" s="71"/>
      <c r="U96" s="669">
        <f t="shared" si="19"/>
        <v>18999.560000000001</v>
      </c>
      <c r="V96" s="670">
        <f t="shared" si="21"/>
        <v>698</v>
      </c>
      <c r="W96" s="671">
        <f t="shared" si="17"/>
        <v>0</v>
      </c>
    </row>
    <row r="97" spans="1:23" x14ac:dyDescent="0.25">
      <c r="A97" s="323"/>
      <c r="B97" s="2">
        <v>27.22</v>
      </c>
      <c r="C97" s="15"/>
      <c r="D97" s="69">
        <f t="shared" si="12"/>
        <v>0</v>
      </c>
      <c r="E97" s="333"/>
      <c r="F97" s="69">
        <f t="shared" si="13"/>
        <v>0</v>
      </c>
      <c r="G97" s="70"/>
      <c r="H97" s="71"/>
      <c r="I97" s="669">
        <f t="shared" si="18"/>
        <v>10016.959999999999</v>
      </c>
      <c r="J97" s="670">
        <f t="shared" si="20"/>
        <v>368</v>
      </c>
      <c r="K97" s="671">
        <f t="shared" si="16"/>
        <v>0</v>
      </c>
      <c r="M97" s="323"/>
      <c r="N97" s="2">
        <v>27.22</v>
      </c>
      <c r="O97" s="15"/>
      <c r="P97" s="69">
        <f t="shared" si="14"/>
        <v>0</v>
      </c>
      <c r="Q97" s="333"/>
      <c r="R97" s="69">
        <f t="shared" si="15"/>
        <v>0</v>
      </c>
      <c r="S97" s="70"/>
      <c r="T97" s="71"/>
      <c r="U97" s="669">
        <f t="shared" si="19"/>
        <v>18999.560000000001</v>
      </c>
      <c r="V97" s="670">
        <f t="shared" si="21"/>
        <v>698</v>
      </c>
      <c r="W97" s="671">
        <f t="shared" si="17"/>
        <v>0</v>
      </c>
    </row>
    <row r="98" spans="1:23" x14ac:dyDescent="0.25">
      <c r="A98" s="323"/>
      <c r="B98" s="2">
        <v>27.22</v>
      </c>
      <c r="C98" s="15"/>
      <c r="D98" s="69">
        <f t="shared" si="12"/>
        <v>0</v>
      </c>
      <c r="E98" s="333"/>
      <c r="F98" s="69">
        <f t="shared" si="13"/>
        <v>0</v>
      </c>
      <c r="G98" s="70"/>
      <c r="H98" s="71"/>
      <c r="I98" s="669">
        <f t="shared" si="18"/>
        <v>10016.959999999999</v>
      </c>
      <c r="J98" s="670">
        <f t="shared" si="20"/>
        <v>368</v>
      </c>
      <c r="K98" s="671">
        <f t="shared" si="16"/>
        <v>0</v>
      </c>
      <c r="M98" s="323"/>
      <c r="N98" s="2">
        <v>27.22</v>
      </c>
      <c r="O98" s="15"/>
      <c r="P98" s="69">
        <f t="shared" si="14"/>
        <v>0</v>
      </c>
      <c r="Q98" s="333"/>
      <c r="R98" s="69">
        <f t="shared" si="15"/>
        <v>0</v>
      </c>
      <c r="S98" s="70"/>
      <c r="T98" s="71"/>
      <c r="U98" s="669">
        <f t="shared" si="19"/>
        <v>18999.560000000001</v>
      </c>
      <c r="V98" s="670">
        <f t="shared" si="21"/>
        <v>698</v>
      </c>
      <c r="W98" s="671">
        <f t="shared" si="17"/>
        <v>0</v>
      </c>
    </row>
    <row r="99" spans="1:23" x14ac:dyDescent="0.25">
      <c r="A99" s="323"/>
      <c r="B99" s="2">
        <v>27.22</v>
      </c>
      <c r="C99" s="15"/>
      <c r="D99" s="69">
        <f t="shared" si="12"/>
        <v>0</v>
      </c>
      <c r="E99" s="333"/>
      <c r="F99" s="69">
        <f t="shared" si="13"/>
        <v>0</v>
      </c>
      <c r="G99" s="70"/>
      <c r="H99" s="71"/>
      <c r="I99" s="669">
        <f t="shared" si="18"/>
        <v>10016.959999999999</v>
      </c>
      <c r="J99" s="670">
        <f t="shared" si="20"/>
        <v>368</v>
      </c>
      <c r="K99" s="671">
        <f t="shared" si="16"/>
        <v>0</v>
      </c>
      <c r="M99" s="323"/>
      <c r="N99" s="2">
        <v>27.22</v>
      </c>
      <c r="O99" s="15"/>
      <c r="P99" s="69">
        <f t="shared" si="14"/>
        <v>0</v>
      </c>
      <c r="Q99" s="333"/>
      <c r="R99" s="69">
        <f t="shared" si="15"/>
        <v>0</v>
      </c>
      <c r="S99" s="70"/>
      <c r="T99" s="71"/>
      <c r="U99" s="669">
        <f t="shared" si="19"/>
        <v>18999.560000000001</v>
      </c>
      <c r="V99" s="670">
        <f t="shared" si="21"/>
        <v>698</v>
      </c>
      <c r="W99" s="671">
        <f t="shared" si="17"/>
        <v>0</v>
      </c>
    </row>
    <row r="100" spans="1:23" x14ac:dyDescent="0.25">
      <c r="A100" s="323"/>
      <c r="B100" s="2">
        <v>27.22</v>
      </c>
      <c r="C100" s="15"/>
      <c r="D100" s="69">
        <f t="shared" si="12"/>
        <v>0</v>
      </c>
      <c r="E100" s="333"/>
      <c r="F100" s="69">
        <f t="shared" si="13"/>
        <v>0</v>
      </c>
      <c r="G100" s="70"/>
      <c r="H100" s="71"/>
      <c r="I100" s="669">
        <f t="shared" si="18"/>
        <v>10016.959999999999</v>
      </c>
      <c r="J100" s="670">
        <f t="shared" si="20"/>
        <v>368</v>
      </c>
      <c r="K100" s="671">
        <f t="shared" si="16"/>
        <v>0</v>
      </c>
      <c r="M100" s="323"/>
      <c r="N100" s="2">
        <v>27.22</v>
      </c>
      <c r="O100" s="15"/>
      <c r="P100" s="69">
        <f t="shared" si="14"/>
        <v>0</v>
      </c>
      <c r="Q100" s="333"/>
      <c r="R100" s="69">
        <f t="shared" si="15"/>
        <v>0</v>
      </c>
      <c r="S100" s="70"/>
      <c r="T100" s="71"/>
      <c r="U100" s="669">
        <f t="shared" si="19"/>
        <v>18999.560000000001</v>
      </c>
      <c r="V100" s="670">
        <f t="shared" si="21"/>
        <v>698</v>
      </c>
      <c r="W100" s="671">
        <f t="shared" si="17"/>
        <v>0</v>
      </c>
    </row>
    <row r="101" spans="1:23" x14ac:dyDescent="0.25">
      <c r="A101" s="323"/>
      <c r="B101" s="2">
        <v>27.22</v>
      </c>
      <c r="C101" s="15"/>
      <c r="D101" s="69">
        <f t="shared" si="12"/>
        <v>0</v>
      </c>
      <c r="E101" s="333"/>
      <c r="F101" s="69">
        <f t="shared" si="13"/>
        <v>0</v>
      </c>
      <c r="G101" s="70"/>
      <c r="H101" s="71"/>
      <c r="I101" s="669">
        <f t="shared" si="18"/>
        <v>10016.959999999999</v>
      </c>
      <c r="J101" s="670">
        <f t="shared" si="20"/>
        <v>368</v>
      </c>
      <c r="K101" s="671">
        <f t="shared" si="16"/>
        <v>0</v>
      </c>
      <c r="M101" s="323"/>
      <c r="N101" s="2">
        <v>27.22</v>
      </c>
      <c r="O101" s="15"/>
      <c r="P101" s="69">
        <f t="shared" si="14"/>
        <v>0</v>
      </c>
      <c r="Q101" s="333"/>
      <c r="R101" s="69">
        <f t="shared" si="15"/>
        <v>0</v>
      </c>
      <c r="S101" s="70"/>
      <c r="T101" s="71"/>
      <c r="U101" s="669">
        <f t="shared" si="19"/>
        <v>18999.560000000001</v>
      </c>
      <c r="V101" s="670">
        <f t="shared" si="21"/>
        <v>698</v>
      </c>
      <c r="W101" s="671">
        <f t="shared" si="17"/>
        <v>0</v>
      </c>
    </row>
    <row r="102" spans="1:23" x14ac:dyDescent="0.25">
      <c r="A102" s="323"/>
      <c r="B102" s="2">
        <v>27.22</v>
      </c>
      <c r="C102" s="15"/>
      <c r="D102" s="69">
        <f t="shared" si="12"/>
        <v>0</v>
      </c>
      <c r="E102" s="333"/>
      <c r="F102" s="69">
        <f t="shared" si="13"/>
        <v>0</v>
      </c>
      <c r="G102" s="70"/>
      <c r="H102" s="71"/>
      <c r="I102" s="669">
        <f t="shared" si="18"/>
        <v>10016.959999999999</v>
      </c>
      <c r="J102" s="670">
        <f t="shared" si="20"/>
        <v>368</v>
      </c>
      <c r="K102" s="671">
        <f t="shared" si="16"/>
        <v>0</v>
      </c>
      <c r="M102" s="323"/>
      <c r="N102" s="2">
        <v>27.22</v>
      </c>
      <c r="O102" s="15"/>
      <c r="P102" s="69">
        <f t="shared" si="14"/>
        <v>0</v>
      </c>
      <c r="Q102" s="333"/>
      <c r="R102" s="69">
        <f t="shared" si="15"/>
        <v>0</v>
      </c>
      <c r="S102" s="70"/>
      <c r="T102" s="71"/>
      <c r="U102" s="669">
        <f t="shared" si="19"/>
        <v>18999.560000000001</v>
      </c>
      <c r="V102" s="670">
        <f t="shared" si="21"/>
        <v>698</v>
      </c>
      <c r="W102" s="671">
        <f t="shared" si="17"/>
        <v>0</v>
      </c>
    </row>
    <row r="103" spans="1:23" x14ac:dyDescent="0.25">
      <c r="A103" s="323"/>
      <c r="B103" s="2">
        <v>27.22</v>
      </c>
      <c r="C103" s="15"/>
      <c r="D103" s="69">
        <f t="shared" si="12"/>
        <v>0</v>
      </c>
      <c r="E103" s="333"/>
      <c r="F103" s="69">
        <f t="shared" si="13"/>
        <v>0</v>
      </c>
      <c r="G103" s="70"/>
      <c r="H103" s="71"/>
      <c r="I103" s="669">
        <f t="shared" si="18"/>
        <v>10016.959999999999</v>
      </c>
      <c r="J103" s="670">
        <f t="shared" si="20"/>
        <v>368</v>
      </c>
      <c r="K103" s="671">
        <f t="shared" si="16"/>
        <v>0</v>
      </c>
      <c r="M103" s="323"/>
      <c r="N103" s="2">
        <v>27.22</v>
      </c>
      <c r="O103" s="15"/>
      <c r="P103" s="69">
        <f t="shared" si="14"/>
        <v>0</v>
      </c>
      <c r="Q103" s="333"/>
      <c r="R103" s="69">
        <f t="shared" si="15"/>
        <v>0</v>
      </c>
      <c r="S103" s="70"/>
      <c r="T103" s="71"/>
      <c r="U103" s="669">
        <f t="shared" si="19"/>
        <v>18999.560000000001</v>
      </c>
      <c r="V103" s="670">
        <f t="shared" si="21"/>
        <v>698</v>
      </c>
      <c r="W103" s="671">
        <f t="shared" si="17"/>
        <v>0</v>
      </c>
    </row>
    <row r="104" spans="1:23" x14ac:dyDescent="0.25">
      <c r="A104" s="323"/>
      <c r="B104" s="2">
        <v>27.22</v>
      </c>
      <c r="C104" s="15"/>
      <c r="D104" s="69">
        <f t="shared" si="12"/>
        <v>0</v>
      </c>
      <c r="E104" s="333"/>
      <c r="F104" s="69">
        <f t="shared" si="13"/>
        <v>0</v>
      </c>
      <c r="G104" s="70"/>
      <c r="H104" s="71"/>
      <c r="I104" s="669">
        <f t="shared" si="18"/>
        <v>10016.959999999999</v>
      </c>
      <c r="J104" s="670">
        <f t="shared" si="20"/>
        <v>368</v>
      </c>
      <c r="K104" s="671">
        <f t="shared" si="16"/>
        <v>0</v>
      </c>
      <c r="M104" s="323"/>
      <c r="N104" s="2">
        <v>27.22</v>
      </c>
      <c r="O104" s="15"/>
      <c r="P104" s="69">
        <f t="shared" si="14"/>
        <v>0</v>
      </c>
      <c r="Q104" s="333"/>
      <c r="R104" s="69">
        <f t="shared" si="15"/>
        <v>0</v>
      </c>
      <c r="S104" s="70"/>
      <c r="T104" s="71"/>
      <c r="U104" s="669">
        <f t="shared" si="19"/>
        <v>18999.560000000001</v>
      </c>
      <c r="V104" s="670">
        <f t="shared" si="21"/>
        <v>698</v>
      </c>
      <c r="W104" s="671">
        <f t="shared" si="17"/>
        <v>0</v>
      </c>
    </row>
    <row r="105" spans="1:23" x14ac:dyDescent="0.25">
      <c r="A105" s="323"/>
      <c r="B105" s="2">
        <v>27.22</v>
      </c>
      <c r="C105" s="15"/>
      <c r="D105" s="69">
        <f t="shared" si="12"/>
        <v>0</v>
      </c>
      <c r="E105" s="333"/>
      <c r="F105" s="69">
        <f t="shared" si="13"/>
        <v>0</v>
      </c>
      <c r="G105" s="70"/>
      <c r="H105" s="71"/>
      <c r="I105" s="669">
        <f t="shared" si="18"/>
        <v>10016.959999999999</v>
      </c>
      <c r="J105" s="670">
        <f t="shared" si="20"/>
        <v>368</v>
      </c>
      <c r="K105" s="671">
        <f t="shared" si="16"/>
        <v>0</v>
      </c>
      <c r="M105" s="323"/>
      <c r="N105" s="2">
        <v>27.22</v>
      </c>
      <c r="O105" s="15"/>
      <c r="P105" s="69">
        <f t="shared" si="14"/>
        <v>0</v>
      </c>
      <c r="Q105" s="333"/>
      <c r="R105" s="69">
        <f t="shared" si="15"/>
        <v>0</v>
      </c>
      <c r="S105" s="70"/>
      <c r="T105" s="71"/>
      <c r="U105" s="669">
        <f t="shared" si="19"/>
        <v>18999.560000000001</v>
      </c>
      <c r="V105" s="670">
        <f t="shared" si="21"/>
        <v>698</v>
      </c>
      <c r="W105" s="671">
        <f t="shared" si="17"/>
        <v>0</v>
      </c>
    </row>
    <row r="106" spans="1:23" x14ac:dyDescent="0.25">
      <c r="A106" s="323"/>
      <c r="B106" s="2">
        <v>27.22</v>
      </c>
      <c r="C106" s="15"/>
      <c r="D106" s="69">
        <f t="shared" si="12"/>
        <v>0</v>
      </c>
      <c r="E106" s="333"/>
      <c r="F106" s="69">
        <f t="shared" si="13"/>
        <v>0</v>
      </c>
      <c r="G106" s="70"/>
      <c r="H106" s="71"/>
      <c r="I106" s="669">
        <f t="shared" si="18"/>
        <v>10016.959999999999</v>
      </c>
      <c r="J106" s="670">
        <f t="shared" si="20"/>
        <v>368</v>
      </c>
      <c r="K106" s="671">
        <f t="shared" si="16"/>
        <v>0</v>
      </c>
      <c r="M106" s="323"/>
      <c r="N106" s="2">
        <v>27.22</v>
      </c>
      <c r="O106" s="15"/>
      <c r="P106" s="69">
        <f t="shared" si="14"/>
        <v>0</v>
      </c>
      <c r="Q106" s="333"/>
      <c r="R106" s="69">
        <f t="shared" si="15"/>
        <v>0</v>
      </c>
      <c r="S106" s="70"/>
      <c r="T106" s="71"/>
      <c r="U106" s="669">
        <f t="shared" si="19"/>
        <v>18999.560000000001</v>
      </c>
      <c r="V106" s="670">
        <f t="shared" si="21"/>
        <v>698</v>
      </c>
      <c r="W106" s="671">
        <f t="shared" si="17"/>
        <v>0</v>
      </c>
    </row>
    <row r="107" spans="1:23" x14ac:dyDescent="0.25">
      <c r="A107" s="323"/>
      <c r="B107" s="2">
        <v>27.22</v>
      </c>
      <c r="C107" s="15"/>
      <c r="D107" s="69">
        <f t="shared" si="12"/>
        <v>0</v>
      </c>
      <c r="E107" s="333"/>
      <c r="F107" s="69">
        <f t="shared" si="13"/>
        <v>0</v>
      </c>
      <c r="G107" s="70"/>
      <c r="H107" s="71"/>
      <c r="I107" s="669">
        <f t="shared" si="18"/>
        <v>10016.959999999999</v>
      </c>
      <c r="J107" s="670">
        <f t="shared" si="20"/>
        <v>368</v>
      </c>
      <c r="K107" s="671">
        <f t="shared" si="16"/>
        <v>0</v>
      </c>
      <c r="M107" s="323"/>
      <c r="N107" s="2">
        <v>27.22</v>
      </c>
      <c r="O107" s="15"/>
      <c r="P107" s="69">
        <f t="shared" si="14"/>
        <v>0</v>
      </c>
      <c r="Q107" s="333"/>
      <c r="R107" s="69">
        <f t="shared" si="15"/>
        <v>0</v>
      </c>
      <c r="S107" s="70"/>
      <c r="T107" s="71"/>
      <c r="U107" s="669">
        <f t="shared" si="19"/>
        <v>18999.560000000001</v>
      </c>
      <c r="V107" s="670">
        <f t="shared" si="21"/>
        <v>698</v>
      </c>
      <c r="W107" s="671">
        <f t="shared" si="17"/>
        <v>0</v>
      </c>
    </row>
    <row r="108" spans="1:23" x14ac:dyDescent="0.25">
      <c r="A108" s="323"/>
      <c r="B108" s="2">
        <v>27.22</v>
      </c>
      <c r="C108" s="15"/>
      <c r="D108" s="69">
        <f t="shared" si="12"/>
        <v>0</v>
      </c>
      <c r="E108" s="333"/>
      <c r="F108" s="69">
        <f t="shared" si="13"/>
        <v>0</v>
      </c>
      <c r="G108" s="70"/>
      <c r="H108" s="71"/>
      <c r="I108" s="669">
        <f t="shared" si="18"/>
        <v>10016.959999999999</v>
      </c>
      <c r="J108" s="670">
        <f t="shared" si="20"/>
        <v>368</v>
      </c>
      <c r="K108" s="671">
        <f t="shared" si="16"/>
        <v>0</v>
      </c>
      <c r="M108" s="323"/>
      <c r="N108" s="2">
        <v>27.22</v>
      </c>
      <c r="O108" s="15"/>
      <c r="P108" s="69">
        <f t="shared" si="14"/>
        <v>0</v>
      </c>
      <c r="Q108" s="333"/>
      <c r="R108" s="69">
        <f t="shared" si="15"/>
        <v>0</v>
      </c>
      <c r="S108" s="70"/>
      <c r="T108" s="71"/>
      <c r="U108" s="669">
        <f t="shared" si="19"/>
        <v>18999.560000000001</v>
      </c>
      <c r="V108" s="670">
        <f t="shared" si="21"/>
        <v>698</v>
      </c>
      <c r="W108" s="671">
        <f t="shared" si="17"/>
        <v>0</v>
      </c>
    </row>
    <row r="109" spans="1:23" x14ac:dyDescent="0.25">
      <c r="A109" s="323"/>
      <c r="B109" s="2">
        <v>27.22</v>
      </c>
      <c r="C109" s="15"/>
      <c r="D109" s="69">
        <f t="shared" si="12"/>
        <v>0</v>
      </c>
      <c r="E109" s="333"/>
      <c r="F109" s="69">
        <f t="shared" si="13"/>
        <v>0</v>
      </c>
      <c r="G109" s="70"/>
      <c r="H109" s="71"/>
      <c r="I109" s="669">
        <f t="shared" si="18"/>
        <v>10016.959999999999</v>
      </c>
      <c r="J109" s="670">
        <f t="shared" si="20"/>
        <v>368</v>
      </c>
      <c r="K109" s="671">
        <f t="shared" si="16"/>
        <v>0</v>
      </c>
      <c r="M109" s="323"/>
      <c r="N109" s="2">
        <v>27.22</v>
      </c>
      <c r="O109" s="15"/>
      <c r="P109" s="69">
        <f t="shared" si="14"/>
        <v>0</v>
      </c>
      <c r="Q109" s="333"/>
      <c r="R109" s="69">
        <f t="shared" si="15"/>
        <v>0</v>
      </c>
      <c r="S109" s="70"/>
      <c r="T109" s="71"/>
      <c r="U109" s="669">
        <f t="shared" si="19"/>
        <v>18999.560000000001</v>
      </c>
      <c r="V109" s="670">
        <f t="shared" si="21"/>
        <v>698</v>
      </c>
      <c r="W109" s="671">
        <f t="shared" si="17"/>
        <v>0</v>
      </c>
    </row>
    <row r="110" spans="1:23" x14ac:dyDescent="0.25">
      <c r="A110" s="323"/>
      <c r="B110" s="2">
        <v>27.22</v>
      </c>
      <c r="C110" s="15"/>
      <c r="D110" s="69">
        <f t="shared" si="12"/>
        <v>0</v>
      </c>
      <c r="E110" s="333"/>
      <c r="F110" s="69">
        <f t="shared" si="13"/>
        <v>0</v>
      </c>
      <c r="G110" s="70"/>
      <c r="H110" s="71"/>
      <c r="I110" s="669">
        <f t="shared" si="18"/>
        <v>10016.959999999999</v>
      </c>
      <c r="J110" s="670">
        <f t="shared" si="20"/>
        <v>368</v>
      </c>
      <c r="K110" s="671">
        <f t="shared" si="16"/>
        <v>0</v>
      </c>
      <c r="M110" s="323"/>
      <c r="N110" s="2">
        <v>27.22</v>
      </c>
      <c r="O110" s="15"/>
      <c r="P110" s="69">
        <f t="shared" si="14"/>
        <v>0</v>
      </c>
      <c r="Q110" s="333"/>
      <c r="R110" s="69">
        <f t="shared" si="15"/>
        <v>0</v>
      </c>
      <c r="S110" s="70"/>
      <c r="T110" s="71"/>
      <c r="U110" s="669">
        <f t="shared" si="19"/>
        <v>18999.560000000001</v>
      </c>
      <c r="V110" s="670">
        <f t="shared" si="21"/>
        <v>698</v>
      </c>
      <c r="W110" s="671">
        <f t="shared" si="17"/>
        <v>0</v>
      </c>
    </row>
    <row r="111" spans="1:23" x14ac:dyDescent="0.25">
      <c r="A111" s="323"/>
      <c r="B111" s="2">
        <v>27.22</v>
      </c>
      <c r="C111" s="15"/>
      <c r="D111" s="69">
        <f t="shared" si="12"/>
        <v>0</v>
      </c>
      <c r="E111" s="333"/>
      <c r="F111" s="69">
        <f t="shared" si="13"/>
        <v>0</v>
      </c>
      <c r="G111" s="70"/>
      <c r="H111" s="71"/>
      <c r="I111" s="669">
        <f t="shared" si="18"/>
        <v>10016.959999999999</v>
      </c>
      <c r="J111" s="670">
        <f t="shared" si="20"/>
        <v>368</v>
      </c>
      <c r="K111" s="671">
        <f t="shared" si="16"/>
        <v>0</v>
      </c>
      <c r="M111" s="323"/>
      <c r="N111" s="2">
        <v>27.22</v>
      </c>
      <c r="O111" s="15"/>
      <c r="P111" s="69">
        <f t="shared" si="14"/>
        <v>0</v>
      </c>
      <c r="Q111" s="333"/>
      <c r="R111" s="69">
        <f t="shared" si="15"/>
        <v>0</v>
      </c>
      <c r="S111" s="70"/>
      <c r="T111" s="71"/>
      <c r="U111" s="669">
        <f t="shared" si="19"/>
        <v>18999.560000000001</v>
      </c>
      <c r="V111" s="670">
        <f t="shared" si="21"/>
        <v>698</v>
      </c>
      <c r="W111" s="671">
        <f t="shared" si="17"/>
        <v>0</v>
      </c>
    </row>
    <row r="112" spans="1:23" x14ac:dyDescent="0.25">
      <c r="A112" s="323"/>
      <c r="B112" s="2">
        <v>27.22</v>
      </c>
      <c r="C112" s="15"/>
      <c r="D112" s="69">
        <f t="shared" si="12"/>
        <v>0</v>
      </c>
      <c r="E112" s="333"/>
      <c r="F112" s="69">
        <f t="shared" si="13"/>
        <v>0</v>
      </c>
      <c r="G112" s="70"/>
      <c r="H112" s="71"/>
      <c r="I112" s="669">
        <f t="shared" si="18"/>
        <v>10016.959999999999</v>
      </c>
      <c r="J112" s="670">
        <f t="shared" si="20"/>
        <v>368</v>
      </c>
      <c r="K112" s="671">
        <f t="shared" si="16"/>
        <v>0</v>
      </c>
      <c r="M112" s="323"/>
      <c r="N112" s="2">
        <v>27.22</v>
      </c>
      <c r="O112" s="15"/>
      <c r="P112" s="69">
        <f t="shared" si="14"/>
        <v>0</v>
      </c>
      <c r="Q112" s="333"/>
      <c r="R112" s="69">
        <f t="shared" si="15"/>
        <v>0</v>
      </c>
      <c r="S112" s="70"/>
      <c r="T112" s="71"/>
      <c r="U112" s="669">
        <f t="shared" si="19"/>
        <v>18999.560000000001</v>
      </c>
      <c r="V112" s="670">
        <f t="shared" si="21"/>
        <v>698</v>
      </c>
      <c r="W112" s="67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33"/>
      <c r="F113" s="69">
        <f t="shared" si="13"/>
        <v>0</v>
      </c>
      <c r="G113" s="70"/>
      <c r="H113" s="71"/>
      <c r="I113" s="669">
        <f t="shared" si="18"/>
        <v>10016.959999999999</v>
      </c>
      <c r="J113" s="670">
        <f t="shared" si="20"/>
        <v>368</v>
      </c>
      <c r="K113" s="67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3"/>
      <c r="R113" s="69">
        <f t="shared" si="15"/>
        <v>0</v>
      </c>
      <c r="S113" s="70"/>
      <c r="T113" s="71"/>
      <c r="U113" s="669">
        <f t="shared" si="19"/>
        <v>18999.560000000001</v>
      </c>
      <c r="V113" s="670">
        <f t="shared" si="21"/>
        <v>698</v>
      </c>
      <c r="W113" s="67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356</v>
      </c>
      <c r="D115" s="6">
        <f>SUM(D9:D114)</f>
        <v>9690.32</v>
      </c>
      <c r="F115" s="6">
        <f>SUM(F9:F114)</f>
        <v>9690.32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368</v>
      </c>
      <c r="P118" s="45" t="s">
        <v>4</v>
      </c>
      <c r="Q118" s="56">
        <f>R5-O115+R4+R6</f>
        <v>698</v>
      </c>
    </row>
    <row r="119" spans="1:23" ht="15.75" thickBot="1" x14ac:dyDescent="0.3"/>
    <row r="120" spans="1:23" ht="15.75" thickBot="1" x14ac:dyDescent="0.3">
      <c r="C120" s="1135" t="s">
        <v>11</v>
      </c>
      <c r="D120" s="1136"/>
      <c r="E120" s="57">
        <f>E4+E5+E6-F115</f>
        <v>10016.960000000003</v>
      </c>
      <c r="G120" s="47"/>
      <c r="H120" s="91"/>
      <c r="O120" s="1135" t="s">
        <v>11</v>
      </c>
      <c r="P120" s="1136"/>
      <c r="Q120" s="57">
        <f>Q4+Q5+Q6-R115</f>
        <v>18999.560000000001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37" t="s">
        <v>208</v>
      </c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26" t="s">
        <v>131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282.64999999999998</v>
      </c>
      <c r="H5" s="7">
        <f>E5-G5+E4+E6+E7</f>
        <v>583.58000000000004</v>
      </c>
    </row>
    <row r="6" spans="1:10" ht="15" customHeight="1" x14ac:dyDescent="0.25">
      <c r="A6" s="1126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82">
        <v>44609</v>
      </c>
      <c r="F9" s="269">
        <f t="shared" ref="F9:F54" si="0">D9</f>
        <v>61.14</v>
      </c>
      <c r="G9" s="270" t="s">
        <v>165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82">
        <v>44610</v>
      </c>
      <c r="F10" s="269">
        <f t="shared" si="0"/>
        <v>221.51</v>
      </c>
      <c r="G10" s="270" t="s">
        <v>168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27</v>
      </c>
      <c r="C11" s="53"/>
      <c r="D11" s="905"/>
      <c r="E11" s="910"/>
      <c r="F11" s="905">
        <f t="shared" si="0"/>
        <v>0</v>
      </c>
      <c r="G11" s="484"/>
      <c r="H11" s="551"/>
      <c r="I11" s="264">
        <f t="shared" si="2"/>
        <v>583.58000000000004</v>
      </c>
    </row>
    <row r="12" spans="1:10" x14ac:dyDescent="0.25">
      <c r="A12" s="55" t="s">
        <v>33</v>
      </c>
      <c r="B12" s="198">
        <f t="shared" si="1"/>
        <v>27</v>
      </c>
      <c r="C12" s="53"/>
      <c r="D12" s="905"/>
      <c r="E12" s="910"/>
      <c r="F12" s="905">
        <f t="shared" si="0"/>
        <v>0</v>
      </c>
      <c r="G12" s="484"/>
      <c r="H12" s="551"/>
      <c r="I12" s="264">
        <f t="shared" si="2"/>
        <v>583.58000000000004</v>
      </c>
    </row>
    <row r="13" spans="1:10" x14ac:dyDescent="0.25">
      <c r="A13" s="77"/>
      <c r="B13" s="198">
        <f t="shared" si="1"/>
        <v>27</v>
      </c>
      <c r="C13" s="53"/>
      <c r="D13" s="905"/>
      <c r="E13" s="910"/>
      <c r="F13" s="905">
        <f t="shared" si="0"/>
        <v>0</v>
      </c>
      <c r="G13" s="484"/>
      <c r="H13" s="551"/>
      <c r="I13" s="264">
        <f t="shared" si="2"/>
        <v>583.58000000000004</v>
      </c>
    </row>
    <row r="14" spans="1:10" x14ac:dyDescent="0.25">
      <c r="A14" s="12"/>
      <c r="B14" s="198">
        <f t="shared" si="1"/>
        <v>27</v>
      </c>
      <c r="C14" s="53"/>
      <c r="D14" s="905"/>
      <c r="E14" s="910"/>
      <c r="F14" s="905">
        <f t="shared" si="0"/>
        <v>0</v>
      </c>
      <c r="G14" s="484"/>
      <c r="H14" s="551"/>
      <c r="I14" s="264">
        <f t="shared" si="2"/>
        <v>583.58000000000004</v>
      </c>
      <c r="J14" s="245"/>
    </row>
    <row r="15" spans="1:10" x14ac:dyDescent="0.25">
      <c r="B15" s="198">
        <f t="shared" si="1"/>
        <v>27</v>
      </c>
      <c r="C15" s="53"/>
      <c r="D15" s="905"/>
      <c r="E15" s="910"/>
      <c r="F15" s="905">
        <f t="shared" si="0"/>
        <v>0</v>
      </c>
      <c r="G15" s="484"/>
      <c r="H15" s="551"/>
      <c r="I15" s="264">
        <f t="shared" si="2"/>
        <v>583.58000000000004</v>
      </c>
      <c r="J15" s="245"/>
    </row>
    <row r="16" spans="1:10" x14ac:dyDescent="0.25">
      <c r="B16" s="198">
        <f t="shared" si="1"/>
        <v>27</v>
      </c>
      <c r="C16" s="53"/>
      <c r="D16" s="905"/>
      <c r="E16" s="910"/>
      <c r="F16" s="905">
        <f t="shared" si="0"/>
        <v>0</v>
      </c>
      <c r="G16" s="484"/>
      <c r="H16" s="551"/>
      <c r="I16" s="264">
        <f t="shared" si="2"/>
        <v>583.58000000000004</v>
      </c>
      <c r="J16" s="245"/>
    </row>
    <row r="17" spans="2:10" x14ac:dyDescent="0.25">
      <c r="B17" s="198">
        <f t="shared" si="1"/>
        <v>27</v>
      </c>
      <c r="C17" s="53"/>
      <c r="D17" s="905"/>
      <c r="E17" s="910"/>
      <c r="F17" s="905">
        <f t="shared" si="0"/>
        <v>0</v>
      </c>
      <c r="G17" s="484"/>
      <c r="H17" s="551"/>
      <c r="I17" s="264">
        <f t="shared" si="2"/>
        <v>583.58000000000004</v>
      </c>
      <c r="J17" s="245"/>
    </row>
    <row r="18" spans="2:10" x14ac:dyDescent="0.25">
      <c r="B18" s="198">
        <f t="shared" si="1"/>
        <v>27</v>
      </c>
      <c r="C18" s="53"/>
      <c r="D18" s="905"/>
      <c r="E18" s="910"/>
      <c r="F18" s="905">
        <f t="shared" si="0"/>
        <v>0</v>
      </c>
      <c r="G18" s="484"/>
      <c r="H18" s="551"/>
      <c r="I18" s="264">
        <f t="shared" si="2"/>
        <v>583.58000000000004</v>
      </c>
      <c r="J18" s="245"/>
    </row>
    <row r="19" spans="2:10" x14ac:dyDescent="0.25">
      <c r="B19" s="198">
        <f t="shared" si="1"/>
        <v>27</v>
      </c>
      <c r="C19" s="53"/>
      <c r="D19" s="905"/>
      <c r="E19" s="910"/>
      <c r="F19" s="905">
        <f t="shared" si="0"/>
        <v>0</v>
      </c>
      <c r="G19" s="484"/>
      <c r="H19" s="551"/>
      <c r="I19" s="264">
        <f t="shared" si="2"/>
        <v>583.58000000000004</v>
      </c>
      <c r="J19" s="245"/>
    </row>
    <row r="20" spans="2:10" x14ac:dyDescent="0.25">
      <c r="B20" s="198">
        <f t="shared" si="1"/>
        <v>27</v>
      </c>
      <c r="C20" s="53"/>
      <c r="D20" s="905"/>
      <c r="E20" s="910"/>
      <c r="F20" s="905">
        <f t="shared" si="0"/>
        <v>0</v>
      </c>
      <c r="G20" s="484"/>
      <c r="H20" s="551"/>
      <c r="I20" s="264">
        <f t="shared" si="2"/>
        <v>583.58000000000004</v>
      </c>
      <c r="J20" s="245"/>
    </row>
    <row r="21" spans="2:10" x14ac:dyDescent="0.25">
      <c r="B21" s="198">
        <f t="shared" si="1"/>
        <v>27</v>
      </c>
      <c r="C21" s="53"/>
      <c r="D21" s="905"/>
      <c r="E21" s="910"/>
      <c r="F21" s="905">
        <f t="shared" si="0"/>
        <v>0</v>
      </c>
      <c r="G21" s="484"/>
      <c r="H21" s="551"/>
      <c r="I21" s="264">
        <f t="shared" si="2"/>
        <v>583.58000000000004</v>
      </c>
      <c r="J21" s="245"/>
    </row>
    <row r="22" spans="2:10" x14ac:dyDescent="0.25">
      <c r="B22" s="198">
        <f t="shared" si="1"/>
        <v>27</v>
      </c>
      <c r="C22" s="53"/>
      <c r="D22" s="905"/>
      <c r="E22" s="910"/>
      <c r="F22" s="905">
        <f t="shared" si="0"/>
        <v>0</v>
      </c>
      <c r="G22" s="484"/>
      <c r="H22" s="551"/>
      <c r="I22" s="264">
        <f t="shared" si="2"/>
        <v>583.58000000000004</v>
      </c>
      <c r="J22" s="245"/>
    </row>
    <row r="23" spans="2:10" x14ac:dyDescent="0.25">
      <c r="B23" s="198">
        <f t="shared" si="1"/>
        <v>27</v>
      </c>
      <c r="C23" s="53"/>
      <c r="D23" s="905"/>
      <c r="E23" s="910"/>
      <c r="F23" s="905">
        <f t="shared" si="0"/>
        <v>0</v>
      </c>
      <c r="G23" s="484"/>
      <c r="H23" s="551"/>
      <c r="I23" s="264">
        <f t="shared" si="2"/>
        <v>583.58000000000004</v>
      </c>
      <c r="J23" s="245"/>
    </row>
    <row r="24" spans="2:10" x14ac:dyDescent="0.25">
      <c r="B24" s="198">
        <f t="shared" si="1"/>
        <v>27</v>
      </c>
      <c r="C24" s="53"/>
      <c r="D24" s="905"/>
      <c r="E24" s="910"/>
      <c r="F24" s="905">
        <f t="shared" si="0"/>
        <v>0</v>
      </c>
      <c r="G24" s="484"/>
      <c r="H24" s="551"/>
      <c r="I24" s="264">
        <f t="shared" si="2"/>
        <v>583.58000000000004</v>
      </c>
    </row>
    <row r="25" spans="2:10" x14ac:dyDescent="0.25">
      <c r="B25" s="198">
        <f t="shared" si="1"/>
        <v>27</v>
      </c>
      <c r="C25" s="53"/>
      <c r="D25" s="905"/>
      <c r="E25" s="910"/>
      <c r="F25" s="905">
        <f t="shared" ref="F25:F32" si="3">D25</f>
        <v>0</v>
      </c>
      <c r="G25" s="484"/>
      <c r="H25" s="551"/>
      <c r="I25" s="264">
        <f t="shared" si="2"/>
        <v>583.58000000000004</v>
      </c>
    </row>
    <row r="26" spans="2:10" x14ac:dyDescent="0.25">
      <c r="B26" s="198">
        <f t="shared" si="1"/>
        <v>27</v>
      </c>
      <c r="C26" s="53"/>
      <c r="D26" s="269"/>
      <c r="E26" s="782"/>
      <c r="F26" s="269">
        <f t="shared" si="3"/>
        <v>0</v>
      </c>
      <c r="G26" s="270"/>
      <c r="H26" s="271"/>
      <c r="I26" s="264">
        <f t="shared" si="2"/>
        <v>583.58000000000004</v>
      </c>
    </row>
    <row r="27" spans="2:10" x14ac:dyDescent="0.25">
      <c r="B27" s="198">
        <f t="shared" si="1"/>
        <v>27</v>
      </c>
      <c r="C27" s="53"/>
      <c r="D27" s="269"/>
      <c r="E27" s="782"/>
      <c r="F27" s="269">
        <f t="shared" si="3"/>
        <v>0</v>
      </c>
      <c r="G27" s="270"/>
      <c r="H27" s="271"/>
      <c r="I27" s="264">
        <f t="shared" si="2"/>
        <v>583.58000000000004</v>
      </c>
    </row>
    <row r="28" spans="2:10" x14ac:dyDescent="0.25">
      <c r="B28" s="198">
        <f t="shared" si="1"/>
        <v>27</v>
      </c>
      <c r="C28" s="53"/>
      <c r="D28" s="269"/>
      <c r="E28" s="782"/>
      <c r="F28" s="269">
        <f t="shared" si="3"/>
        <v>0</v>
      </c>
      <c r="G28" s="270"/>
      <c r="H28" s="271"/>
      <c r="I28" s="264">
        <f t="shared" si="2"/>
        <v>583.58000000000004</v>
      </c>
    </row>
    <row r="29" spans="2:10" x14ac:dyDescent="0.25">
      <c r="B29" s="198">
        <f t="shared" si="1"/>
        <v>27</v>
      </c>
      <c r="C29" s="53"/>
      <c r="D29" s="269"/>
      <c r="E29" s="782"/>
      <c r="F29" s="269">
        <f t="shared" si="3"/>
        <v>0</v>
      </c>
      <c r="G29" s="270"/>
      <c r="H29" s="271"/>
      <c r="I29" s="264">
        <f t="shared" si="2"/>
        <v>583.58000000000004</v>
      </c>
    </row>
    <row r="30" spans="2:10" x14ac:dyDescent="0.25">
      <c r="B30" s="198">
        <f t="shared" si="1"/>
        <v>27</v>
      </c>
      <c r="C30" s="53"/>
      <c r="D30" s="269"/>
      <c r="E30" s="782"/>
      <c r="F30" s="269">
        <f t="shared" si="3"/>
        <v>0</v>
      </c>
      <c r="G30" s="270"/>
      <c r="H30" s="271"/>
      <c r="I30" s="264">
        <f t="shared" si="2"/>
        <v>583.58000000000004</v>
      </c>
    </row>
    <row r="31" spans="2:10" x14ac:dyDescent="0.25">
      <c r="B31" s="198">
        <f t="shared" si="1"/>
        <v>27</v>
      </c>
      <c r="C31" s="15"/>
      <c r="D31" s="269"/>
      <c r="E31" s="782"/>
      <c r="F31" s="269">
        <f t="shared" si="3"/>
        <v>0</v>
      </c>
      <c r="G31" s="270"/>
      <c r="H31" s="271"/>
      <c r="I31" s="264">
        <f t="shared" si="2"/>
        <v>583.58000000000004</v>
      </c>
    </row>
    <row r="32" spans="2:10" x14ac:dyDescent="0.25">
      <c r="B32" s="198">
        <f t="shared" si="1"/>
        <v>27</v>
      </c>
      <c r="C32" s="15"/>
      <c r="D32" s="269"/>
      <c r="E32" s="782"/>
      <c r="F32" s="269">
        <f t="shared" si="3"/>
        <v>0</v>
      </c>
      <c r="G32" s="270"/>
      <c r="H32" s="271"/>
      <c r="I32" s="264">
        <f t="shared" si="2"/>
        <v>583.58000000000004</v>
      </c>
    </row>
    <row r="33" spans="2:9" x14ac:dyDescent="0.25">
      <c r="B33" s="198">
        <f t="shared" si="1"/>
        <v>27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583.58000000000004</v>
      </c>
    </row>
    <row r="34" spans="2:9" x14ac:dyDescent="0.25">
      <c r="B34" s="198">
        <f t="shared" si="1"/>
        <v>27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583.58000000000004</v>
      </c>
    </row>
    <row r="35" spans="2:9" x14ac:dyDescent="0.25">
      <c r="B35" s="198">
        <f t="shared" si="1"/>
        <v>27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583.58000000000004</v>
      </c>
    </row>
    <row r="36" spans="2:9" x14ac:dyDescent="0.25">
      <c r="B36" s="198">
        <f t="shared" si="1"/>
        <v>27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583.58000000000004</v>
      </c>
    </row>
    <row r="37" spans="2:9" x14ac:dyDescent="0.25">
      <c r="B37" s="198">
        <f t="shared" si="1"/>
        <v>27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583.58000000000004</v>
      </c>
    </row>
    <row r="38" spans="2:9" x14ac:dyDescent="0.25">
      <c r="B38" s="198">
        <f t="shared" si="1"/>
        <v>27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583.58000000000004</v>
      </c>
    </row>
    <row r="39" spans="2:9" x14ac:dyDescent="0.25">
      <c r="B39" s="198">
        <f t="shared" si="1"/>
        <v>27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583.58000000000004</v>
      </c>
    </row>
    <row r="40" spans="2:9" x14ac:dyDescent="0.25">
      <c r="B40" s="198">
        <f t="shared" si="1"/>
        <v>27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583.58000000000004</v>
      </c>
    </row>
    <row r="41" spans="2:9" x14ac:dyDescent="0.25">
      <c r="B41" s="198">
        <f t="shared" si="1"/>
        <v>27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583.58000000000004</v>
      </c>
    </row>
    <row r="42" spans="2:9" x14ac:dyDescent="0.25">
      <c r="B42" s="198">
        <f t="shared" si="1"/>
        <v>27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583.58000000000004</v>
      </c>
    </row>
    <row r="43" spans="2:9" x14ac:dyDescent="0.25">
      <c r="B43" s="198">
        <f t="shared" si="1"/>
        <v>27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583.58000000000004</v>
      </c>
    </row>
    <row r="44" spans="2:9" x14ac:dyDescent="0.25">
      <c r="B44" s="198">
        <f t="shared" si="1"/>
        <v>27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583.58000000000004</v>
      </c>
    </row>
    <row r="45" spans="2:9" x14ac:dyDescent="0.25">
      <c r="B45" s="198">
        <f t="shared" si="1"/>
        <v>27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583.58000000000004</v>
      </c>
    </row>
    <row r="46" spans="2:9" x14ac:dyDescent="0.25">
      <c r="B46" s="198">
        <f t="shared" si="1"/>
        <v>27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583.58000000000004</v>
      </c>
    </row>
    <row r="47" spans="2:9" x14ac:dyDescent="0.25">
      <c r="B47" s="198">
        <f t="shared" si="1"/>
        <v>27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583.58000000000004</v>
      </c>
    </row>
    <row r="48" spans="2:9" x14ac:dyDescent="0.25">
      <c r="B48" s="198">
        <f t="shared" si="1"/>
        <v>27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583.58000000000004</v>
      </c>
    </row>
    <row r="49" spans="2:9" x14ac:dyDescent="0.25">
      <c r="B49" s="198">
        <f t="shared" si="1"/>
        <v>27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583.58000000000004</v>
      </c>
    </row>
    <row r="50" spans="2:9" x14ac:dyDescent="0.25">
      <c r="B50" s="198">
        <f t="shared" si="1"/>
        <v>27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583.58000000000004</v>
      </c>
    </row>
    <row r="51" spans="2:9" x14ac:dyDescent="0.25">
      <c r="B51" s="198">
        <f t="shared" si="1"/>
        <v>27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583.58000000000004</v>
      </c>
    </row>
    <row r="52" spans="2:9" x14ac:dyDescent="0.25">
      <c r="B52" s="198">
        <f t="shared" si="1"/>
        <v>27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583.58000000000004</v>
      </c>
    </row>
    <row r="53" spans="2:9" x14ac:dyDescent="0.25">
      <c r="B53" s="198">
        <f t="shared" si="1"/>
        <v>27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583.58000000000004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583.58000000000004</v>
      </c>
    </row>
    <row r="55" spans="2:9" x14ac:dyDescent="0.25">
      <c r="C55" s="53">
        <f>SUM(C9:C54)</f>
        <v>13</v>
      </c>
      <c r="D55" s="124">
        <f>SUM(D9:D54)</f>
        <v>282.64999999999998</v>
      </c>
      <c r="E55" s="174"/>
      <c r="F55" s="124">
        <f>SUM(F9:F54)</f>
        <v>282.64999999999998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5"/>
    </row>
    <row r="60" spans="2:9" ht="15.75" thickBot="1" x14ac:dyDescent="0.3">
      <c r="B60" s="91"/>
      <c r="C60" s="1135" t="s">
        <v>11</v>
      </c>
      <c r="D60" s="1136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37" t="s">
        <v>213</v>
      </c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26" t="s">
        <v>119</v>
      </c>
      <c r="B5" s="1157" t="s">
        <v>120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668.53000000000009</v>
      </c>
      <c r="H5" s="7">
        <f>E5-G5+E4+E6+E7</f>
        <v>607.77</v>
      </c>
    </row>
    <row r="6" spans="1:10" ht="15" customHeight="1" x14ac:dyDescent="0.25">
      <c r="A6" s="1126"/>
      <c r="B6" s="1157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82">
        <v>44595</v>
      </c>
      <c r="F9" s="269">
        <f t="shared" ref="F9:F54" si="0">D9</f>
        <v>178.52</v>
      </c>
      <c r="G9" s="270" t="s">
        <v>137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82">
        <v>44596</v>
      </c>
      <c r="F10" s="269">
        <f t="shared" si="0"/>
        <v>46.01</v>
      </c>
      <c r="G10" s="270" t="s">
        <v>138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82">
        <v>44597</v>
      </c>
      <c r="F11" s="269">
        <f t="shared" si="0"/>
        <v>47.92</v>
      </c>
      <c r="G11" s="270" t="s">
        <v>140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82">
        <v>44597</v>
      </c>
      <c r="F12" s="269">
        <f t="shared" si="0"/>
        <v>26.72</v>
      </c>
      <c r="G12" s="270" t="s">
        <v>141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82">
        <v>44610</v>
      </c>
      <c r="F13" s="269">
        <f t="shared" si="0"/>
        <v>168.46</v>
      </c>
      <c r="G13" s="270" t="s">
        <v>169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82">
        <v>44617</v>
      </c>
      <c r="F14" s="269">
        <f t="shared" si="0"/>
        <v>179.32</v>
      </c>
      <c r="G14" s="270" t="s">
        <v>197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82">
        <v>44617</v>
      </c>
      <c r="F15" s="269">
        <f t="shared" si="0"/>
        <v>21.58</v>
      </c>
      <c r="G15" s="270" t="s">
        <v>197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29</v>
      </c>
      <c r="C16" s="53"/>
      <c r="D16" s="905"/>
      <c r="E16" s="910"/>
      <c r="F16" s="905">
        <f t="shared" si="0"/>
        <v>0</v>
      </c>
      <c r="G16" s="484"/>
      <c r="H16" s="551"/>
      <c r="I16" s="264">
        <f t="shared" si="2"/>
        <v>607.76999999999987</v>
      </c>
      <c r="J16" s="245"/>
    </row>
    <row r="17" spans="2:10" x14ac:dyDescent="0.25">
      <c r="B17" s="198">
        <f t="shared" si="1"/>
        <v>29</v>
      </c>
      <c r="C17" s="53"/>
      <c r="D17" s="905"/>
      <c r="E17" s="910"/>
      <c r="F17" s="905">
        <f t="shared" si="0"/>
        <v>0</v>
      </c>
      <c r="G17" s="484"/>
      <c r="H17" s="551"/>
      <c r="I17" s="264">
        <f t="shared" si="2"/>
        <v>607.76999999999987</v>
      </c>
      <c r="J17" s="245"/>
    </row>
    <row r="18" spans="2:10" x14ac:dyDescent="0.25">
      <c r="B18" s="198">
        <f t="shared" si="1"/>
        <v>29</v>
      </c>
      <c r="C18" s="53"/>
      <c r="D18" s="905"/>
      <c r="E18" s="910"/>
      <c r="F18" s="905">
        <f t="shared" si="0"/>
        <v>0</v>
      </c>
      <c r="G18" s="484"/>
      <c r="H18" s="551"/>
      <c r="I18" s="264">
        <f t="shared" si="2"/>
        <v>607.76999999999987</v>
      </c>
      <c r="J18" s="245"/>
    </row>
    <row r="19" spans="2:10" x14ac:dyDescent="0.25">
      <c r="B19" s="198">
        <f t="shared" si="1"/>
        <v>29</v>
      </c>
      <c r="C19" s="53"/>
      <c r="D19" s="905"/>
      <c r="E19" s="910"/>
      <c r="F19" s="905">
        <f t="shared" si="0"/>
        <v>0</v>
      </c>
      <c r="G19" s="484"/>
      <c r="H19" s="551"/>
      <c r="I19" s="264">
        <f t="shared" si="2"/>
        <v>607.76999999999987</v>
      </c>
      <c r="J19" s="245"/>
    </row>
    <row r="20" spans="2:10" x14ac:dyDescent="0.25">
      <c r="B20" s="198">
        <f t="shared" si="1"/>
        <v>29</v>
      </c>
      <c r="C20" s="53"/>
      <c r="D20" s="905"/>
      <c r="E20" s="910"/>
      <c r="F20" s="905">
        <f t="shared" si="0"/>
        <v>0</v>
      </c>
      <c r="G20" s="484"/>
      <c r="H20" s="551"/>
      <c r="I20" s="264">
        <f t="shared" si="2"/>
        <v>607.76999999999987</v>
      </c>
      <c r="J20" s="245"/>
    </row>
    <row r="21" spans="2:10" x14ac:dyDescent="0.25">
      <c r="B21" s="198">
        <f t="shared" si="1"/>
        <v>29</v>
      </c>
      <c r="C21" s="53"/>
      <c r="D21" s="905"/>
      <c r="E21" s="910"/>
      <c r="F21" s="905">
        <f t="shared" si="0"/>
        <v>0</v>
      </c>
      <c r="G21" s="484"/>
      <c r="H21" s="551"/>
      <c r="I21" s="264">
        <f t="shared" si="2"/>
        <v>607.76999999999987</v>
      </c>
      <c r="J21" s="245"/>
    </row>
    <row r="22" spans="2:10" x14ac:dyDescent="0.25">
      <c r="B22" s="198">
        <f t="shared" si="1"/>
        <v>29</v>
      </c>
      <c r="C22" s="53"/>
      <c r="D22" s="905"/>
      <c r="E22" s="910"/>
      <c r="F22" s="905">
        <f t="shared" si="0"/>
        <v>0</v>
      </c>
      <c r="G22" s="484"/>
      <c r="H22" s="551"/>
      <c r="I22" s="264">
        <f t="shared" si="2"/>
        <v>607.76999999999987</v>
      </c>
      <c r="J22" s="245"/>
    </row>
    <row r="23" spans="2:10" x14ac:dyDescent="0.25">
      <c r="B23" s="198">
        <f t="shared" si="1"/>
        <v>29</v>
      </c>
      <c r="C23" s="53"/>
      <c r="D23" s="905"/>
      <c r="E23" s="910"/>
      <c r="F23" s="905">
        <f t="shared" si="0"/>
        <v>0</v>
      </c>
      <c r="G23" s="484"/>
      <c r="H23" s="551"/>
      <c r="I23" s="264">
        <f t="shared" si="2"/>
        <v>607.76999999999987</v>
      </c>
      <c r="J23" s="245"/>
    </row>
    <row r="24" spans="2:10" x14ac:dyDescent="0.25">
      <c r="B24" s="198">
        <f t="shared" si="1"/>
        <v>29</v>
      </c>
      <c r="C24" s="53"/>
      <c r="D24" s="269"/>
      <c r="E24" s="782"/>
      <c r="F24" s="269">
        <f t="shared" si="0"/>
        <v>0</v>
      </c>
      <c r="G24" s="270"/>
      <c r="H24" s="271"/>
      <c r="I24" s="264">
        <f t="shared" si="2"/>
        <v>607.76999999999987</v>
      </c>
    </row>
    <row r="25" spans="2:10" x14ac:dyDescent="0.25">
      <c r="B25" s="198">
        <f t="shared" si="1"/>
        <v>29</v>
      </c>
      <c r="C25" s="53"/>
      <c r="D25" s="269"/>
      <c r="E25" s="782"/>
      <c r="F25" s="269">
        <f t="shared" si="0"/>
        <v>0</v>
      </c>
      <c r="G25" s="270"/>
      <c r="H25" s="271"/>
      <c r="I25" s="264">
        <f t="shared" si="2"/>
        <v>607.76999999999987</v>
      </c>
    </row>
    <row r="26" spans="2:10" x14ac:dyDescent="0.25">
      <c r="B26" s="198">
        <f t="shared" si="1"/>
        <v>29</v>
      </c>
      <c r="C26" s="53"/>
      <c r="D26" s="269"/>
      <c r="E26" s="782"/>
      <c r="F26" s="269">
        <f t="shared" si="0"/>
        <v>0</v>
      </c>
      <c r="G26" s="270"/>
      <c r="H26" s="271"/>
      <c r="I26" s="264">
        <f t="shared" si="2"/>
        <v>607.76999999999987</v>
      </c>
    </row>
    <row r="27" spans="2:10" x14ac:dyDescent="0.25">
      <c r="B27" s="198">
        <f t="shared" si="1"/>
        <v>29</v>
      </c>
      <c r="C27" s="53"/>
      <c r="D27" s="269"/>
      <c r="E27" s="782"/>
      <c r="F27" s="269">
        <f t="shared" si="0"/>
        <v>0</v>
      </c>
      <c r="G27" s="270"/>
      <c r="H27" s="271"/>
      <c r="I27" s="264">
        <f t="shared" si="2"/>
        <v>607.76999999999987</v>
      </c>
    </row>
    <row r="28" spans="2:10" x14ac:dyDescent="0.25">
      <c r="B28" s="198">
        <f t="shared" si="1"/>
        <v>29</v>
      </c>
      <c r="C28" s="53"/>
      <c r="D28" s="269"/>
      <c r="E28" s="782"/>
      <c r="F28" s="269">
        <f t="shared" si="0"/>
        <v>0</v>
      </c>
      <c r="G28" s="270"/>
      <c r="H28" s="271"/>
      <c r="I28" s="264">
        <f t="shared" si="2"/>
        <v>607.76999999999987</v>
      </c>
    </row>
    <row r="29" spans="2:10" x14ac:dyDescent="0.25">
      <c r="B29" s="198">
        <f t="shared" si="1"/>
        <v>29</v>
      </c>
      <c r="C29" s="53"/>
      <c r="D29" s="269"/>
      <c r="E29" s="782"/>
      <c r="F29" s="269">
        <f t="shared" si="0"/>
        <v>0</v>
      </c>
      <c r="G29" s="270"/>
      <c r="H29" s="271"/>
      <c r="I29" s="264">
        <f t="shared" si="2"/>
        <v>607.76999999999987</v>
      </c>
    </row>
    <row r="30" spans="2:10" x14ac:dyDescent="0.25">
      <c r="B30" s="198">
        <f t="shared" si="1"/>
        <v>29</v>
      </c>
      <c r="C30" s="53"/>
      <c r="D30" s="269"/>
      <c r="E30" s="782"/>
      <c r="F30" s="269">
        <f t="shared" si="0"/>
        <v>0</v>
      </c>
      <c r="G30" s="270"/>
      <c r="H30" s="271"/>
      <c r="I30" s="264">
        <f t="shared" si="2"/>
        <v>607.76999999999987</v>
      </c>
    </row>
    <row r="31" spans="2:10" x14ac:dyDescent="0.25">
      <c r="B31" s="198">
        <f t="shared" si="1"/>
        <v>29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2"/>
        <v>607.76999999999987</v>
      </c>
    </row>
    <row r="32" spans="2:10" x14ac:dyDescent="0.25">
      <c r="B32" s="198">
        <f t="shared" si="1"/>
        <v>29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2"/>
        <v>607.76999999999987</v>
      </c>
    </row>
    <row r="33" spans="2:9" x14ac:dyDescent="0.25">
      <c r="B33" s="198">
        <f t="shared" si="1"/>
        <v>29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607.76999999999987</v>
      </c>
    </row>
    <row r="34" spans="2:9" x14ac:dyDescent="0.25">
      <c r="B34" s="198">
        <f t="shared" si="1"/>
        <v>29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607.76999999999987</v>
      </c>
    </row>
    <row r="35" spans="2:9" x14ac:dyDescent="0.25">
      <c r="B35" s="198">
        <f t="shared" si="1"/>
        <v>29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607.76999999999987</v>
      </c>
    </row>
    <row r="36" spans="2:9" x14ac:dyDescent="0.25">
      <c r="B36" s="198">
        <f t="shared" si="1"/>
        <v>29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607.76999999999987</v>
      </c>
    </row>
    <row r="37" spans="2:9" x14ac:dyDescent="0.25">
      <c r="B37" s="198">
        <f t="shared" si="1"/>
        <v>29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607.76999999999987</v>
      </c>
    </row>
    <row r="38" spans="2:9" x14ac:dyDescent="0.25">
      <c r="B38" s="198">
        <f t="shared" si="1"/>
        <v>29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607.76999999999987</v>
      </c>
    </row>
    <row r="39" spans="2:9" x14ac:dyDescent="0.25">
      <c r="B39" s="198">
        <f t="shared" si="1"/>
        <v>29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607.76999999999987</v>
      </c>
    </row>
    <row r="40" spans="2:9" x14ac:dyDescent="0.25">
      <c r="B40" s="198">
        <f t="shared" si="1"/>
        <v>29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607.76999999999987</v>
      </c>
    </row>
    <row r="41" spans="2:9" x14ac:dyDescent="0.25">
      <c r="B41" s="198">
        <f t="shared" si="1"/>
        <v>29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607.76999999999987</v>
      </c>
    </row>
    <row r="42" spans="2:9" x14ac:dyDescent="0.25">
      <c r="B42" s="198">
        <f t="shared" si="1"/>
        <v>29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607.76999999999987</v>
      </c>
    </row>
    <row r="43" spans="2:9" x14ac:dyDescent="0.25">
      <c r="B43" s="198">
        <f t="shared" si="1"/>
        <v>29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607.76999999999987</v>
      </c>
    </row>
    <row r="44" spans="2:9" x14ac:dyDescent="0.25">
      <c r="B44" s="198">
        <f t="shared" si="1"/>
        <v>29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607.76999999999987</v>
      </c>
    </row>
    <row r="45" spans="2:9" x14ac:dyDescent="0.25">
      <c r="B45" s="198">
        <f t="shared" si="1"/>
        <v>29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607.76999999999987</v>
      </c>
    </row>
    <row r="46" spans="2:9" x14ac:dyDescent="0.25">
      <c r="B46" s="198">
        <f t="shared" si="1"/>
        <v>29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607.76999999999987</v>
      </c>
    </row>
    <row r="47" spans="2:9" x14ac:dyDescent="0.25">
      <c r="B47" s="198">
        <f t="shared" si="1"/>
        <v>29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607.76999999999987</v>
      </c>
    </row>
    <row r="48" spans="2:9" x14ac:dyDescent="0.25">
      <c r="B48" s="198">
        <f t="shared" si="1"/>
        <v>29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607.76999999999987</v>
      </c>
    </row>
    <row r="49" spans="2:9" x14ac:dyDescent="0.25">
      <c r="B49" s="198">
        <f t="shared" si="1"/>
        <v>29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607.76999999999987</v>
      </c>
    </row>
    <row r="50" spans="2:9" x14ac:dyDescent="0.25">
      <c r="B50" s="198">
        <f t="shared" si="1"/>
        <v>29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607.76999999999987</v>
      </c>
    </row>
    <row r="51" spans="2:9" x14ac:dyDescent="0.25">
      <c r="B51" s="198">
        <f t="shared" si="1"/>
        <v>29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607.76999999999987</v>
      </c>
    </row>
    <row r="52" spans="2:9" x14ac:dyDescent="0.25">
      <c r="B52" s="198">
        <f t="shared" si="1"/>
        <v>29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607.76999999999987</v>
      </c>
    </row>
    <row r="53" spans="2:9" x14ac:dyDescent="0.25">
      <c r="B53" s="198">
        <f t="shared" si="1"/>
        <v>29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607.76999999999987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607.76999999999987</v>
      </c>
    </row>
    <row r="55" spans="2:9" x14ac:dyDescent="0.25">
      <c r="C55" s="53">
        <f>SUM(C9:C54)</f>
        <v>30</v>
      </c>
      <c r="D55" s="124">
        <f>SUM(D9:D54)</f>
        <v>668.53000000000009</v>
      </c>
      <c r="E55" s="174"/>
      <c r="F55" s="124">
        <f>SUM(F9:F54)</f>
        <v>668.53000000000009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5"/>
    </row>
    <row r="60" spans="2:9" ht="15.75" thickBot="1" x14ac:dyDescent="0.3">
      <c r="B60" s="91"/>
      <c r="C60" s="1135" t="s">
        <v>11</v>
      </c>
      <c r="D60" s="1136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7" zoomScaleNormal="100" workbookViewId="0">
      <selection activeCell="JX34" sqref="JX34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124" t="s">
        <v>207</v>
      </c>
      <c r="L1" s="1124"/>
      <c r="M1" s="1124"/>
      <c r="N1" s="1124"/>
      <c r="O1" s="1124"/>
      <c r="P1" s="1124"/>
      <c r="Q1" s="1124"/>
      <c r="R1" s="365">
        <f>I1+1</f>
        <v>1</v>
      </c>
      <c r="S1" s="365"/>
      <c r="U1" s="1122" t="str">
        <f>K1</f>
        <v>ENTRADAS DEL MES DE MARZO 2022</v>
      </c>
      <c r="V1" s="1122"/>
      <c r="W1" s="1122"/>
      <c r="X1" s="1122"/>
      <c r="Y1" s="1122"/>
      <c r="Z1" s="1122"/>
      <c r="AA1" s="1122"/>
      <c r="AB1" s="365">
        <f>R1+1</f>
        <v>2</v>
      </c>
      <c r="AC1" s="591"/>
      <c r="AE1" s="1122" t="str">
        <f>U1</f>
        <v>ENTRADAS DEL MES DE MARZO 2022</v>
      </c>
      <c r="AF1" s="1122"/>
      <c r="AG1" s="1122"/>
      <c r="AH1" s="1122"/>
      <c r="AI1" s="1122"/>
      <c r="AJ1" s="1122"/>
      <c r="AK1" s="1122"/>
      <c r="AL1" s="365">
        <f>AB1+1</f>
        <v>3</v>
      </c>
      <c r="AM1" s="365"/>
      <c r="AO1" s="1122" t="str">
        <f>AE1</f>
        <v>ENTRADAS DEL MES DE MARZO 2022</v>
      </c>
      <c r="AP1" s="1122"/>
      <c r="AQ1" s="1122"/>
      <c r="AR1" s="1122"/>
      <c r="AS1" s="1122"/>
      <c r="AT1" s="1122"/>
      <c r="AU1" s="1122"/>
      <c r="AV1" s="365">
        <f>AL1+1</f>
        <v>4</v>
      </c>
      <c r="AW1" s="591"/>
      <c r="AY1" s="1122" t="str">
        <f>AO1</f>
        <v>ENTRADAS DEL MES DE MARZO 2022</v>
      </c>
      <c r="AZ1" s="1122"/>
      <c r="BA1" s="1122"/>
      <c r="BB1" s="1122"/>
      <c r="BC1" s="1122"/>
      <c r="BD1" s="1122"/>
      <c r="BE1" s="1122"/>
      <c r="BF1" s="365">
        <f>AV1+1</f>
        <v>5</v>
      </c>
      <c r="BG1" s="630"/>
      <c r="BI1" s="1122" t="str">
        <f>AY1</f>
        <v>ENTRADAS DEL MES DE MARZO 2022</v>
      </c>
      <c r="BJ1" s="1122"/>
      <c r="BK1" s="1122"/>
      <c r="BL1" s="1122"/>
      <c r="BM1" s="1122"/>
      <c r="BN1" s="1122"/>
      <c r="BO1" s="1122"/>
      <c r="BP1" s="365">
        <f>BF1+1</f>
        <v>6</v>
      </c>
      <c r="BQ1" s="591"/>
      <c r="BS1" s="1122" t="str">
        <f>BI1</f>
        <v>ENTRADAS DEL MES DE MARZO 2022</v>
      </c>
      <c r="BT1" s="1122"/>
      <c r="BU1" s="1122"/>
      <c r="BV1" s="1122"/>
      <c r="BW1" s="1122"/>
      <c r="BX1" s="1122"/>
      <c r="BY1" s="1122"/>
      <c r="BZ1" s="365">
        <f>BP1+1</f>
        <v>7</v>
      </c>
      <c r="CC1" s="1122" t="str">
        <f>BS1</f>
        <v>ENTRADAS DEL MES DE MARZO 2022</v>
      </c>
      <c r="CD1" s="1122"/>
      <c r="CE1" s="1122"/>
      <c r="CF1" s="1122"/>
      <c r="CG1" s="1122"/>
      <c r="CH1" s="1122"/>
      <c r="CI1" s="1122"/>
      <c r="CJ1" s="365">
        <f>BZ1+1</f>
        <v>8</v>
      </c>
      <c r="CM1" s="1122" t="str">
        <f>CC1</f>
        <v>ENTRADAS DEL MES DE MARZO 2022</v>
      </c>
      <c r="CN1" s="1122"/>
      <c r="CO1" s="1122"/>
      <c r="CP1" s="1122"/>
      <c r="CQ1" s="1122"/>
      <c r="CR1" s="1122"/>
      <c r="CS1" s="1122"/>
      <c r="CT1" s="365">
        <f>CJ1+1</f>
        <v>9</v>
      </c>
      <c r="CU1" s="591"/>
      <c r="CW1" s="1122" t="str">
        <f>CM1</f>
        <v>ENTRADAS DEL MES DE MARZO 2022</v>
      </c>
      <c r="CX1" s="1122"/>
      <c r="CY1" s="1122"/>
      <c r="CZ1" s="1122"/>
      <c r="DA1" s="1122"/>
      <c r="DB1" s="1122"/>
      <c r="DC1" s="1122"/>
      <c r="DD1" s="365">
        <f>CT1+1</f>
        <v>10</v>
      </c>
      <c r="DE1" s="591"/>
      <c r="DG1" s="1122" t="str">
        <f>CW1</f>
        <v>ENTRADAS DEL MES DE MARZO 2022</v>
      </c>
      <c r="DH1" s="1122"/>
      <c r="DI1" s="1122"/>
      <c r="DJ1" s="1122"/>
      <c r="DK1" s="1122"/>
      <c r="DL1" s="1122"/>
      <c r="DM1" s="1122"/>
      <c r="DN1" s="365">
        <f>DD1+1</f>
        <v>11</v>
      </c>
      <c r="DO1" s="591"/>
      <c r="DQ1" s="1122" t="str">
        <f>DG1</f>
        <v>ENTRADAS DEL MES DE MARZO 2022</v>
      </c>
      <c r="DR1" s="1122"/>
      <c r="DS1" s="1122"/>
      <c r="DT1" s="1122"/>
      <c r="DU1" s="1122"/>
      <c r="DV1" s="1122"/>
      <c r="DW1" s="1122"/>
      <c r="DX1" s="365">
        <f>DN1+1</f>
        <v>12</v>
      </c>
      <c r="EA1" s="1122" t="str">
        <f>DQ1</f>
        <v>ENTRADAS DEL MES DE MARZO 2022</v>
      </c>
      <c r="EB1" s="1122"/>
      <c r="EC1" s="1122"/>
      <c r="ED1" s="1122"/>
      <c r="EE1" s="1122"/>
      <c r="EF1" s="1122"/>
      <c r="EG1" s="1122"/>
      <c r="EH1" s="365">
        <f>DX1+1</f>
        <v>13</v>
      </c>
      <c r="EI1" s="591"/>
      <c r="EK1" s="1122" t="str">
        <f>EA1</f>
        <v>ENTRADAS DEL MES DE MARZO 2022</v>
      </c>
      <c r="EL1" s="1122"/>
      <c r="EM1" s="1122"/>
      <c r="EN1" s="1122"/>
      <c r="EO1" s="1122"/>
      <c r="EP1" s="1122"/>
      <c r="EQ1" s="1122"/>
      <c r="ER1" s="365">
        <f>EH1+1</f>
        <v>14</v>
      </c>
      <c r="ES1" s="591"/>
      <c r="EU1" s="1122" t="str">
        <f>EK1</f>
        <v>ENTRADAS DEL MES DE MARZO 2022</v>
      </c>
      <c r="EV1" s="1122"/>
      <c r="EW1" s="1122"/>
      <c r="EX1" s="1122"/>
      <c r="EY1" s="1122"/>
      <c r="EZ1" s="1122"/>
      <c r="FA1" s="1122"/>
      <c r="FB1" s="365">
        <f>ER1+1</f>
        <v>15</v>
      </c>
      <c r="FC1" s="591"/>
      <c r="FE1" s="1122" t="str">
        <f>EU1</f>
        <v>ENTRADAS DEL MES DE MARZO 2022</v>
      </c>
      <c r="FF1" s="1122"/>
      <c r="FG1" s="1122"/>
      <c r="FH1" s="1122"/>
      <c r="FI1" s="1122"/>
      <c r="FJ1" s="1122"/>
      <c r="FK1" s="1122"/>
      <c r="FL1" s="365">
        <f>FB1+1</f>
        <v>16</v>
      </c>
      <c r="FM1" s="591"/>
      <c r="FO1" s="1122" t="str">
        <f>FE1</f>
        <v>ENTRADAS DEL MES DE MARZO 2022</v>
      </c>
      <c r="FP1" s="1122"/>
      <c r="FQ1" s="1122"/>
      <c r="FR1" s="1122"/>
      <c r="FS1" s="1122"/>
      <c r="FT1" s="1122"/>
      <c r="FU1" s="1122"/>
      <c r="FV1" s="365">
        <f>FL1+1</f>
        <v>17</v>
      </c>
      <c r="FW1" s="591"/>
      <c r="FY1" s="1122" t="str">
        <f>FO1</f>
        <v>ENTRADAS DEL MES DE MARZO 2022</v>
      </c>
      <c r="FZ1" s="1122"/>
      <c r="GA1" s="1122"/>
      <c r="GB1" s="1122"/>
      <c r="GC1" s="1122"/>
      <c r="GD1" s="1122"/>
      <c r="GE1" s="1122"/>
      <c r="GF1" s="365">
        <f>FV1+1</f>
        <v>18</v>
      </c>
      <c r="GG1" s="591"/>
      <c r="GH1" s="75" t="s">
        <v>37</v>
      </c>
      <c r="GI1" s="1122" t="str">
        <f>FY1</f>
        <v>ENTRADAS DEL MES DE MARZO 2022</v>
      </c>
      <c r="GJ1" s="1122"/>
      <c r="GK1" s="1122"/>
      <c r="GL1" s="1122"/>
      <c r="GM1" s="1122"/>
      <c r="GN1" s="1122"/>
      <c r="GO1" s="1122"/>
      <c r="GP1" s="365">
        <f>GF1+1</f>
        <v>19</v>
      </c>
      <c r="GQ1" s="591"/>
      <c r="GS1" s="1122" t="str">
        <f>GI1</f>
        <v>ENTRADAS DEL MES DE MARZO 2022</v>
      </c>
      <c r="GT1" s="1122"/>
      <c r="GU1" s="1122"/>
      <c r="GV1" s="1122"/>
      <c r="GW1" s="1122"/>
      <c r="GX1" s="1122"/>
      <c r="GY1" s="1122"/>
      <c r="GZ1" s="365">
        <f>GP1+1</f>
        <v>20</v>
      </c>
      <c r="HA1" s="591"/>
      <c r="HC1" s="1122" t="str">
        <f>GS1</f>
        <v>ENTRADAS DEL MES DE MARZO 2022</v>
      </c>
      <c r="HD1" s="1122"/>
      <c r="HE1" s="1122"/>
      <c r="HF1" s="1122"/>
      <c r="HG1" s="1122"/>
      <c r="HH1" s="1122"/>
      <c r="HI1" s="1122"/>
      <c r="HJ1" s="365">
        <f>GZ1+1</f>
        <v>21</v>
      </c>
      <c r="HK1" s="591"/>
      <c r="HM1" s="1122" t="str">
        <f>HC1</f>
        <v>ENTRADAS DEL MES DE MARZO 2022</v>
      </c>
      <c r="HN1" s="1122"/>
      <c r="HO1" s="1122"/>
      <c r="HP1" s="1122"/>
      <c r="HQ1" s="1122"/>
      <c r="HR1" s="1122"/>
      <c r="HS1" s="1122"/>
      <c r="HT1" s="365">
        <f>HJ1+1</f>
        <v>22</v>
      </c>
      <c r="HU1" s="591"/>
      <c r="HW1" s="1122" t="str">
        <f>HM1</f>
        <v>ENTRADAS DEL MES DE MARZO 2022</v>
      </c>
      <c r="HX1" s="1122"/>
      <c r="HY1" s="1122"/>
      <c r="HZ1" s="1122"/>
      <c r="IA1" s="1122"/>
      <c r="IB1" s="1122"/>
      <c r="IC1" s="1122"/>
      <c r="ID1" s="365">
        <f>HT1+1</f>
        <v>23</v>
      </c>
      <c r="IE1" s="591"/>
      <c r="IG1" s="1122" t="str">
        <f>HW1</f>
        <v>ENTRADAS DEL MES DE MARZO 2022</v>
      </c>
      <c r="IH1" s="1122"/>
      <c r="II1" s="1122"/>
      <c r="IJ1" s="1122"/>
      <c r="IK1" s="1122"/>
      <c r="IL1" s="1122"/>
      <c r="IM1" s="1122"/>
      <c r="IN1" s="365">
        <f>ID1+1</f>
        <v>24</v>
      </c>
      <c r="IO1" s="591"/>
      <c r="IQ1" s="1122" t="str">
        <f>IG1</f>
        <v>ENTRADAS DEL MES DE MARZO 2022</v>
      </c>
      <c r="IR1" s="1122"/>
      <c r="IS1" s="1122"/>
      <c r="IT1" s="1122"/>
      <c r="IU1" s="1122"/>
      <c r="IV1" s="1122"/>
      <c r="IW1" s="1122"/>
      <c r="IX1" s="365">
        <f>IN1+1</f>
        <v>25</v>
      </c>
      <c r="IY1" s="591"/>
      <c r="JA1" s="1122" t="str">
        <f>IQ1</f>
        <v>ENTRADAS DEL MES DE MARZO 2022</v>
      </c>
      <c r="JB1" s="1122"/>
      <c r="JC1" s="1122"/>
      <c r="JD1" s="1122"/>
      <c r="JE1" s="1122"/>
      <c r="JF1" s="1122"/>
      <c r="JG1" s="1122"/>
      <c r="JH1" s="365">
        <f>IX1+1</f>
        <v>26</v>
      </c>
      <c r="JI1" s="591"/>
      <c r="JK1" s="1132" t="str">
        <f>JA1</f>
        <v>ENTRADAS DEL MES DE MARZO 2022</v>
      </c>
      <c r="JL1" s="1132"/>
      <c r="JM1" s="1132"/>
      <c r="JN1" s="1132"/>
      <c r="JO1" s="1132"/>
      <c r="JP1" s="1132"/>
      <c r="JQ1" s="1132"/>
      <c r="JR1" s="365">
        <f>JH1+1</f>
        <v>27</v>
      </c>
      <c r="JS1" s="591"/>
      <c r="JU1" s="1122" t="str">
        <f>JK1</f>
        <v>ENTRADAS DEL MES DE MARZO 2022</v>
      </c>
      <c r="JV1" s="1122"/>
      <c r="JW1" s="1122"/>
      <c r="JX1" s="1122"/>
      <c r="JY1" s="1122"/>
      <c r="JZ1" s="1122"/>
      <c r="KA1" s="1122"/>
      <c r="KB1" s="365">
        <f>JR1+1</f>
        <v>28</v>
      </c>
      <c r="KC1" s="591"/>
      <c r="KE1" s="1122" t="str">
        <f>JU1</f>
        <v>ENTRADAS DEL MES DE MARZO 2022</v>
      </c>
      <c r="KF1" s="1122"/>
      <c r="KG1" s="1122"/>
      <c r="KH1" s="1122"/>
      <c r="KI1" s="1122"/>
      <c r="KJ1" s="1122"/>
      <c r="KK1" s="1122"/>
      <c r="KL1" s="365">
        <f>KB1+1</f>
        <v>29</v>
      </c>
      <c r="KM1" s="591"/>
      <c r="KO1" s="1122" t="str">
        <f>KE1</f>
        <v>ENTRADAS DEL MES DE MARZO 2022</v>
      </c>
      <c r="KP1" s="1122"/>
      <c r="KQ1" s="1122"/>
      <c r="KR1" s="1122"/>
      <c r="KS1" s="1122"/>
      <c r="KT1" s="1122"/>
      <c r="KU1" s="1122"/>
      <c r="KV1" s="365">
        <f>KL1+1</f>
        <v>30</v>
      </c>
      <c r="KW1" s="591"/>
      <c r="KY1" s="1122" t="str">
        <f>KO1</f>
        <v>ENTRADAS DEL MES DE MARZO 2022</v>
      </c>
      <c r="KZ1" s="1122"/>
      <c r="LA1" s="1122"/>
      <c r="LB1" s="1122"/>
      <c r="LC1" s="1122"/>
      <c r="LD1" s="1122"/>
      <c r="LE1" s="1122"/>
      <c r="LF1" s="365">
        <f>KV1+1</f>
        <v>31</v>
      </c>
      <c r="LG1" s="591"/>
      <c r="LI1" s="1122" t="str">
        <f>KY1</f>
        <v>ENTRADAS DEL MES DE MARZO 2022</v>
      </c>
      <c r="LJ1" s="1122"/>
      <c r="LK1" s="1122"/>
      <c r="LL1" s="1122"/>
      <c r="LM1" s="1122"/>
      <c r="LN1" s="1122"/>
      <c r="LO1" s="1122"/>
      <c r="LP1" s="365">
        <f>LF1+1</f>
        <v>32</v>
      </c>
      <c r="LQ1" s="591"/>
      <c r="LS1" s="1122" t="str">
        <f>LI1</f>
        <v>ENTRADAS DEL MES DE MARZO 2022</v>
      </c>
      <c r="LT1" s="1122"/>
      <c r="LU1" s="1122"/>
      <c r="LV1" s="1122"/>
      <c r="LW1" s="1122"/>
      <c r="LX1" s="1122"/>
      <c r="LY1" s="1122"/>
      <c r="LZ1" s="365">
        <f>LP1+1</f>
        <v>33</v>
      </c>
      <c r="MC1" s="1122" t="str">
        <f>LS1</f>
        <v>ENTRADAS DEL MES DE MARZO 2022</v>
      </c>
      <c r="MD1" s="1122"/>
      <c r="ME1" s="1122"/>
      <c r="MF1" s="1122"/>
      <c r="MG1" s="1122"/>
      <c r="MH1" s="1122"/>
      <c r="MI1" s="1122"/>
      <c r="MJ1" s="365">
        <f>LZ1+1</f>
        <v>34</v>
      </c>
      <c r="MK1" s="365"/>
      <c r="MM1" s="1122" t="str">
        <f>MC1</f>
        <v>ENTRADAS DEL MES DE MARZO 2022</v>
      </c>
      <c r="MN1" s="1122"/>
      <c r="MO1" s="1122"/>
      <c r="MP1" s="1122"/>
      <c r="MQ1" s="1122"/>
      <c r="MR1" s="1122"/>
      <c r="MS1" s="1122"/>
      <c r="MT1" s="365">
        <f>MJ1+1</f>
        <v>35</v>
      </c>
      <c r="MU1" s="365"/>
      <c r="MW1" s="1122" t="str">
        <f>MM1</f>
        <v>ENTRADAS DEL MES DE MARZO 2022</v>
      </c>
      <c r="MX1" s="1122"/>
      <c r="MY1" s="1122"/>
      <c r="MZ1" s="1122"/>
      <c r="NA1" s="1122"/>
      <c r="NB1" s="1122"/>
      <c r="NC1" s="1122"/>
      <c r="ND1" s="365">
        <f>MT1+1</f>
        <v>36</v>
      </c>
      <c r="NE1" s="365"/>
      <c r="NG1" s="1122" t="str">
        <f>MW1</f>
        <v>ENTRADAS DEL MES DE MARZO 2022</v>
      </c>
      <c r="NH1" s="1122"/>
      <c r="NI1" s="1122"/>
      <c r="NJ1" s="1122"/>
      <c r="NK1" s="1122"/>
      <c r="NL1" s="1122"/>
      <c r="NM1" s="1122"/>
      <c r="NN1" s="365">
        <f>ND1+1</f>
        <v>37</v>
      </c>
      <c r="NO1" s="365"/>
      <c r="NQ1" s="1122" t="str">
        <f>NG1</f>
        <v>ENTRADAS DEL MES DE MARZO 2022</v>
      </c>
      <c r="NR1" s="1122"/>
      <c r="NS1" s="1122"/>
      <c r="NT1" s="1122"/>
      <c r="NU1" s="1122"/>
      <c r="NV1" s="1122"/>
      <c r="NW1" s="1122"/>
      <c r="NX1" s="365">
        <f>NN1+1</f>
        <v>38</v>
      </c>
      <c r="NY1" s="365"/>
      <c r="OA1" s="1122" t="str">
        <f>NQ1</f>
        <v>ENTRADAS DEL MES DE MARZO 2022</v>
      </c>
      <c r="OB1" s="1122"/>
      <c r="OC1" s="1122"/>
      <c r="OD1" s="1122"/>
      <c r="OE1" s="1122"/>
      <c r="OF1" s="1122"/>
      <c r="OG1" s="1122"/>
      <c r="OH1" s="365">
        <f>NX1+1</f>
        <v>39</v>
      </c>
      <c r="OI1" s="365"/>
      <c r="OK1" s="1122" t="str">
        <f>OA1</f>
        <v>ENTRADAS DEL MES DE MARZO 2022</v>
      </c>
      <c r="OL1" s="1122"/>
      <c r="OM1" s="1122"/>
      <c r="ON1" s="1122"/>
      <c r="OO1" s="1122"/>
      <c r="OP1" s="1122"/>
      <c r="OQ1" s="1122"/>
      <c r="OR1" s="365">
        <f>OH1+1</f>
        <v>40</v>
      </c>
      <c r="OS1" s="365"/>
      <c r="OU1" s="1122" t="str">
        <f>OK1</f>
        <v>ENTRADAS DEL MES DE MARZO 2022</v>
      </c>
      <c r="OV1" s="1122"/>
      <c r="OW1" s="1122"/>
      <c r="OX1" s="1122"/>
      <c r="OY1" s="1122"/>
      <c r="OZ1" s="1122"/>
      <c r="PA1" s="1122"/>
      <c r="PB1" s="365">
        <f>OR1+1</f>
        <v>41</v>
      </c>
      <c r="PC1" s="365"/>
      <c r="PE1" s="1122" t="str">
        <f>OU1</f>
        <v>ENTRADAS DEL MES DE MARZO 2022</v>
      </c>
      <c r="PF1" s="1122"/>
      <c r="PG1" s="1122"/>
      <c r="PH1" s="1122"/>
      <c r="PI1" s="1122"/>
      <c r="PJ1" s="1122"/>
      <c r="PK1" s="1122"/>
      <c r="PL1" s="365">
        <f>PB1+1</f>
        <v>42</v>
      </c>
      <c r="PM1" s="365"/>
      <c r="PO1" s="1122" t="str">
        <f>PE1</f>
        <v>ENTRADAS DEL MES DE MARZO 2022</v>
      </c>
      <c r="PP1" s="1122"/>
      <c r="PQ1" s="1122"/>
      <c r="PR1" s="1122"/>
      <c r="PS1" s="1122"/>
      <c r="PT1" s="1122"/>
      <c r="PU1" s="1122"/>
      <c r="PV1" s="365">
        <f>PL1+1</f>
        <v>43</v>
      </c>
      <c r="PX1" s="1122" t="str">
        <f>PO1</f>
        <v>ENTRADAS DEL MES DE MARZO 2022</v>
      </c>
      <c r="PY1" s="1122"/>
      <c r="PZ1" s="1122"/>
      <c r="QA1" s="1122"/>
      <c r="QB1" s="1122"/>
      <c r="QC1" s="1122"/>
      <c r="QD1" s="1122"/>
      <c r="QE1" s="365">
        <f>PV1+1</f>
        <v>44</v>
      </c>
      <c r="QG1" s="1122" t="str">
        <f>PX1</f>
        <v>ENTRADAS DEL MES DE MARZO 2022</v>
      </c>
      <c r="QH1" s="1122"/>
      <c r="QI1" s="1122"/>
      <c r="QJ1" s="1122"/>
      <c r="QK1" s="1122"/>
      <c r="QL1" s="1122"/>
      <c r="QM1" s="1122"/>
      <c r="QN1" s="365">
        <f>QE1+1</f>
        <v>45</v>
      </c>
      <c r="QP1" s="1122" t="str">
        <f>QG1</f>
        <v>ENTRADAS DEL MES DE MARZO 2022</v>
      </c>
      <c r="QQ1" s="1122"/>
      <c r="QR1" s="1122"/>
      <c r="QS1" s="1122"/>
      <c r="QT1" s="1122"/>
      <c r="QU1" s="1122"/>
      <c r="QV1" s="1122"/>
      <c r="QW1" s="365">
        <f>QN1+1</f>
        <v>46</v>
      </c>
      <c r="QY1" s="1122" t="str">
        <f>QP1</f>
        <v>ENTRADAS DEL MES DE MARZO 2022</v>
      </c>
      <c r="QZ1" s="1122"/>
      <c r="RA1" s="1122"/>
      <c r="RB1" s="1122"/>
      <c r="RC1" s="1122"/>
      <c r="RD1" s="1122"/>
      <c r="RE1" s="1122"/>
      <c r="RF1" s="365">
        <f>QW1+1</f>
        <v>47</v>
      </c>
      <c r="RH1" s="1122" t="str">
        <f>QY1</f>
        <v>ENTRADAS DEL MES DE MARZO 2022</v>
      </c>
      <c r="RI1" s="1122"/>
      <c r="RJ1" s="1122"/>
      <c r="RK1" s="1122"/>
      <c r="RL1" s="1122"/>
      <c r="RM1" s="1122"/>
      <c r="RN1" s="1122"/>
      <c r="RO1" s="365">
        <f>RF1+1</f>
        <v>48</v>
      </c>
      <c r="RQ1" s="1122" t="str">
        <f>RH1</f>
        <v>ENTRADAS DEL MES DE MARZO 2022</v>
      </c>
      <c r="RR1" s="1122"/>
      <c r="RS1" s="1122"/>
      <c r="RT1" s="1122"/>
      <c r="RU1" s="1122"/>
      <c r="RV1" s="1122"/>
      <c r="RW1" s="1122"/>
      <c r="RX1" s="365">
        <f>RO1+1</f>
        <v>49</v>
      </c>
      <c r="RZ1" s="1122" t="str">
        <f>RQ1</f>
        <v>ENTRADAS DEL MES DE MARZO 2022</v>
      </c>
      <c r="SA1" s="1122"/>
      <c r="SB1" s="1122"/>
      <c r="SC1" s="1122"/>
      <c r="SD1" s="1122"/>
      <c r="SE1" s="1122"/>
      <c r="SF1" s="1122"/>
      <c r="SG1" s="365">
        <f>RX1+1</f>
        <v>50</v>
      </c>
      <c r="SI1" s="1122" t="str">
        <f>RZ1</f>
        <v>ENTRADAS DEL MES DE MARZO 2022</v>
      </c>
      <c r="SJ1" s="1122"/>
      <c r="SK1" s="1122"/>
      <c r="SL1" s="1122"/>
      <c r="SM1" s="1122"/>
      <c r="SN1" s="1122"/>
      <c r="SO1" s="1122"/>
      <c r="SP1" s="365">
        <f>SG1+1</f>
        <v>51</v>
      </c>
      <c r="SR1" s="1122" t="str">
        <f>SI1</f>
        <v>ENTRADAS DEL MES DE MARZO 2022</v>
      </c>
      <c r="SS1" s="1122"/>
      <c r="ST1" s="1122"/>
      <c r="SU1" s="1122"/>
      <c r="SV1" s="1122"/>
      <c r="SW1" s="1122"/>
      <c r="SX1" s="1122"/>
      <c r="SY1" s="365">
        <f>SP1+1</f>
        <v>52</v>
      </c>
      <c r="TA1" s="1122" t="str">
        <f>SR1</f>
        <v>ENTRADAS DEL MES DE MARZO 2022</v>
      </c>
      <c r="TB1" s="1122"/>
      <c r="TC1" s="1122"/>
      <c r="TD1" s="1122"/>
      <c r="TE1" s="1122"/>
      <c r="TF1" s="1122"/>
      <c r="TG1" s="1122"/>
      <c r="TH1" s="365">
        <f>SY1+1</f>
        <v>53</v>
      </c>
      <c r="TJ1" s="1122" t="str">
        <f>TA1</f>
        <v>ENTRADAS DEL MES DE MARZO 2022</v>
      </c>
      <c r="TK1" s="1122"/>
      <c r="TL1" s="1122"/>
      <c r="TM1" s="1122"/>
      <c r="TN1" s="1122"/>
      <c r="TO1" s="1122"/>
      <c r="TP1" s="1122"/>
      <c r="TQ1" s="365">
        <f>TH1+1</f>
        <v>54</v>
      </c>
      <c r="TS1" s="1122" t="str">
        <f>TJ1</f>
        <v>ENTRADAS DEL MES DE MARZO 2022</v>
      </c>
      <c r="TT1" s="1122"/>
      <c r="TU1" s="1122"/>
      <c r="TV1" s="1122"/>
      <c r="TW1" s="1122"/>
      <c r="TX1" s="1122"/>
      <c r="TY1" s="1122"/>
      <c r="TZ1" s="365">
        <f>TQ1+1</f>
        <v>55</v>
      </c>
      <c r="UB1" s="1122" t="str">
        <f>TS1</f>
        <v>ENTRADAS DEL MES DE MARZO 2022</v>
      </c>
      <c r="UC1" s="1122"/>
      <c r="UD1" s="1122"/>
      <c r="UE1" s="1122"/>
      <c r="UF1" s="1122"/>
      <c r="UG1" s="1122"/>
      <c r="UH1" s="1122"/>
      <c r="UI1" s="365">
        <f>TZ1+1</f>
        <v>56</v>
      </c>
      <c r="UK1" s="1122" t="str">
        <f>UB1</f>
        <v>ENTRADAS DEL MES DE MARZO 2022</v>
      </c>
      <c r="UL1" s="1122"/>
      <c r="UM1" s="1122"/>
      <c r="UN1" s="1122"/>
      <c r="UO1" s="1122"/>
      <c r="UP1" s="1122"/>
      <c r="UQ1" s="1122"/>
      <c r="UR1" s="365">
        <f>UI1+1</f>
        <v>57</v>
      </c>
      <c r="UT1" s="1122" t="str">
        <f>UK1</f>
        <v>ENTRADAS DEL MES DE MARZO 2022</v>
      </c>
      <c r="UU1" s="1122"/>
      <c r="UV1" s="1122"/>
      <c r="UW1" s="1122"/>
      <c r="UX1" s="1122"/>
      <c r="UY1" s="1122"/>
      <c r="UZ1" s="1122"/>
      <c r="VA1" s="365">
        <f>UR1+1</f>
        <v>58</v>
      </c>
      <c r="VC1" s="1122" t="str">
        <f>UT1</f>
        <v>ENTRADAS DEL MES DE MARZO 2022</v>
      </c>
      <c r="VD1" s="1122"/>
      <c r="VE1" s="1122"/>
      <c r="VF1" s="1122"/>
      <c r="VG1" s="1122"/>
      <c r="VH1" s="1122"/>
      <c r="VI1" s="1122"/>
      <c r="VJ1" s="365">
        <f>VA1+1</f>
        <v>59</v>
      </c>
      <c r="VL1" s="1122" t="str">
        <f>VC1</f>
        <v>ENTRADAS DEL MES DE MARZO 2022</v>
      </c>
      <c r="VM1" s="1122"/>
      <c r="VN1" s="1122"/>
      <c r="VO1" s="1122"/>
      <c r="VP1" s="1122"/>
      <c r="VQ1" s="1122"/>
      <c r="VR1" s="1122"/>
      <c r="VS1" s="365">
        <f>VJ1+1</f>
        <v>60</v>
      </c>
      <c r="VU1" s="1122" t="str">
        <f>VL1</f>
        <v>ENTRADAS DEL MES DE MARZO 2022</v>
      </c>
      <c r="VV1" s="1122"/>
      <c r="VW1" s="1122"/>
      <c r="VX1" s="1122"/>
      <c r="VY1" s="1122"/>
      <c r="VZ1" s="1122"/>
      <c r="WA1" s="1122"/>
      <c r="WB1" s="365">
        <f>VS1+1</f>
        <v>61</v>
      </c>
      <c r="WD1" s="1122" t="str">
        <f>VU1</f>
        <v>ENTRADAS DEL MES DE MARZO 2022</v>
      </c>
      <c r="WE1" s="1122"/>
      <c r="WF1" s="1122"/>
      <c r="WG1" s="1122"/>
      <c r="WH1" s="1122"/>
      <c r="WI1" s="1122"/>
      <c r="WJ1" s="1122"/>
      <c r="WK1" s="365">
        <f>WB1+1</f>
        <v>62</v>
      </c>
      <c r="WM1" s="1122" t="str">
        <f>WD1</f>
        <v>ENTRADAS DEL MES DE MARZO 2022</v>
      </c>
      <c r="WN1" s="1122"/>
      <c r="WO1" s="1122"/>
      <c r="WP1" s="1122"/>
      <c r="WQ1" s="1122"/>
      <c r="WR1" s="1122"/>
      <c r="WS1" s="1122"/>
      <c r="WT1" s="365">
        <f>WK1+1</f>
        <v>63</v>
      </c>
      <c r="WV1" s="1122" t="str">
        <f>WM1</f>
        <v>ENTRADAS DEL MES DE MARZO 2022</v>
      </c>
      <c r="WW1" s="1122"/>
      <c r="WX1" s="1122"/>
      <c r="WY1" s="1122"/>
      <c r="WZ1" s="1122"/>
      <c r="XA1" s="1122"/>
      <c r="XB1" s="1122"/>
      <c r="XC1" s="365">
        <f>WT1+1</f>
        <v>64</v>
      </c>
      <c r="XE1" s="1122" t="str">
        <f>WV1</f>
        <v>ENTRADAS DEL MES DE MARZO 2022</v>
      </c>
      <c r="XF1" s="1122"/>
      <c r="XG1" s="1122"/>
      <c r="XH1" s="1122"/>
      <c r="XI1" s="1122"/>
      <c r="XJ1" s="1122"/>
      <c r="XK1" s="1122"/>
      <c r="XL1" s="365">
        <f>XC1+1</f>
        <v>65</v>
      </c>
      <c r="XN1" s="1122" t="str">
        <f>XE1</f>
        <v>ENTRADAS DEL MES DE MARZO 2022</v>
      </c>
      <c r="XO1" s="1122"/>
      <c r="XP1" s="1122"/>
      <c r="XQ1" s="1122"/>
      <c r="XR1" s="1122"/>
      <c r="XS1" s="1122"/>
      <c r="XT1" s="1122"/>
      <c r="XU1" s="365">
        <f>XL1+1</f>
        <v>66</v>
      </c>
      <c r="XW1" s="1122" t="str">
        <f>XN1</f>
        <v>ENTRADAS DEL MES DE MARZO 2022</v>
      </c>
      <c r="XX1" s="1122"/>
      <c r="XY1" s="1122"/>
      <c r="XZ1" s="1122"/>
      <c r="YA1" s="1122"/>
      <c r="YB1" s="1122"/>
      <c r="YC1" s="1122"/>
      <c r="YD1" s="365">
        <f>XU1+1</f>
        <v>67</v>
      </c>
      <c r="YF1" s="1122" t="str">
        <f>XW1</f>
        <v>ENTRADAS DEL MES DE MARZO 2022</v>
      </c>
      <c r="YG1" s="1122"/>
      <c r="YH1" s="1122"/>
      <c r="YI1" s="1122"/>
      <c r="YJ1" s="1122"/>
      <c r="YK1" s="1122"/>
      <c r="YL1" s="1122"/>
      <c r="YM1" s="365">
        <f>YD1+1</f>
        <v>68</v>
      </c>
      <c r="YO1" s="1122" t="str">
        <f>YF1</f>
        <v>ENTRADAS DEL MES DE MARZO 2022</v>
      </c>
      <c r="YP1" s="1122"/>
      <c r="YQ1" s="1122"/>
      <c r="YR1" s="1122"/>
      <c r="YS1" s="1122"/>
      <c r="YT1" s="1122"/>
      <c r="YU1" s="1122"/>
      <c r="YV1" s="365">
        <f>YM1+1</f>
        <v>69</v>
      </c>
      <c r="YX1" s="1122" t="str">
        <f>YO1</f>
        <v>ENTRADAS DEL MES DE MARZO 2022</v>
      </c>
      <c r="YY1" s="1122"/>
      <c r="YZ1" s="1122"/>
      <c r="ZA1" s="1122"/>
      <c r="ZB1" s="1122"/>
      <c r="ZC1" s="1122"/>
      <c r="ZD1" s="1122"/>
      <c r="ZE1" s="365">
        <f>YV1+1</f>
        <v>70</v>
      </c>
      <c r="ZG1" s="1122" t="str">
        <f>YX1</f>
        <v>ENTRADAS DEL MES DE MARZO 2022</v>
      </c>
      <c r="ZH1" s="1122"/>
      <c r="ZI1" s="1122"/>
      <c r="ZJ1" s="1122"/>
      <c r="ZK1" s="1122"/>
      <c r="ZL1" s="1122"/>
      <c r="ZM1" s="1122"/>
      <c r="ZN1" s="365">
        <f>ZE1+1</f>
        <v>71</v>
      </c>
      <c r="ZP1" s="1122" t="str">
        <f>ZG1</f>
        <v>ENTRADAS DEL MES DE MARZO 2022</v>
      </c>
      <c r="ZQ1" s="1122"/>
      <c r="ZR1" s="1122"/>
      <c r="ZS1" s="1122"/>
      <c r="ZT1" s="1122"/>
      <c r="ZU1" s="1122"/>
      <c r="ZV1" s="1122"/>
      <c r="ZW1" s="365">
        <f>ZN1+1</f>
        <v>72</v>
      </c>
      <c r="ZY1" s="1122" t="str">
        <f>ZP1</f>
        <v>ENTRADAS DEL MES DE MARZO 2022</v>
      </c>
      <c r="ZZ1" s="1122"/>
      <c r="AAA1" s="1122"/>
      <c r="AAB1" s="1122"/>
      <c r="AAC1" s="1122"/>
      <c r="AAD1" s="1122"/>
      <c r="AAE1" s="1122"/>
      <c r="AAF1" s="365">
        <f>ZW1+1</f>
        <v>73</v>
      </c>
      <c r="AAH1" s="1122" t="str">
        <f>ZY1</f>
        <v>ENTRADAS DEL MES DE MARZO 2022</v>
      </c>
      <c r="AAI1" s="1122"/>
      <c r="AAJ1" s="1122"/>
      <c r="AAK1" s="1122"/>
      <c r="AAL1" s="1122"/>
      <c r="AAM1" s="1122"/>
      <c r="AAN1" s="1122"/>
      <c r="AAO1" s="365">
        <f>AAF1+1</f>
        <v>74</v>
      </c>
      <c r="AAQ1" s="1122" t="str">
        <f>AAH1</f>
        <v>ENTRADAS DEL MES DE MARZO 2022</v>
      </c>
      <c r="AAR1" s="1122"/>
      <c r="AAS1" s="1122"/>
      <c r="AAT1" s="1122"/>
      <c r="AAU1" s="1122"/>
      <c r="AAV1" s="1122"/>
      <c r="AAW1" s="1122"/>
      <c r="AAX1" s="365">
        <f>AAO1+1</f>
        <v>75</v>
      </c>
      <c r="AAZ1" s="1122" t="str">
        <f>AAQ1</f>
        <v>ENTRADAS DEL MES DE MARZO 2022</v>
      </c>
      <c r="ABA1" s="1122"/>
      <c r="ABB1" s="1122"/>
      <c r="ABC1" s="1122"/>
      <c r="ABD1" s="1122"/>
      <c r="ABE1" s="1122"/>
      <c r="ABF1" s="1122"/>
      <c r="ABG1" s="365">
        <f>AAX1+1</f>
        <v>76</v>
      </c>
      <c r="ABI1" s="1122" t="str">
        <f>AAZ1</f>
        <v>ENTRADAS DEL MES DE MARZO 2022</v>
      </c>
      <c r="ABJ1" s="1122"/>
      <c r="ABK1" s="1122"/>
      <c r="ABL1" s="1122"/>
      <c r="ABM1" s="1122"/>
      <c r="ABN1" s="1122"/>
      <c r="ABO1" s="1122"/>
      <c r="ABP1" s="365">
        <f>ABG1+1</f>
        <v>77</v>
      </c>
      <c r="ABR1" s="1122" t="str">
        <f>ABI1</f>
        <v>ENTRADAS DEL MES DE MARZO 2022</v>
      </c>
      <c r="ABS1" s="1122"/>
      <c r="ABT1" s="1122"/>
      <c r="ABU1" s="1122"/>
      <c r="ABV1" s="1122"/>
      <c r="ABW1" s="1122"/>
      <c r="ABX1" s="1122"/>
      <c r="ABY1" s="365">
        <f>ABP1+1</f>
        <v>78</v>
      </c>
      <c r="ACA1" s="1122" t="str">
        <f>ABR1</f>
        <v>ENTRADAS DEL MES DE MARZO 2022</v>
      </c>
      <c r="ACB1" s="1122"/>
      <c r="ACC1" s="1122"/>
      <c r="ACD1" s="1122"/>
      <c r="ACE1" s="1122"/>
      <c r="ACF1" s="1122"/>
      <c r="ACG1" s="1122"/>
      <c r="ACH1" s="365">
        <f>ABY1+1</f>
        <v>79</v>
      </c>
      <c r="ACJ1" s="1122" t="str">
        <f>ACA1</f>
        <v>ENTRADAS DEL MES DE MARZO 2022</v>
      </c>
      <c r="ACK1" s="1122"/>
      <c r="ACL1" s="1122"/>
      <c r="ACM1" s="1122"/>
      <c r="ACN1" s="1122"/>
      <c r="ACO1" s="1122"/>
      <c r="ACP1" s="1122"/>
      <c r="ACQ1" s="365">
        <f>ACH1+1</f>
        <v>80</v>
      </c>
      <c r="ACS1" s="1122" t="str">
        <f>ACJ1</f>
        <v>ENTRADAS DEL MES DE MARZO 2022</v>
      </c>
      <c r="ACT1" s="1122"/>
      <c r="ACU1" s="1122"/>
      <c r="ACV1" s="1122"/>
      <c r="ACW1" s="1122"/>
      <c r="ACX1" s="1122"/>
      <c r="ACY1" s="1122"/>
      <c r="ACZ1" s="365">
        <f>ACQ1+1</f>
        <v>81</v>
      </c>
      <c r="ADB1" s="1122" t="str">
        <f>ACS1</f>
        <v>ENTRADAS DEL MES DE MARZO 2022</v>
      </c>
      <c r="ADC1" s="1122"/>
      <c r="ADD1" s="1122"/>
      <c r="ADE1" s="1122"/>
      <c r="ADF1" s="1122"/>
      <c r="ADG1" s="1122"/>
      <c r="ADH1" s="1122"/>
      <c r="ADI1" s="365">
        <f>ACZ1+1</f>
        <v>82</v>
      </c>
      <c r="ADK1" s="1122" t="str">
        <f>ADB1</f>
        <v>ENTRADAS DEL MES DE MARZO 2022</v>
      </c>
      <c r="ADL1" s="1122"/>
      <c r="ADM1" s="1122"/>
      <c r="ADN1" s="1122"/>
      <c r="ADO1" s="1122"/>
      <c r="ADP1" s="1122"/>
      <c r="ADQ1" s="1122"/>
      <c r="ADR1" s="365">
        <f>ADI1+1</f>
        <v>83</v>
      </c>
      <c r="ADT1" s="1122" t="str">
        <f>ADK1</f>
        <v>ENTRADAS DEL MES DE MARZO 2022</v>
      </c>
      <c r="ADU1" s="1122"/>
      <c r="ADV1" s="1122"/>
      <c r="ADW1" s="1122"/>
      <c r="ADX1" s="1122"/>
      <c r="ADY1" s="1122"/>
      <c r="ADZ1" s="1122"/>
      <c r="AEA1" s="365">
        <f>ADR1+1</f>
        <v>84</v>
      </c>
      <c r="AEC1" s="1122" t="str">
        <f>ADT1</f>
        <v>ENTRADAS DEL MES DE MARZO 2022</v>
      </c>
      <c r="AED1" s="1122"/>
      <c r="AEE1" s="1122"/>
      <c r="AEF1" s="1122"/>
      <c r="AEG1" s="1122"/>
      <c r="AEH1" s="1122"/>
      <c r="AEI1" s="1122"/>
      <c r="AEJ1" s="365">
        <f>AEA1+1</f>
        <v>85</v>
      </c>
      <c r="AEL1" s="1122" t="str">
        <f>AEC1</f>
        <v>ENTRADAS DEL MES DE MARZO 2022</v>
      </c>
      <c r="AEM1" s="1122"/>
      <c r="AEN1" s="1122"/>
      <c r="AEO1" s="1122"/>
      <c r="AEP1" s="1122"/>
      <c r="AEQ1" s="1122"/>
      <c r="AER1" s="1122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75" t="s">
        <v>23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53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126" t="s">
        <v>82</v>
      </c>
      <c r="L5" s="826" t="s">
        <v>83</v>
      </c>
      <c r="M5" s="254" t="s">
        <v>216</v>
      </c>
      <c r="N5" s="253">
        <v>44621</v>
      </c>
      <c r="O5" s="251">
        <v>19259.669999999998</v>
      </c>
      <c r="P5" s="248">
        <v>21</v>
      </c>
      <c r="Q5" s="246">
        <v>19179.7</v>
      </c>
      <c r="R5" s="140">
        <f>O5-Q5</f>
        <v>79.969999999997526</v>
      </c>
      <c r="S5" s="593"/>
      <c r="T5" s="247"/>
      <c r="U5" s="255" t="s">
        <v>82</v>
      </c>
      <c r="V5" s="826" t="s">
        <v>83</v>
      </c>
      <c r="W5" s="252" t="s">
        <v>217</v>
      </c>
      <c r="X5" s="253">
        <v>44621</v>
      </c>
      <c r="Y5" s="251">
        <v>19238.53</v>
      </c>
      <c r="Z5" s="248">
        <v>21</v>
      </c>
      <c r="AA5" s="275">
        <v>19252.900000000001</v>
      </c>
      <c r="AB5" s="140">
        <f>Y5-AA5</f>
        <v>-14.370000000002619</v>
      </c>
      <c r="AC5" s="593"/>
      <c r="AD5" s="247"/>
      <c r="AE5" s="247" t="s">
        <v>123</v>
      </c>
      <c r="AF5" s="967" t="s">
        <v>218</v>
      </c>
      <c r="AG5" s="252" t="s">
        <v>219</v>
      </c>
      <c r="AH5" s="250">
        <v>44595</v>
      </c>
      <c r="AI5" s="251">
        <v>18623.240000000002</v>
      </c>
      <c r="AJ5" s="248">
        <v>20</v>
      </c>
      <c r="AK5" s="246">
        <v>18736.89</v>
      </c>
      <c r="AL5" s="140">
        <f>AI5-AK5</f>
        <v>-113.64999999999782</v>
      </c>
      <c r="AM5" s="140"/>
      <c r="AN5" s="247"/>
      <c r="AO5" s="247" t="s">
        <v>82</v>
      </c>
      <c r="AP5" s="826" t="s">
        <v>83</v>
      </c>
      <c r="AQ5" s="252" t="s">
        <v>220</v>
      </c>
      <c r="AR5" s="250">
        <v>44624</v>
      </c>
      <c r="AS5" s="251">
        <v>19108.830000000002</v>
      </c>
      <c r="AT5" s="248">
        <v>21</v>
      </c>
      <c r="AU5" s="246">
        <v>19172.2</v>
      </c>
      <c r="AV5" s="140">
        <f>AS5-AU5</f>
        <v>-63.369999999998981</v>
      </c>
      <c r="AW5" s="593"/>
      <c r="AX5" s="247"/>
      <c r="AY5" s="586" t="s">
        <v>82</v>
      </c>
      <c r="AZ5" s="826" t="s">
        <v>83</v>
      </c>
      <c r="BA5" s="249" t="s">
        <v>221</v>
      </c>
      <c r="BB5" s="250">
        <v>44624</v>
      </c>
      <c r="BC5" s="251">
        <v>18772.05</v>
      </c>
      <c r="BD5" s="248">
        <v>21</v>
      </c>
      <c r="BE5" s="246">
        <v>18750.400000000001</v>
      </c>
      <c r="BF5" s="140">
        <f>BC5-BE5</f>
        <v>21.649999999997817</v>
      </c>
      <c r="BG5" s="593"/>
      <c r="BH5" s="247"/>
      <c r="BI5" s="1123" t="s">
        <v>82</v>
      </c>
      <c r="BJ5" s="826" t="s">
        <v>83</v>
      </c>
      <c r="BK5" s="249" t="s">
        <v>222</v>
      </c>
      <c r="BL5" s="250">
        <v>44625</v>
      </c>
      <c r="BM5" s="251">
        <v>18548.84</v>
      </c>
      <c r="BN5" s="248">
        <v>21</v>
      </c>
      <c r="BO5" s="246">
        <v>18563.5</v>
      </c>
      <c r="BP5" s="140">
        <f>BM5-BO5</f>
        <v>-14.659999999999854</v>
      </c>
      <c r="BQ5" s="593"/>
      <c r="BR5" s="247"/>
      <c r="BS5" s="1127" t="s">
        <v>243</v>
      </c>
      <c r="BT5" s="1037" t="s">
        <v>83</v>
      </c>
      <c r="BU5" s="252" t="s">
        <v>244</v>
      </c>
      <c r="BV5" s="253">
        <v>44628</v>
      </c>
      <c r="BW5" s="251">
        <v>18369.29</v>
      </c>
      <c r="BX5" s="248">
        <v>21</v>
      </c>
      <c r="BY5" s="246">
        <v>18991.3</v>
      </c>
      <c r="BZ5" s="140">
        <f>BW5-BY5</f>
        <v>-622.0099999999984</v>
      </c>
      <c r="CA5" s="329"/>
      <c r="CB5" s="329"/>
      <c r="CC5" s="255" t="s">
        <v>123</v>
      </c>
      <c r="CD5" s="1038" t="s">
        <v>245</v>
      </c>
      <c r="CE5" s="252" t="s">
        <v>246</v>
      </c>
      <c r="CF5" s="253">
        <v>44628</v>
      </c>
      <c r="CG5" s="251">
        <v>18944</v>
      </c>
      <c r="CH5" s="248">
        <v>20</v>
      </c>
      <c r="CI5" s="246">
        <v>18943.71</v>
      </c>
      <c r="CJ5" s="140">
        <f>CG5-CI5</f>
        <v>0.29000000000087311</v>
      </c>
      <c r="CK5" s="329"/>
      <c r="CL5" s="329"/>
      <c r="CM5" s="1123" t="s">
        <v>82</v>
      </c>
      <c r="CN5" s="1037" t="s">
        <v>83</v>
      </c>
      <c r="CO5" s="249" t="s">
        <v>247</v>
      </c>
      <c r="CP5" s="253">
        <v>44628</v>
      </c>
      <c r="CQ5" s="251">
        <v>19004.490000000002</v>
      </c>
      <c r="CR5" s="248">
        <v>21</v>
      </c>
      <c r="CS5" s="246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6" t="s">
        <v>83</v>
      </c>
      <c r="CY5" s="249" t="s">
        <v>248</v>
      </c>
      <c r="CZ5" s="253">
        <v>44628</v>
      </c>
      <c r="DA5" s="251">
        <v>18793.43</v>
      </c>
      <c r="DB5" s="248">
        <v>21</v>
      </c>
      <c r="DC5" s="246">
        <v>18879.3</v>
      </c>
      <c r="DD5" s="140">
        <f>DA5-DC5</f>
        <v>-85.869999999998981</v>
      </c>
      <c r="DE5" s="593"/>
      <c r="DF5" s="247"/>
      <c r="DG5" s="247" t="s">
        <v>123</v>
      </c>
      <c r="DH5" s="1038" t="s">
        <v>245</v>
      </c>
      <c r="DI5" s="252" t="s">
        <v>249</v>
      </c>
      <c r="DJ5" s="253">
        <v>44630</v>
      </c>
      <c r="DK5" s="251">
        <v>18634.78</v>
      </c>
      <c r="DL5" s="248">
        <v>20</v>
      </c>
      <c r="DM5" s="246">
        <v>18830.36</v>
      </c>
      <c r="DN5" s="140">
        <f>DK5-DM5</f>
        <v>-195.58000000000175</v>
      </c>
      <c r="DO5" s="593"/>
      <c r="DP5" s="247"/>
      <c r="DQ5" s="1125" t="s">
        <v>82</v>
      </c>
      <c r="DR5" s="1037" t="s">
        <v>83</v>
      </c>
      <c r="DS5" s="252" t="s">
        <v>250</v>
      </c>
      <c r="DT5" s="253">
        <v>44630</v>
      </c>
      <c r="DU5" s="251">
        <v>19130.68</v>
      </c>
      <c r="DV5" s="248">
        <v>21</v>
      </c>
      <c r="DW5" s="246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6" t="s">
        <v>83</v>
      </c>
      <c r="EC5" s="252" t="s">
        <v>252</v>
      </c>
      <c r="ED5" s="253">
        <v>44631</v>
      </c>
      <c r="EE5" s="251">
        <v>18495.64</v>
      </c>
      <c r="EF5" s="248">
        <v>21</v>
      </c>
      <c r="EG5" s="246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6" t="s">
        <v>83</v>
      </c>
      <c r="EM5" s="254" t="s">
        <v>253</v>
      </c>
      <c r="EN5" s="253">
        <v>44631</v>
      </c>
      <c r="EO5" s="251">
        <v>18653.75</v>
      </c>
      <c r="EP5" s="248">
        <v>21</v>
      </c>
      <c r="EQ5" s="275">
        <v>18724.400000000001</v>
      </c>
      <c r="ER5" s="140">
        <f>EO5-EQ5</f>
        <v>-70.650000000001455</v>
      </c>
      <c r="ES5" s="593"/>
      <c r="ET5" s="247"/>
      <c r="EU5" s="1123" t="s">
        <v>82</v>
      </c>
      <c r="EV5" s="1041" t="s">
        <v>256</v>
      </c>
      <c r="EW5" s="252" t="s">
        <v>257</v>
      </c>
      <c r="EX5" s="253">
        <v>44635</v>
      </c>
      <c r="EY5" s="251">
        <v>18802.07</v>
      </c>
      <c r="EZ5" s="248">
        <v>21</v>
      </c>
      <c r="FA5" s="246">
        <v>18740.5</v>
      </c>
      <c r="FB5" s="140">
        <f>EY5-FA5</f>
        <v>61.569999999999709</v>
      </c>
      <c r="FC5" s="593"/>
      <c r="FD5" s="247"/>
      <c r="FE5" s="247" t="s">
        <v>123</v>
      </c>
      <c r="FF5" s="967" t="s">
        <v>245</v>
      </c>
      <c r="FG5" s="252" t="s">
        <v>281</v>
      </c>
      <c r="FH5" s="253">
        <v>44636</v>
      </c>
      <c r="FI5" s="251">
        <v>18825.060000000001</v>
      </c>
      <c r="FJ5" s="248">
        <v>20</v>
      </c>
      <c r="FK5" s="275">
        <v>18815.37</v>
      </c>
      <c r="FL5" s="140">
        <f>FI5-FK5</f>
        <v>9.6900000000023283</v>
      </c>
      <c r="FM5" s="593"/>
      <c r="FN5" s="247"/>
      <c r="FO5" s="527" t="s">
        <v>82</v>
      </c>
      <c r="FP5" s="826" t="s">
        <v>83</v>
      </c>
      <c r="FQ5" s="252" t="s">
        <v>282</v>
      </c>
      <c r="FR5" s="253">
        <v>44636</v>
      </c>
      <c r="FS5" s="251">
        <v>19265.5</v>
      </c>
      <c r="FT5" s="248">
        <v>21</v>
      </c>
      <c r="FU5" s="246">
        <v>19263.8</v>
      </c>
      <c r="FV5" s="140">
        <f>FS5-FU5</f>
        <v>1.7000000000007276</v>
      </c>
      <c r="FW5" s="593"/>
      <c r="FX5" s="247"/>
      <c r="FY5" s="255" t="s">
        <v>82</v>
      </c>
      <c r="FZ5" s="826" t="s">
        <v>83</v>
      </c>
      <c r="GA5" s="254" t="s">
        <v>283</v>
      </c>
      <c r="GB5" s="253">
        <v>44637</v>
      </c>
      <c r="GC5" s="251">
        <v>18530.851999999999</v>
      </c>
      <c r="GD5" s="248">
        <v>21</v>
      </c>
      <c r="GE5" s="246">
        <v>18587.099999999999</v>
      </c>
      <c r="GF5" s="140">
        <f>GC5-GE5</f>
        <v>-56.247999999999593</v>
      </c>
      <c r="GG5" s="593"/>
      <c r="GH5" s="247"/>
      <c r="GI5" s="247" t="s">
        <v>284</v>
      </c>
      <c r="GJ5" s="967" t="s">
        <v>245</v>
      </c>
      <c r="GK5" s="252" t="s">
        <v>285</v>
      </c>
      <c r="GL5" s="250">
        <v>44638</v>
      </c>
      <c r="GM5" s="251">
        <v>18412.849999999999</v>
      </c>
      <c r="GN5" s="248">
        <v>20</v>
      </c>
      <c r="GO5" s="246">
        <v>18419.849999999999</v>
      </c>
      <c r="GP5" s="140">
        <f>GM5-GO5</f>
        <v>-7</v>
      </c>
      <c r="GQ5" s="593"/>
      <c r="GR5" s="247"/>
      <c r="GS5" s="1123" t="s">
        <v>82</v>
      </c>
      <c r="GT5" s="826" t="s">
        <v>83</v>
      </c>
      <c r="GU5" s="248" t="s">
        <v>286</v>
      </c>
      <c r="GV5" s="250">
        <v>44638</v>
      </c>
      <c r="GW5" s="251">
        <v>18680.95</v>
      </c>
      <c r="GX5" s="248">
        <v>21</v>
      </c>
      <c r="GY5" s="246">
        <v>18741</v>
      </c>
      <c r="GZ5" s="140">
        <f>GW5-GY5</f>
        <v>-60.049999999999272</v>
      </c>
      <c r="HA5" s="593"/>
      <c r="HB5" s="247"/>
      <c r="HC5" s="1127" t="s">
        <v>82</v>
      </c>
      <c r="HD5" s="826" t="s">
        <v>83</v>
      </c>
      <c r="HE5" s="252" t="s">
        <v>287</v>
      </c>
      <c r="HF5" s="250">
        <v>44638</v>
      </c>
      <c r="HG5" s="251">
        <v>18483.099999999999</v>
      </c>
      <c r="HH5" s="248">
        <v>21</v>
      </c>
      <c r="HI5" s="246">
        <v>18540.3</v>
      </c>
      <c r="HJ5" s="140">
        <f>HG5-HI5</f>
        <v>-57.200000000000728</v>
      </c>
      <c r="HK5" s="593"/>
      <c r="HL5" s="247"/>
      <c r="HM5" s="247" t="s">
        <v>82</v>
      </c>
      <c r="HN5" s="826" t="s">
        <v>83</v>
      </c>
      <c r="HO5" s="252" t="s">
        <v>288</v>
      </c>
      <c r="HP5" s="253">
        <v>44639</v>
      </c>
      <c r="HQ5" s="251">
        <v>18910.52</v>
      </c>
      <c r="HR5" s="248">
        <v>21</v>
      </c>
      <c r="HS5" s="275">
        <v>18922.099999999999</v>
      </c>
      <c r="HT5" s="140">
        <f>HQ5-HS5</f>
        <v>-11.579999999998108</v>
      </c>
      <c r="HU5" s="593"/>
      <c r="HV5" s="247"/>
      <c r="HW5" s="1123" t="s">
        <v>82</v>
      </c>
      <c r="HX5" s="826" t="s">
        <v>83</v>
      </c>
      <c r="HY5" s="252" t="s">
        <v>289</v>
      </c>
      <c r="HZ5" s="253">
        <v>44643</v>
      </c>
      <c r="IA5" s="251">
        <v>18877.86</v>
      </c>
      <c r="IB5" s="248">
        <v>21</v>
      </c>
      <c r="IC5" s="246">
        <v>18854</v>
      </c>
      <c r="ID5" s="140">
        <f>IA5-IC5</f>
        <v>23.860000000000582</v>
      </c>
      <c r="IE5" s="593"/>
      <c r="IF5" s="247"/>
      <c r="IG5" s="1123" t="s">
        <v>123</v>
      </c>
      <c r="IH5" s="967" t="s">
        <v>245</v>
      </c>
      <c r="II5" s="252" t="s">
        <v>290</v>
      </c>
      <c r="IJ5" s="253">
        <v>44643</v>
      </c>
      <c r="IK5" s="251">
        <v>18665.759999999998</v>
      </c>
      <c r="IL5" s="248">
        <v>20</v>
      </c>
      <c r="IM5" s="246">
        <v>18716.919999999998</v>
      </c>
      <c r="IN5" s="140">
        <f>IK5-IM5</f>
        <v>-51.159999999999854</v>
      </c>
      <c r="IO5" s="593"/>
      <c r="IP5" s="247"/>
      <c r="IQ5" s="1123" t="s">
        <v>123</v>
      </c>
      <c r="IR5" s="1050" t="s">
        <v>245</v>
      </c>
      <c r="IS5" s="254" t="s">
        <v>291</v>
      </c>
      <c r="IT5" s="250" t="s">
        <v>292</v>
      </c>
      <c r="IU5" s="251">
        <v>19063.5</v>
      </c>
      <c r="IV5" s="248">
        <v>20</v>
      </c>
      <c r="IW5" s="246">
        <v>19141.77</v>
      </c>
      <c r="IX5" s="140">
        <f>IU5-IW5</f>
        <v>-78.270000000000437</v>
      </c>
      <c r="IY5" s="593"/>
      <c r="IZ5" s="247"/>
      <c r="JA5" s="247" t="s">
        <v>82</v>
      </c>
      <c r="JB5" s="826" t="s">
        <v>83</v>
      </c>
      <c r="JC5" s="254" t="s">
        <v>293</v>
      </c>
      <c r="JD5" s="253">
        <v>44644</v>
      </c>
      <c r="JE5" s="251">
        <v>18921.37</v>
      </c>
      <c r="JF5" s="248">
        <v>21</v>
      </c>
      <c r="JG5" s="246">
        <v>18991.900000000001</v>
      </c>
      <c r="JH5" s="140">
        <f>JE5-JG5</f>
        <v>-70.530000000002474</v>
      </c>
      <c r="JI5" s="593"/>
      <c r="JJ5" s="247"/>
      <c r="JK5" s="1125" t="s">
        <v>294</v>
      </c>
      <c r="JL5" s="1051" t="s">
        <v>295</v>
      </c>
      <c r="JM5" s="252" t="s">
        <v>296</v>
      </c>
      <c r="JN5" s="253">
        <v>44645</v>
      </c>
      <c r="JO5" s="251">
        <v>19250.72</v>
      </c>
      <c r="JP5" s="248">
        <v>21</v>
      </c>
      <c r="JQ5" s="275">
        <v>19182.099999999999</v>
      </c>
      <c r="JR5" s="140">
        <f>JO5-JQ5</f>
        <v>68.620000000002619</v>
      </c>
      <c r="JS5" s="593"/>
      <c r="JT5" s="247"/>
      <c r="JU5" s="255" t="s">
        <v>82</v>
      </c>
      <c r="JV5" s="826" t="s">
        <v>83</v>
      </c>
      <c r="JW5" s="254" t="s">
        <v>297</v>
      </c>
      <c r="JX5" s="253">
        <v>44645</v>
      </c>
      <c r="JY5" s="251">
        <v>18912.78</v>
      </c>
      <c r="JZ5" s="248">
        <v>21</v>
      </c>
      <c r="KA5" s="246">
        <v>18953.8</v>
      </c>
      <c r="KB5" s="140">
        <f>JY5-KA5</f>
        <v>-41.020000000000437</v>
      </c>
      <c r="KC5" s="593"/>
      <c r="KD5" s="247"/>
      <c r="KE5" s="1126"/>
      <c r="KF5" s="248"/>
      <c r="KG5" s="254"/>
      <c r="KH5" s="253"/>
      <c r="KI5" s="251"/>
      <c r="KJ5" s="248"/>
      <c r="KK5" s="246"/>
      <c r="KL5" s="140">
        <f>KI5-KK5</f>
        <v>0</v>
      </c>
      <c r="KM5" s="593"/>
      <c r="KN5" s="247"/>
      <c r="KO5" s="255"/>
      <c r="KP5" s="248"/>
      <c r="KQ5" s="254"/>
      <c r="KR5" s="253"/>
      <c r="KS5" s="251"/>
      <c r="KT5" s="248"/>
      <c r="KU5" s="246"/>
      <c r="KV5" s="140">
        <f>KS5-KU5</f>
        <v>0</v>
      </c>
      <c r="KW5" s="593"/>
      <c r="KX5" s="247"/>
      <c r="KY5" s="255"/>
      <c r="KZ5" s="248"/>
      <c r="LA5" s="254"/>
      <c r="LB5" s="250"/>
      <c r="LC5" s="251"/>
      <c r="LD5" s="248"/>
      <c r="LE5" s="246"/>
      <c r="LF5" s="140">
        <f>LC5-LE5</f>
        <v>0</v>
      </c>
      <c r="LG5" s="593"/>
      <c r="LH5" s="247" t="s">
        <v>41</v>
      </c>
      <c r="LI5" s="247"/>
      <c r="LJ5" s="248"/>
      <c r="LK5" s="252"/>
      <c r="LL5" s="253"/>
      <c r="LM5" s="251"/>
      <c r="LN5" s="248"/>
      <c r="LO5" s="246"/>
      <c r="LP5" s="140">
        <f>LM5-LO5</f>
        <v>0</v>
      </c>
      <c r="LQ5" s="593"/>
      <c r="LS5" s="247"/>
      <c r="LT5" s="248"/>
      <c r="LU5" s="249"/>
      <c r="LV5" s="253"/>
      <c r="LW5" s="251"/>
      <c r="LX5" s="248"/>
      <c r="LY5" s="246"/>
      <c r="LZ5" s="140">
        <f>LW5-LY5</f>
        <v>0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126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23"/>
      <c r="BA6" s="247"/>
      <c r="BB6" s="247"/>
      <c r="BC6" s="247"/>
      <c r="BD6" s="247"/>
      <c r="BE6" s="248"/>
      <c r="BF6" s="247"/>
      <c r="BG6" s="329"/>
      <c r="BH6" s="247"/>
      <c r="BI6" s="1123"/>
      <c r="BJ6" s="1023"/>
      <c r="BK6" s="247"/>
      <c r="BL6" s="247"/>
      <c r="BM6" s="247"/>
      <c r="BN6" s="247"/>
      <c r="BO6" s="248"/>
      <c r="BP6" s="247"/>
      <c r="BQ6" s="329"/>
      <c r="BR6" s="247"/>
      <c r="BS6" s="1127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123"/>
      <c r="CN6" s="646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125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123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123"/>
      <c r="GT6" s="256"/>
      <c r="GU6" s="247"/>
      <c r="GV6" s="247"/>
      <c r="GW6" s="247"/>
      <c r="GX6" s="247"/>
      <c r="GY6" s="248"/>
      <c r="GZ6" s="247"/>
      <c r="HA6" s="329"/>
      <c r="HB6" s="247"/>
      <c r="HC6" s="1127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123"/>
      <c r="HX6" s="247"/>
      <c r="HY6" s="247"/>
      <c r="HZ6" s="247"/>
      <c r="IA6" s="247"/>
      <c r="IB6" s="247"/>
      <c r="IC6" s="248"/>
      <c r="ID6" s="247"/>
      <c r="IE6" s="329"/>
      <c r="IF6" s="247"/>
      <c r="IG6" s="1123"/>
      <c r="IH6" s="247"/>
      <c r="II6" s="247"/>
      <c r="IJ6" s="247"/>
      <c r="IK6" s="247"/>
      <c r="IL6" s="247"/>
      <c r="IM6" s="248"/>
      <c r="IN6" s="247"/>
      <c r="IO6" s="329"/>
      <c r="IP6" s="247"/>
      <c r="IQ6" s="1123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125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126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3"/>
      <c r="OL6" s="259"/>
      <c r="OM6" s="247"/>
      <c r="ON6" s="247"/>
      <c r="OO6" s="247"/>
      <c r="OP6" s="247"/>
      <c r="OQ6" s="248"/>
      <c r="OU6" s="623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/>
      <c r="P8" s="284"/>
      <c r="Q8" s="70"/>
      <c r="R8" s="71"/>
      <c r="S8" s="588">
        <f>R8*P8</f>
        <v>0</v>
      </c>
      <c r="T8" s="247"/>
      <c r="U8" s="61"/>
      <c r="V8" s="106"/>
      <c r="W8" s="15">
        <v>1</v>
      </c>
      <c r="X8" s="284">
        <v>903.6</v>
      </c>
      <c r="Y8" s="336"/>
      <c r="Z8" s="284"/>
      <c r="AA8" s="392"/>
      <c r="AB8" s="271"/>
      <c r="AC8" s="329">
        <f>Z8*AB8</f>
        <v>0</v>
      </c>
      <c r="AE8" s="61"/>
      <c r="AF8" s="106"/>
      <c r="AG8" s="15">
        <v>1</v>
      </c>
      <c r="AH8" s="92">
        <v>940.29</v>
      </c>
      <c r="AI8" s="332"/>
      <c r="AJ8" s="69"/>
      <c r="AK8" s="95"/>
      <c r="AL8" s="71"/>
      <c r="AM8" s="590">
        <f>AL8*AJ8</f>
        <v>0</v>
      </c>
      <c r="AO8" s="61"/>
      <c r="AP8" s="106"/>
      <c r="AQ8" s="15">
        <v>1</v>
      </c>
      <c r="AR8" s="360">
        <v>922.6</v>
      </c>
      <c r="AS8" s="336"/>
      <c r="AT8" s="360"/>
      <c r="AU8" s="325"/>
      <c r="AV8" s="271"/>
      <c r="AW8" s="329">
        <f>AV8*AT8</f>
        <v>0</v>
      </c>
      <c r="AY8" s="61"/>
      <c r="AZ8" s="106"/>
      <c r="BA8" s="15">
        <v>1</v>
      </c>
      <c r="BB8" s="92">
        <v>891.8</v>
      </c>
      <c r="BC8" s="137"/>
      <c r="BD8" s="92"/>
      <c r="BE8" s="95"/>
      <c r="BF8" s="386"/>
      <c r="BG8" s="606">
        <f>BF8*BD8</f>
        <v>0</v>
      </c>
      <c r="BI8" s="61"/>
      <c r="BJ8" s="106"/>
      <c r="BK8" s="15">
        <v>1</v>
      </c>
      <c r="BL8" s="92">
        <v>862.7</v>
      </c>
      <c r="BM8" s="137"/>
      <c r="BN8" s="92"/>
      <c r="BO8" s="95"/>
      <c r="BP8" s="386"/>
      <c r="BQ8" s="780">
        <f>BP8*BN8</f>
        <v>0</v>
      </c>
      <c r="BS8" s="61"/>
      <c r="BT8" s="106"/>
      <c r="BU8" s="15">
        <v>1</v>
      </c>
      <c r="BV8" s="92">
        <v>904</v>
      </c>
      <c r="BW8" s="387"/>
      <c r="BX8" s="284"/>
      <c r="BY8" s="388"/>
      <c r="BZ8" s="389"/>
      <c r="CA8" s="588">
        <f>BZ8*BX8</f>
        <v>0</v>
      </c>
      <c r="CC8" s="61"/>
      <c r="CD8" s="810"/>
      <c r="CE8" s="15">
        <v>1</v>
      </c>
      <c r="CF8" s="92">
        <v>970.23</v>
      </c>
      <c r="CG8" s="387"/>
      <c r="CH8" s="92"/>
      <c r="CI8" s="390"/>
      <c r="CJ8" s="389"/>
      <c r="CK8" s="588">
        <f>CJ8*CH8</f>
        <v>0</v>
      </c>
      <c r="CM8" s="61"/>
      <c r="CN8" s="94"/>
      <c r="CO8" s="15">
        <v>1</v>
      </c>
      <c r="CP8" s="92">
        <v>919</v>
      </c>
      <c r="CQ8" s="387"/>
      <c r="CR8" s="284"/>
      <c r="CS8" s="880"/>
      <c r="CT8" s="389"/>
      <c r="CU8" s="595">
        <f>CT8*CR8</f>
        <v>0</v>
      </c>
      <c r="CW8" s="61"/>
      <c r="CX8" s="106"/>
      <c r="CY8" s="15">
        <v>1</v>
      </c>
      <c r="CZ8" s="92">
        <v>889.9</v>
      </c>
      <c r="DA8" s="332"/>
      <c r="DB8" s="92"/>
      <c r="DC8" s="95"/>
      <c r="DD8" s="71"/>
      <c r="DE8" s="588">
        <f>DD8*DB8</f>
        <v>0</v>
      </c>
      <c r="DG8" s="61"/>
      <c r="DH8" s="106"/>
      <c r="DI8" s="15">
        <v>1</v>
      </c>
      <c r="DJ8" s="92">
        <v>907.18</v>
      </c>
      <c r="DK8" s="387"/>
      <c r="DL8" s="92"/>
      <c r="DM8" s="390"/>
      <c r="DN8" s="389"/>
      <c r="DO8" s="595">
        <f>DN8*DL8</f>
        <v>0</v>
      </c>
      <c r="DQ8" s="61"/>
      <c r="DR8" s="106"/>
      <c r="DS8" s="15">
        <v>1</v>
      </c>
      <c r="DT8" s="92">
        <v>905.8</v>
      </c>
      <c r="DU8" s="387"/>
      <c r="DV8" s="92"/>
      <c r="DW8" s="390"/>
      <c r="DX8" s="389"/>
      <c r="DY8" s="588">
        <f>DX8*DV8</f>
        <v>0</v>
      </c>
      <c r="EA8" s="61"/>
      <c r="EB8" s="106"/>
      <c r="EC8" s="15">
        <v>1</v>
      </c>
      <c r="ED8" s="92">
        <v>888.1</v>
      </c>
      <c r="EE8" s="344"/>
      <c r="EF8" s="69"/>
      <c r="EG8" s="70"/>
      <c r="EH8" s="71"/>
      <c r="EI8" s="588">
        <f>EH8*EF8</f>
        <v>0</v>
      </c>
      <c r="EK8" s="61"/>
      <c r="EL8" s="436"/>
      <c r="EM8" s="15">
        <v>1</v>
      </c>
      <c r="EN8" s="284">
        <v>882.7</v>
      </c>
      <c r="EO8" s="336"/>
      <c r="EP8" s="284"/>
      <c r="EQ8" s="270"/>
      <c r="ER8" s="271"/>
      <c r="ES8" s="588">
        <f>ER8*EP8</f>
        <v>0</v>
      </c>
      <c r="EU8" s="61"/>
      <c r="EV8" s="106"/>
      <c r="EW8" s="15">
        <v>1</v>
      </c>
      <c r="EX8" s="284">
        <v>896.3</v>
      </c>
      <c r="EY8" s="511"/>
      <c r="EZ8" s="269"/>
      <c r="FA8" s="270"/>
      <c r="FB8" s="271"/>
      <c r="FC8" s="329">
        <f>FB8*EZ8</f>
        <v>0</v>
      </c>
      <c r="FE8" s="61"/>
      <c r="FF8" s="436"/>
      <c r="FG8" s="15">
        <v>1</v>
      </c>
      <c r="FH8" s="284">
        <v>974.31</v>
      </c>
      <c r="FI8" s="336"/>
      <c r="FJ8" s="284"/>
      <c r="FK8" s="391"/>
      <c r="FL8" s="271"/>
      <c r="FM8" s="588">
        <f>FL8*FJ8</f>
        <v>0</v>
      </c>
      <c r="FO8" s="61"/>
      <c r="FP8" s="106"/>
      <c r="FQ8" s="15">
        <v>1</v>
      </c>
      <c r="FR8" s="92">
        <v>896.3</v>
      </c>
      <c r="FS8" s="332"/>
      <c r="FT8" s="92"/>
      <c r="FU8" s="70"/>
      <c r="FV8" s="71"/>
      <c r="FW8" s="588">
        <f>FV8*FT8</f>
        <v>0</v>
      </c>
      <c r="FY8" s="61"/>
      <c r="FZ8" s="106"/>
      <c r="GA8" s="15">
        <v>1</v>
      </c>
      <c r="GB8" s="284">
        <v>893.6</v>
      </c>
      <c r="GC8" s="511"/>
      <c r="GD8" s="284"/>
      <c r="GE8" s="270"/>
      <c r="GF8" s="271"/>
      <c r="GG8" s="329">
        <f>GF8*GD8</f>
        <v>0</v>
      </c>
      <c r="GI8" s="61"/>
      <c r="GJ8" s="106"/>
      <c r="GK8" s="15">
        <v>1</v>
      </c>
      <c r="GL8" s="488">
        <v>890.4</v>
      </c>
      <c r="GM8" s="332"/>
      <c r="GN8" s="515"/>
      <c r="GO8" s="95"/>
      <c r="GP8" s="71"/>
      <c r="GQ8" s="588">
        <f>GP8*GN8</f>
        <v>0</v>
      </c>
      <c r="GS8" s="61"/>
      <c r="GT8" s="106"/>
      <c r="GU8" s="15">
        <v>1</v>
      </c>
      <c r="GV8" s="284">
        <v>897.2</v>
      </c>
      <c r="GW8" s="336"/>
      <c r="GX8" s="781"/>
      <c r="GY8" s="325"/>
      <c r="GZ8" s="271"/>
      <c r="HA8" s="588">
        <f>GZ8*GX8</f>
        <v>0</v>
      </c>
      <c r="HC8" s="61"/>
      <c r="HD8" s="106"/>
      <c r="HE8" s="15">
        <v>1</v>
      </c>
      <c r="HF8" s="284">
        <v>871.8</v>
      </c>
      <c r="HG8" s="336"/>
      <c r="HH8" s="284"/>
      <c r="HI8" s="325"/>
      <c r="HJ8" s="271"/>
      <c r="HK8" s="588">
        <f>HJ8*HH8</f>
        <v>0</v>
      </c>
      <c r="HM8" s="61"/>
      <c r="HN8" s="106"/>
      <c r="HO8" s="15">
        <v>1</v>
      </c>
      <c r="HP8" s="284">
        <v>916.3</v>
      </c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>
        <v>870.9</v>
      </c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>
        <v>955.26</v>
      </c>
      <c r="IK8" s="344"/>
      <c r="IL8" s="69"/>
      <c r="IM8" s="70"/>
      <c r="IN8" s="71"/>
      <c r="IO8" s="588">
        <f>IN8*IL8</f>
        <v>0</v>
      </c>
      <c r="IQ8" s="791"/>
      <c r="IR8" s="106"/>
      <c r="IS8" s="15">
        <v>1</v>
      </c>
      <c r="IT8" s="284">
        <v>942.11</v>
      </c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>
        <v>889</v>
      </c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>
        <v>900.8</v>
      </c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>
        <v>889.9</v>
      </c>
      <c r="JY8" s="344"/>
      <c r="JZ8" s="284"/>
      <c r="KA8" s="70"/>
      <c r="KB8" s="71"/>
      <c r="KC8" s="588">
        <f>KB8*JZ8</f>
        <v>0</v>
      </c>
      <c r="KE8" s="61"/>
      <c r="KF8" s="106"/>
      <c r="KG8" s="15">
        <v>1</v>
      </c>
      <c r="KH8" s="92"/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/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/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/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/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/>
      <c r="P9" s="69"/>
      <c r="Q9" s="70"/>
      <c r="R9" s="71"/>
      <c r="S9" s="588">
        <f t="shared" ref="S9:S28" si="6">R9*P9</f>
        <v>0</v>
      </c>
      <c r="T9" s="247"/>
      <c r="V9" s="94"/>
      <c r="W9" s="15">
        <v>2</v>
      </c>
      <c r="X9" s="284">
        <v>902.6</v>
      </c>
      <c r="Y9" s="336"/>
      <c r="Z9" s="284"/>
      <c r="AA9" s="392"/>
      <c r="AB9" s="271"/>
      <c r="AC9" s="329">
        <f t="shared" ref="AC9:AC29" si="7">Z9*AB9</f>
        <v>0</v>
      </c>
      <c r="AF9" s="94"/>
      <c r="AG9" s="15">
        <v>2</v>
      </c>
      <c r="AH9" s="92">
        <v>940.29</v>
      </c>
      <c r="AI9" s="332"/>
      <c r="AJ9" s="92"/>
      <c r="AK9" s="95"/>
      <c r="AL9" s="71"/>
      <c r="AM9" s="590">
        <f t="shared" ref="AM9:AM29" si="8">AL9*AJ9</f>
        <v>0</v>
      </c>
      <c r="AP9" s="94"/>
      <c r="AQ9" s="15">
        <v>2</v>
      </c>
      <c r="AR9" s="326">
        <v>928</v>
      </c>
      <c r="AS9" s="336"/>
      <c r="AT9" s="326"/>
      <c r="AU9" s="325"/>
      <c r="AV9" s="271"/>
      <c r="AW9" s="329">
        <f t="shared" ref="AW9:AW29" si="9">AV9*AT9</f>
        <v>0</v>
      </c>
      <c r="AZ9" s="106"/>
      <c r="BA9" s="15">
        <v>2</v>
      </c>
      <c r="BB9" s="92">
        <v>889</v>
      </c>
      <c r="BC9" s="137"/>
      <c r="BD9" s="92"/>
      <c r="BE9" s="95"/>
      <c r="BF9" s="386"/>
      <c r="BG9" s="606">
        <f t="shared" ref="BG9:BG29" si="10">BF9*BD9</f>
        <v>0</v>
      </c>
      <c r="BJ9" s="106"/>
      <c r="BK9" s="15">
        <v>2</v>
      </c>
      <c r="BL9" s="92">
        <v>891.8</v>
      </c>
      <c r="BM9" s="137"/>
      <c r="BN9" s="92"/>
      <c r="BO9" s="95"/>
      <c r="BP9" s="386"/>
      <c r="BQ9" s="780">
        <f t="shared" ref="BQ9:BQ29" si="11">BP9*BN9</f>
        <v>0</v>
      </c>
      <c r="BT9" s="106"/>
      <c r="BU9" s="15">
        <v>2</v>
      </c>
      <c r="BV9" s="92">
        <v>888.6</v>
      </c>
      <c r="BW9" s="387"/>
      <c r="BX9" s="92"/>
      <c r="BY9" s="388"/>
      <c r="BZ9" s="389"/>
      <c r="CA9" s="588">
        <f t="shared" ref="CA9:CA28" si="12">BZ9*BX9</f>
        <v>0</v>
      </c>
      <c r="CD9" s="810"/>
      <c r="CE9" s="15">
        <v>2</v>
      </c>
      <c r="CF9" s="92">
        <v>959.34</v>
      </c>
      <c r="CG9" s="387"/>
      <c r="CH9" s="92"/>
      <c r="CI9" s="390"/>
      <c r="CJ9" s="389"/>
      <c r="CK9" s="588">
        <f t="shared" ref="CK9:CK29" si="13">CJ9*CH9</f>
        <v>0</v>
      </c>
      <c r="CN9" s="94"/>
      <c r="CO9" s="15">
        <v>2</v>
      </c>
      <c r="CP9" s="92">
        <v>939.8</v>
      </c>
      <c r="CQ9" s="387"/>
      <c r="CR9" s="92"/>
      <c r="CS9" s="390"/>
      <c r="CT9" s="389"/>
      <c r="CU9" s="595">
        <f>CT9*CR9</f>
        <v>0</v>
      </c>
      <c r="CX9" s="94"/>
      <c r="CY9" s="15">
        <v>2</v>
      </c>
      <c r="CZ9" s="92">
        <v>877.2</v>
      </c>
      <c r="DA9" s="332"/>
      <c r="DB9" s="92"/>
      <c r="DC9" s="95"/>
      <c r="DD9" s="71"/>
      <c r="DE9" s="588">
        <f t="shared" ref="DE9:DE29" si="14">DD9*DB9</f>
        <v>0</v>
      </c>
      <c r="DH9" s="94"/>
      <c r="DI9" s="15">
        <v>2</v>
      </c>
      <c r="DJ9" s="92">
        <v>971.14</v>
      </c>
      <c r="DK9" s="387"/>
      <c r="DL9" s="92"/>
      <c r="DM9" s="390"/>
      <c r="DN9" s="389"/>
      <c r="DO9" s="595">
        <f t="shared" ref="DO9:DO29" si="15">DN9*DL9</f>
        <v>0</v>
      </c>
      <c r="DR9" s="94"/>
      <c r="DS9" s="15">
        <v>2</v>
      </c>
      <c r="DT9" s="92">
        <v>920.3</v>
      </c>
      <c r="DU9" s="387"/>
      <c r="DV9" s="92"/>
      <c r="DW9" s="390"/>
      <c r="DX9" s="389"/>
      <c r="DY9" s="588">
        <f t="shared" ref="DY9:DY29" si="16">DX9*DV9</f>
        <v>0</v>
      </c>
      <c r="EB9" s="94"/>
      <c r="EC9" s="15">
        <v>2</v>
      </c>
      <c r="ED9" s="69">
        <v>868.2</v>
      </c>
      <c r="EE9" s="344"/>
      <c r="EF9" s="69"/>
      <c r="EG9" s="70"/>
      <c r="EH9" s="71"/>
      <c r="EI9" s="588">
        <f t="shared" ref="EI9:EI28" si="17">EH9*EF9</f>
        <v>0</v>
      </c>
      <c r="EL9" s="436"/>
      <c r="EM9" s="15">
        <v>2</v>
      </c>
      <c r="EN9" s="284">
        <v>874.5</v>
      </c>
      <c r="EO9" s="336"/>
      <c r="EP9" s="284"/>
      <c r="EQ9" s="270"/>
      <c r="ER9" s="271"/>
      <c r="ES9" s="588">
        <f t="shared" ref="ES9:ES29" si="18">ER9*EP9</f>
        <v>0</v>
      </c>
      <c r="EV9" s="94"/>
      <c r="EW9" s="15">
        <v>2</v>
      </c>
      <c r="EX9" s="269">
        <v>901.7</v>
      </c>
      <c r="EY9" s="511"/>
      <c r="EZ9" s="269"/>
      <c r="FA9" s="270"/>
      <c r="FB9" s="271"/>
      <c r="FC9" s="329">
        <f t="shared" ref="FC9:FC29" si="19">FB9*EZ9</f>
        <v>0</v>
      </c>
      <c r="FF9" s="436"/>
      <c r="FG9" s="15">
        <v>2</v>
      </c>
      <c r="FH9" s="284">
        <v>940.29</v>
      </c>
      <c r="FI9" s="336"/>
      <c r="FJ9" s="284"/>
      <c r="FK9" s="270"/>
      <c r="FL9" s="271"/>
      <c r="FM9" s="588">
        <f t="shared" ref="FM9:FM29" si="20">FL9*FJ9</f>
        <v>0</v>
      </c>
      <c r="FP9" s="94" t="s">
        <v>41</v>
      </c>
      <c r="FQ9" s="15">
        <v>2</v>
      </c>
      <c r="FR9" s="92">
        <v>909</v>
      </c>
      <c r="FS9" s="332"/>
      <c r="FT9" s="92"/>
      <c r="FU9" s="70"/>
      <c r="FV9" s="71"/>
      <c r="FW9" s="588">
        <f t="shared" ref="FW9:FW29" si="21">FV9*FT9</f>
        <v>0</v>
      </c>
      <c r="FZ9" s="94"/>
      <c r="GA9" s="15">
        <v>2</v>
      </c>
      <c r="GB9" s="269">
        <v>899.9</v>
      </c>
      <c r="GC9" s="511"/>
      <c r="GD9" s="269"/>
      <c r="GE9" s="270"/>
      <c r="GF9" s="271"/>
      <c r="GG9" s="329">
        <f t="shared" ref="GG9:GG29" si="22">GF9*GD9</f>
        <v>0</v>
      </c>
      <c r="GJ9" s="94"/>
      <c r="GK9" s="15">
        <v>2</v>
      </c>
      <c r="GL9" s="489">
        <v>899.02</v>
      </c>
      <c r="GM9" s="332"/>
      <c r="GN9" s="489"/>
      <c r="GO9" s="95"/>
      <c r="GP9" s="71"/>
      <c r="GQ9" s="588">
        <f t="shared" ref="GQ9:GQ29" si="23">GP9*GN9</f>
        <v>0</v>
      </c>
      <c r="GT9" s="94"/>
      <c r="GU9" s="15">
        <v>2</v>
      </c>
      <c r="GV9" s="280">
        <v>876.3</v>
      </c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>
        <v>882.7</v>
      </c>
      <c r="HG9" s="336"/>
      <c r="HH9" s="284"/>
      <c r="HI9" s="325"/>
      <c r="HJ9" s="271"/>
      <c r="HK9" s="588">
        <f t="shared" ref="HK9:HK28" si="25">HJ9*HH9</f>
        <v>0</v>
      </c>
      <c r="HN9" s="94"/>
      <c r="HO9" s="15">
        <v>2</v>
      </c>
      <c r="HP9" s="284">
        <v>889</v>
      </c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>
        <v>882.2</v>
      </c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>
        <v>941.65</v>
      </c>
      <c r="IK9" s="344"/>
      <c r="IL9" s="69"/>
      <c r="IM9" s="70"/>
      <c r="IN9" s="71"/>
      <c r="IO9" s="588">
        <f t="shared" ref="IO9:IO29" si="28">IN9*IL9</f>
        <v>0</v>
      </c>
      <c r="IQ9" s="792"/>
      <c r="IR9" s="94"/>
      <c r="IS9" s="15">
        <v>2</v>
      </c>
      <c r="IT9" s="284">
        <v>947.55</v>
      </c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>
        <v>917.2</v>
      </c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>
        <v>898.1</v>
      </c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>
        <v>938</v>
      </c>
      <c r="JY9" s="344"/>
      <c r="JZ9" s="69"/>
      <c r="KA9" s="70"/>
      <c r="KB9" s="71"/>
      <c r="KC9" s="588">
        <f t="shared" ref="KC9:KC28" si="32">KB9*JZ9</f>
        <v>0</v>
      </c>
      <c r="KF9" s="106"/>
      <c r="KG9" s="15">
        <v>2</v>
      </c>
      <c r="KH9" s="69"/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/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/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/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/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/>
      <c r="P10" s="69"/>
      <c r="Q10" s="70"/>
      <c r="R10" s="71"/>
      <c r="S10" s="588">
        <f t="shared" si="6"/>
        <v>0</v>
      </c>
      <c r="T10" s="247"/>
      <c r="V10" s="94"/>
      <c r="W10" s="15">
        <v>3</v>
      </c>
      <c r="X10" s="284">
        <v>901.7</v>
      </c>
      <c r="Y10" s="336"/>
      <c r="Z10" s="284"/>
      <c r="AA10" s="392"/>
      <c r="AB10" s="271"/>
      <c r="AC10" s="329">
        <f t="shared" si="7"/>
        <v>0</v>
      </c>
      <c r="AF10" s="94"/>
      <c r="AG10" s="15">
        <v>3</v>
      </c>
      <c r="AH10" s="92">
        <v>973.86</v>
      </c>
      <c r="AI10" s="332"/>
      <c r="AJ10" s="92"/>
      <c r="AK10" s="95"/>
      <c r="AL10" s="71"/>
      <c r="AM10" s="590">
        <f t="shared" si="8"/>
        <v>0</v>
      </c>
      <c r="AP10" s="94"/>
      <c r="AQ10" s="15">
        <v>3</v>
      </c>
      <c r="AR10" s="326">
        <v>899.9</v>
      </c>
      <c r="AS10" s="336"/>
      <c r="AT10" s="326"/>
      <c r="AU10" s="325"/>
      <c r="AV10" s="271"/>
      <c r="AW10" s="329">
        <f t="shared" si="9"/>
        <v>0</v>
      </c>
      <c r="AZ10" s="106"/>
      <c r="BA10" s="15">
        <v>3</v>
      </c>
      <c r="BB10" s="92">
        <v>934.4</v>
      </c>
      <c r="BC10" s="137"/>
      <c r="BD10" s="92"/>
      <c r="BE10" s="95"/>
      <c r="BF10" s="386"/>
      <c r="BG10" s="606">
        <f t="shared" si="10"/>
        <v>0</v>
      </c>
      <c r="BJ10" s="106"/>
      <c r="BK10" s="15">
        <v>3</v>
      </c>
      <c r="BL10" s="92">
        <v>864.5</v>
      </c>
      <c r="BM10" s="137"/>
      <c r="BN10" s="92"/>
      <c r="BO10" s="95"/>
      <c r="BP10" s="386"/>
      <c r="BQ10" s="780">
        <f t="shared" si="11"/>
        <v>0</v>
      </c>
      <c r="BT10" s="106"/>
      <c r="BU10" s="15">
        <v>3</v>
      </c>
      <c r="BV10" s="92">
        <v>897.7</v>
      </c>
      <c r="BW10" s="387"/>
      <c r="BX10" s="92"/>
      <c r="BY10" s="388"/>
      <c r="BZ10" s="389"/>
      <c r="CA10" s="588">
        <f t="shared" si="12"/>
        <v>0</v>
      </c>
      <c r="CD10" s="810"/>
      <c r="CE10" s="15">
        <v>3</v>
      </c>
      <c r="CF10" s="92">
        <v>946.64</v>
      </c>
      <c r="CG10" s="387"/>
      <c r="CH10" s="92"/>
      <c r="CI10" s="390"/>
      <c r="CJ10" s="389"/>
      <c r="CK10" s="588">
        <f t="shared" si="13"/>
        <v>0</v>
      </c>
      <c r="CN10" s="94"/>
      <c r="CO10" s="15">
        <v>3</v>
      </c>
      <c r="CP10" s="92">
        <v>876.3</v>
      </c>
      <c r="CQ10" s="387"/>
      <c r="CR10" s="92"/>
      <c r="CS10" s="390"/>
      <c r="CT10" s="389"/>
      <c r="CU10" s="595">
        <f t="shared" ref="CU10:CU30" si="48">CT10*CR10</f>
        <v>0</v>
      </c>
      <c r="CX10" s="94"/>
      <c r="CY10" s="15">
        <v>3</v>
      </c>
      <c r="CZ10" s="92">
        <v>929.9</v>
      </c>
      <c r="DA10" s="332"/>
      <c r="DB10" s="92"/>
      <c r="DC10" s="95"/>
      <c r="DD10" s="71"/>
      <c r="DE10" s="588">
        <f t="shared" si="14"/>
        <v>0</v>
      </c>
      <c r="DH10" s="94"/>
      <c r="DI10" s="15">
        <v>3</v>
      </c>
      <c r="DJ10" s="92">
        <v>908.55</v>
      </c>
      <c r="DK10" s="387"/>
      <c r="DL10" s="92"/>
      <c r="DM10" s="390"/>
      <c r="DN10" s="389"/>
      <c r="DO10" s="595">
        <f t="shared" si="15"/>
        <v>0</v>
      </c>
      <c r="DR10" s="94"/>
      <c r="DS10" s="15">
        <v>3</v>
      </c>
      <c r="DT10" s="92">
        <v>895.8</v>
      </c>
      <c r="DU10" s="387"/>
      <c r="DV10" s="92"/>
      <c r="DW10" s="390"/>
      <c r="DX10" s="389"/>
      <c r="DY10" s="588">
        <f t="shared" si="16"/>
        <v>0</v>
      </c>
      <c r="EB10" s="94"/>
      <c r="EC10" s="15">
        <v>3</v>
      </c>
      <c r="ED10" s="69">
        <v>904.5</v>
      </c>
      <c r="EE10" s="344"/>
      <c r="EF10" s="69"/>
      <c r="EG10" s="70"/>
      <c r="EH10" s="71"/>
      <c r="EI10" s="588">
        <f t="shared" si="17"/>
        <v>0</v>
      </c>
      <c r="EL10" s="436"/>
      <c r="EM10" s="15">
        <v>3</v>
      </c>
      <c r="EN10" s="284">
        <v>905.4</v>
      </c>
      <c r="EO10" s="336"/>
      <c r="EP10" s="284"/>
      <c r="EQ10" s="270"/>
      <c r="ER10" s="271"/>
      <c r="ES10" s="588">
        <f t="shared" si="18"/>
        <v>0</v>
      </c>
      <c r="EV10" s="94"/>
      <c r="EW10" s="15">
        <v>3</v>
      </c>
      <c r="EX10" s="269">
        <v>880</v>
      </c>
      <c r="EY10" s="511"/>
      <c r="EZ10" s="269"/>
      <c r="FA10" s="270"/>
      <c r="FB10" s="271"/>
      <c r="FC10" s="329">
        <f t="shared" si="19"/>
        <v>0</v>
      </c>
      <c r="FF10" s="436"/>
      <c r="FG10" s="15">
        <v>3</v>
      </c>
      <c r="FH10" s="284">
        <v>958.44</v>
      </c>
      <c r="FI10" s="336"/>
      <c r="FJ10" s="284"/>
      <c r="FK10" s="270"/>
      <c r="FL10" s="271"/>
      <c r="FM10" s="588">
        <f t="shared" si="20"/>
        <v>0</v>
      </c>
      <c r="FP10" s="94"/>
      <c r="FQ10" s="15">
        <v>3</v>
      </c>
      <c r="FR10" s="92">
        <v>911.7</v>
      </c>
      <c r="FS10" s="332"/>
      <c r="FT10" s="92"/>
      <c r="FU10" s="70"/>
      <c r="FV10" s="71"/>
      <c r="FW10" s="588">
        <f t="shared" si="21"/>
        <v>0</v>
      </c>
      <c r="FZ10" s="94"/>
      <c r="GA10" s="15">
        <v>3</v>
      </c>
      <c r="GB10" s="269">
        <v>884.5</v>
      </c>
      <c r="GC10" s="511"/>
      <c r="GD10" s="269"/>
      <c r="GE10" s="270"/>
      <c r="GF10" s="271"/>
      <c r="GG10" s="329">
        <f t="shared" si="22"/>
        <v>0</v>
      </c>
      <c r="GJ10" s="94"/>
      <c r="GK10" s="15">
        <v>3</v>
      </c>
      <c r="GL10" s="489">
        <v>841.41</v>
      </c>
      <c r="GM10" s="332"/>
      <c r="GN10" s="489"/>
      <c r="GO10" s="95"/>
      <c r="GP10" s="71"/>
      <c r="GQ10" s="588">
        <f t="shared" si="23"/>
        <v>0</v>
      </c>
      <c r="GT10" s="94"/>
      <c r="GU10" s="15">
        <v>3</v>
      </c>
      <c r="GV10" s="284">
        <v>887.7</v>
      </c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>
        <v>875.4</v>
      </c>
      <c r="HG10" s="336"/>
      <c r="HH10" s="284"/>
      <c r="HI10" s="325"/>
      <c r="HJ10" s="271"/>
      <c r="HK10" s="588">
        <f t="shared" si="25"/>
        <v>0</v>
      </c>
      <c r="HN10" s="94"/>
      <c r="HO10" s="15">
        <v>3</v>
      </c>
      <c r="HP10" s="284">
        <v>883.6</v>
      </c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>
        <v>927.1</v>
      </c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>
        <v>932.13</v>
      </c>
      <c r="IK10" s="344"/>
      <c r="IL10" s="69"/>
      <c r="IM10" s="70"/>
      <c r="IN10" s="71"/>
      <c r="IO10" s="588">
        <f t="shared" si="28"/>
        <v>0</v>
      </c>
      <c r="IQ10" s="793"/>
      <c r="IR10" s="94"/>
      <c r="IS10" s="15">
        <v>3</v>
      </c>
      <c r="IT10" s="284">
        <v>938.48</v>
      </c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>
        <v>899.9</v>
      </c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>
        <v>930.8</v>
      </c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>
        <v>914.4</v>
      </c>
      <c r="JY10" s="344"/>
      <c r="JZ10" s="69"/>
      <c r="KA10" s="70"/>
      <c r="KB10" s="71"/>
      <c r="KC10" s="588">
        <f t="shared" si="32"/>
        <v>0</v>
      </c>
      <c r="KF10" s="106"/>
      <c r="KG10" s="15">
        <v>3</v>
      </c>
      <c r="KH10" s="69"/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/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/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/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/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/>
      <c r="P11" s="69"/>
      <c r="Q11" s="70"/>
      <c r="R11" s="71"/>
      <c r="S11" s="588">
        <f t="shared" si="6"/>
        <v>0</v>
      </c>
      <c r="T11" s="247"/>
      <c r="U11" s="61"/>
      <c r="V11" s="106"/>
      <c r="W11" s="15">
        <v>4</v>
      </c>
      <c r="X11" s="284">
        <v>921.7</v>
      </c>
      <c r="Y11" s="336"/>
      <c r="Z11" s="284"/>
      <c r="AA11" s="392"/>
      <c r="AB11" s="271"/>
      <c r="AC11" s="329">
        <f t="shared" si="7"/>
        <v>0</v>
      </c>
      <c r="AE11" s="61"/>
      <c r="AF11" s="106"/>
      <c r="AG11" s="15">
        <v>4</v>
      </c>
      <c r="AH11" s="92">
        <v>943.47</v>
      </c>
      <c r="AI11" s="332"/>
      <c r="AJ11" s="92"/>
      <c r="AK11" s="95"/>
      <c r="AL11" s="71"/>
      <c r="AM11" s="590">
        <f t="shared" si="8"/>
        <v>0</v>
      </c>
      <c r="AO11" s="61"/>
      <c r="AP11" s="106"/>
      <c r="AQ11" s="15">
        <v>4</v>
      </c>
      <c r="AR11" s="326">
        <v>929.9</v>
      </c>
      <c r="AS11" s="336"/>
      <c r="AT11" s="326"/>
      <c r="AU11" s="325"/>
      <c r="AV11" s="271"/>
      <c r="AW11" s="329">
        <f t="shared" si="9"/>
        <v>0</v>
      </c>
      <c r="AY11" s="61"/>
      <c r="AZ11" s="106"/>
      <c r="BA11" s="15">
        <v>4</v>
      </c>
      <c r="BB11" s="92">
        <v>876.3</v>
      </c>
      <c r="BC11" s="137"/>
      <c r="BD11" s="92"/>
      <c r="BE11" s="95"/>
      <c r="BF11" s="386"/>
      <c r="BG11" s="606">
        <f t="shared" si="10"/>
        <v>0</v>
      </c>
      <c r="BI11" s="61"/>
      <c r="BJ11" s="106"/>
      <c r="BK11" s="15">
        <v>4</v>
      </c>
      <c r="BL11" s="92">
        <v>875.4</v>
      </c>
      <c r="BM11" s="137"/>
      <c r="BN11" s="92"/>
      <c r="BO11" s="95"/>
      <c r="BP11" s="386"/>
      <c r="BQ11" s="780">
        <f t="shared" si="11"/>
        <v>0</v>
      </c>
      <c r="BS11" s="61"/>
      <c r="BT11" s="106"/>
      <c r="BU11" s="268">
        <v>4</v>
      </c>
      <c r="BV11" s="284">
        <v>892.2</v>
      </c>
      <c r="BW11" s="387"/>
      <c r="BX11" s="284"/>
      <c r="BY11" s="388"/>
      <c r="BZ11" s="389"/>
      <c r="CA11" s="588">
        <f t="shared" si="12"/>
        <v>0</v>
      </c>
      <c r="CC11" s="61"/>
      <c r="CD11" s="810"/>
      <c r="CE11" s="15">
        <v>4</v>
      </c>
      <c r="CF11" s="92">
        <v>972.04</v>
      </c>
      <c r="CG11" s="387"/>
      <c r="CH11" s="92"/>
      <c r="CI11" s="390"/>
      <c r="CJ11" s="389"/>
      <c r="CK11" s="588">
        <f t="shared" si="13"/>
        <v>0</v>
      </c>
      <c r="CM11" s="61"/>
      <c r="CN11" s="94"/>
      <c r="CO11" s="15">
        <v>4</v>
      </c>
      <c r="CP11" s="92">
        <v>935.3</v>
      </c>
      <c r="CQ11" s="387"/>
      <c r="CR11" s="92"/>
      <c r="CS11" s="390"/>
      <c r="CT11" s="389"/>
      <c r="CU11" s="595">
        <f t="shared" si="48"/>
        <v>0</v>
      </c>
      <c r="CW11" s="61"/>
      <c r="CX11" s="106"/>
      <c r="CY11" s="15">
        <v>4</v>
      </c>
      <c r="CZ11" s="92">
        <v>935.3</v>
      </c>
      <c r="DA11" s="332"/>
      <c r="DB11" s="92"/>
      <c r="DC11" s="95"/>
      <c r="DD11" s="71"/>
      <c r="DE11" s="588">
        <f t="shared" si="14"/>
        <v>0</v>
      </c>
      <c r="DG11" s="61"/>
      <c r="DH11" s="106"/>
      <c r="DI11" s="15">
        <v>4</v>
      </c>
      <c r="DJ11" s="92">
        <v>962.52</v>
      </c>
      <c r="DK11" s="387"/>
      <c r="DL11" s="92"/>
      <c r="DM11" s="390"/>
      <c r="DN11" s="389"/>
      <c r="DO11" s="595">
        <f t="shared" si="15"/>
        <v>0</v>
      </c>
      <c r="DQ11" s="61"/>
      <c r="DR11" s="106"/>
      <c r="DS11" s="15">
        <v>4</v>
      </c>
      <c r="DT11" s="92">
        <v>925.8</v>
      </c>
      <c r="DU11" s="387"/>
      <c r="DV11" s="92"/>
      <c r="DW11" s="390"/>
      <c r="DX11" s="389"/>
      <c r="DY11" s="588">
        <f t="shared" si="16"/>
        <v>0</v>
      </c>
      <c r="EA11" s="61"/>
      <c r="EB11" s="106"/>
      <c r="EC11" s="15">
        <v>4</v>
      </c>
      <c r="ED11" s="69">
        <v>929</v>
      </c>
      <c r="EE11" s="344"/>
      <c r="EF11" s="69"/>
      <c r="EG11" s="70"/>
      <c r="EH11" s="71"/>
      <c r="EI11" s="588">
        <f t="shared" si="17"/>
        <v>0</v>
      </c>
      <c r="EK11" s="864"/>
      <c r="EL11" s="436"/>
      <c r="EM11" s="15">
        <v>4</v>
      </c>
      <c r="EN11" s="284">
        <v>903.6</v>
      </c>
      <c r="EO11" s="336"/>
      <c r="EP11" s="284"/>
      <c r="EQ11" s="270"/>
      <c r="ER11" s="271"/>
      <c r="ES11" s="588">
        <f t="shared" si="18"/>
        <v>0</v>
      </c>
      <c r="EU11" s="61"/>
      <c r="EV11" s="106"/>
      <c r="EW11" s="15">
        <v>4</v>
      </c>
      <c r="EX11" s="269">
        <v>936.2</v>
      </c>
      <c r="EY11" s="511"/>
      <c r="EZ11" s="269"/>
      <c r="FA11" s="270"/>
      <c r="FB11" s="271"/>
      <c r="FC11" s="329">
        <f t="shared" si="19"/>
        <v>0</v>
      </c>
      <c r="FE11" s="61"/>
      <c r="FF11" s="436"/>
      <c r="FG11" s="15">
        <v>4</v>
      </c>
      <c r="FH11" s="284">
        <v>961.16</v>
      </c>
      <c r="FI11" s="336"/>
      <c r="FJ11" s="284"/>
      <c r="FK11" s="270"/>
      <c r="FL11" s="271"/>
      <c r="FM11" s="588">
        <f t="shared" si="20"/>
        <v>0</v>
      </c>
      <c r="FO11" s="61"/>
      <c r="FP11" s="106"/>
      <c r="FQ11" s="15">
        <v>4</v>
      </c>
      <c r="FR11" s="92">
        <v>915.3</v>
      </c>
      <c r="FS11" s="332"/>
      <c r="FT11" s="92"/>
      <c r="FU11" s="70"/>
      <c r="FV11" s="71"/>
      <c r="FW11" s="588">
        <f t="shared" si="21"/>
        <v>0</v>
      </c>
      <c r="FY11" s="61"/>
      <c r="FZ11" s="106"/>
      <c r="GA11" s="15">
        <v>4</v>
      </c>
      <c r="GB11" s="269">
        <v>883.6</v>
      </c>
      <c r="GC11" s="511"/>
      <c r="GD11" s="269"/>
      <c r="GE11" s="270"/>
      <c r="GF11" s="271"/>
      <c r="GG11" s="329">
        <f t="shared" si="22"/>
        <v>0</v>
      </c>
      <c r="GI11" s="61"/>
      <c r="GJ11" s="106"/>
      <c r="GK11" s="15">
        <v>4</v>
      </c>
      <c r="GL11" s="489">
        <v>923.06</v>
      </c>
      <c r="GM11" s="332"/>
      <c r="GN11" s="489"/>
      <c r="GO11" s="95"/>
      <c r="GP11" s="71"/>
      <c r="GQ11" s="588">
        <f t="shared" si="23"/>
        <v>0</v>
      </c>
      <c r="GS11" s="61"/>
      <c r="GT11" s="106"/>
      <c r="GU11" s="15">
        <v>4</v>
      </c>
      <c r="GV11" s="284">
        <v>909.9</v>
      </c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>
        <v>871.8</v>
      </c>
      <c r="HG11" s="336"/>
      <c r="HH11" s="284"/>
      <c r="HI11" s="325"/>
      <c r="HJ11" s="271"/>
      <c r="HK11" s="588">
        <f t="shared" si="25"/>
        <v>0</v>
      </c>
      <c r="HM11" s="61"/>
      <c r="HN11" s="106"/>
      <c r="HO11" s="15">
        <v>4</v>
      </c>
      <c r="HP11" s="284">
        <v>887.2</v>
      </c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>
        <v>887.2</v>
      </c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>
        <v>948.91</v>
      </c>
      <c r="IK11" s="344"/>
      <c r="IL11" s="69"/>
      <c r="IM11" s="70"/>
      <c r="IN11" s="71"/>
      <c r="IO11" s="588">
        <f t="shared" si="28"/>
        <v>0</v>
      </c>
      <c r="IQ11" s="794"/>
      <c r="IR11" s="106"/>
      <c r="IS11" s="15">
        <v>4</v>
      </c>
      <c r="IT11" s="284">
        <v>977.49</v>
      </c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>
        <v>883.6</v>
      </c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>
        <v>913.5</v>
      </c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>
        <v>903.6</v>
      </c>
      <c r="JY11" s="344"/>
      <c r="JZ11" s="69"/>
      <c r="KA11" s="70"/>
      <c r="KB11" s="71"/>
      <c r="KC11" s="588">
        <f t="shared" si="32"/>
        <v>0</v>
      </c>
      <c r="KE11" s="61"/>
      <c r="KF11" s="106"/>
      <c r="KG11" s="15">
        <v>4</v>
      </c>
      <c r="KH11" s="69"/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/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/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/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/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/>
      <c r="P12" s="69"/>
      <c r="Q12" s="70"/>
      <c r="R12" s="71"/>
      <c r="S12" s="588">
        <f t="shared" si="6"/>
        <v>0</v>
      </c>
      <c r="T12" s="247"/>
      <c r="V12" s="106"/>
      <c r="W12" s="15">
        <v>5</v>
      </c>
      <c r="X12" s="284">
        <v>940.7</v>
      </c>
      <c r="Y12" s="336"/>
      <c r="Z12" s="284"/>
      <c r="AA12" s="392"/>
      <c r="AB12" s="271"/>
      <c r="AC12" s="329">
        <f t="shared" si="7"/>
        <v>0</v>
      </c>
      <c r="AF12" s="106"/>
      <c r="AG12" s="15">
        <v>5</v>
      </c>
      <c r="AH12" s="92">
        <v>948.91</v>
      </c>
      <c r="AI12" s="332"/>
      <c r="AJ12" s="92"/>
      <c r="AK12" s="95"/>
      <c r="AL12" s="71"/>
      <c r="AM12" s="590">
        <f t="shared" si="8"/>
        <v>0</v>
      </c>
      <c r="AP12" s="106"/>
      <c r="AQ12" s="15">
        <v>5</v>
      </c>
      <c r="AR12" s="326">
        <v>914.4</v>
      </c>
      <c r="AS12" s="336"/>
      <c r="AT12" s="326"/>
      <c r="AU12" s="325"/>
      <c r="AV12" s="271"/>
      <c r="AW12" s="329">
        <f t="shared" si="9"/>
        <v>0</v>
      </c>
      <c r="AZ12" s="106"/>
      <c r="BA12" s="15">
        <v>5</v>
      </c>
      <c r="BB12" s="92">
        <v>865.4</v>
      </c>
      <c r="BC12" s="137"/>
      <c r="BD12" s="92"/>
      <c r="BE12" s="95"/>
      <c r="BF12" s="386"/>
      <c r="BG12" s="606">
        <f t="shared" si="10"/>
        <v>0</v>
      </c>
      <c r="BJ12" s="106"/>
      <c r="BK12" s="15">
        <v>5</v>
      </c>
      <c r="BL12" s="92">
        <v>889</v>
      </c>
      <c r="BM12" s="137"/>
      <c r="BN12" s="92"/>
      <c r="BO12" s="95"/>
      <c r="BP12" s="386"/>
      <c r="BQ12" s="780">
        <f t="shared" si="11"/>
        <v>0</v>
      </c>
      <c r="BT12" s="106"/>
      <c r="BU12" s="268">
        <v>5</v>
      </c>
      <c r="BV12" s="284">
        <v>914.9</v>
      </c>
      <c r="BW12" s="387"/>
      <c r="BX12" s="284"/>
      <c r="BY12" s="388"/>
      <c r="BZ12" s="389"/>
      <c r="CA12" s="588">
        <f t="shared" si="12"/>
        <v>0</v>
      </c>
      <c r="CD12" s="810"/>
      <c r="CE12" s="15">
        <v>5</v>
      </c>
      <c r="CF12" s="92">
        <v>960.7</v>
      </c>
      <c r="CG12" s="387"/>
      <c r="CH12" s="92"/>
      <c r="CI12" s="390"/>
      <c r="CJ12" s="389"/>
      <c r="CK12" s="588">
        <f t="shared" si="13"/>
        <v>0</v>
      </c>
      <c r="CN12" s="94"/>
      <c r="CO12" s="15">
        <v>5</v>
      </c>
      <c r="CP12" s="92">
        <v>889.9</v>
      </c>
      <c r="CQ12" s="387"/>
      <c r="CR12" s="92"/>
      <c r="CS12" s="390"/>
      <c r="CT12" s="389"/>
      <c r="CU12" s="595">
        <f t="shared" si="48"/>
        <v>0</v>
      </c>
      <c r="CX12" s="106"/>
      <c r="CY12" s="15">
        <v>5</v>
      </c>
      <c r="CZ12" s="92">
        <v>919.9</v>
      </c>
      <c r="DA12" s="332"/>
      <c r="DB12" s="92"/>
      <c r="DC12" s="95"/>
      <c r="DD12" s="71"/>
      <c r="DE12" s="588">
        <f t="shared" si="14"/>
        <v>0</v>
      </c>
      <c r="DH12" s="106"/>
      <c r="DI12" s="15">
        <v>5</v>
      </c>
      <c r="DJ12" s="92">
        <v>929.41</v>
      </c>
      <c r="DK12" s="387"/>
      <c r="DL12" s="92"/>
      <c r="DM12" s="390"/>
      <c r="DN12" s="389"/>
      <c r="DO12" s="595">
        <f t="shared" si="15"/>
        <v>0</v>
      </c>
      <c r="DR12" s="106"/>
      <c r="DS12" s="15">
        <v>5</v>
      </c>
      <c r="DT12" s="92">
        <v>916.7</v>
      </c>
      <c r="DU12" s="387"/>
      <c r="DV12" s="92"/>
      <c r="DW12" s="390"/>
      <c r="DX12" s="389"/>
      <c r="DY12" s="588">
        <f t="shared" si="16"/>
        <v>0</v>
      </c>
      <c r="EB12" s="106"/>
      <c r="EC12" s="15">
        <v>5</v>
      </c>
      <c r="ED12" s="69">
        <v>871.8</v>
      </c>
      <c r="EE12" s="344"/>
      <c r="EF12" s="69"/>
      <c r="EG12" s="70"/>
      <c r="EH12" s="71"/>
      <c r="EI12" s="588">
        <f t="shared" si="17"/>
        <v>0</v>
      </c>
      <c r="EL12" s="436"/>
      <c r="EM12" s="15">
        <v>5</v>
      </c>
      <c r="EN12" s="284">
        <v>882.7</v>
      </c>
      <c r="EO12" s="336"/>
      <c r="EP12" s="284"/>
      <c r="EQ12" s="270"/>
      <c r="ER12" s="271"/>
      <c r="ES12" s="588">
        <f t="shared" si="18"/>
        <v>0</v>
      </c>
      <c r="EV12" s="106"/>
      <c r="EW12" s="15">
        <v>5</v>
      </c>
      <c r="EX12" s="269">
        <v>902.6</v>
      </c>
      <c r="EY12" s="511"/>
      <c r="EZ12" s="269"/>
      <c r="FA12" s="270"/>
      <c r="FB12" s="271"/>
      <c r="FC12" s="329">
        <f t="shared" si="19"/>
        <v>0</v>
      </c>
      <c r="FF12" s="436"/>
      <c r="FG12" s="15">
        <v>5</v>
      </c>
      <c r="FH12" s="284">
        <v>923.96</v>
      </c>
      <c r="FI12" s="336"/>
      <c r="FJ12" s="284"/>
      <c r="FK12" s="270"/>
      <c r="FL12" s="271"/>
      <c r="FM12" s="588">
        <f t="shared" si="20"/>
        <v>0</v>
      </c>
      <c r="FN12" s="75" t="s">
        <v>41</v>
      </c>
      <c r="FP12" s="106"/>
      <c r="FQ12" s="15">
        <v>5</v>
      </c>
      <c r="FR12" s="92">
        <v>931.7</v>
      </c>
      <c r="FS12" s="332"/>
      <c r="FT12" s="92"/>
      <c r="FU12" s="70"/>
      <c r="FV12" s="71"/>
      <c r="FW12" s="588">
        <f t="shared" si="21"/>
        <v>0</v>
      </c>
      <c r="FZ12" s="106"/>
      <c r="GA12" s="15">
        <v>5</v>
      </c>
      <c r="GB12" s="269">
        <v>897.2</v>
      </c>
      <c r="GC12" s="511"/>
      <c r="GD12" s="269"/>
      <c r="GE12" s="270"/>
      <c r="GF12" s="271"/>
      <c r="GG12" s="329">
        <f t="shared" si="22"/>
        <v>0</v>
      </c>
      <c r="GJ12" s="106"/>
      <c r="GK12" s="15">
        <v>5</v>
      </c>
      <c r="GL12" s="489">
        <v>941.2</v>
      </c>
      <c r="GM12" s="332"/>
      <c r="GN12" s="489"/>
      <c r="GO12" s="95"/>
      <c r="GP12" s="71"/>
      <c r="GQ12" s="588">
        <f t="shared" si="23"/>
        <v>0</v>
      </c>
      <c r="GT12" s="106"/>
      <c r="GU12" s="15">
        <v>5</v>
      </c>
      <c r="GV12" s="284">
        <v>913.1</v>
      </c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>
        <v>876.3</v>
      </c>
      <c r="HG12" s="336"/>
      <c r="HH12" s="284"/>
      <c r="HI12" s="325"/>
      <c r="HJ12" s="271"/>
      <c r="HK12" s="588">
        <f t="shared" si="25"/>
        <v>0</v>
      </c>
      <c r="HN12" s="106"/>
      <c r="HO12" s="15">
        <v>5</v>
      </c>
      <c r="HP12" s="284">
        <v>933.5</v>
      </c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>
        <v>916.3</v>
      </c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>
        <v>930.31</v>
      </c>
      <c r="IK12" s="344"/>
      <c r="IL12" s="69"/>
      <c r="IM12" s="70"/>
      <c r="IN12" s="71"/>
      <c r="IO12" s="588">
        <f t="shared" si="28"/>
        <v>0</v>
      </c>
      <c r="IQ12" s="793"/>
      <c r="IR12" s="106"/>
      <c r="IS12" s="15">
        <v>5</v>
      </c>
      <c r="IT12" s="284">
        <v>959.34</v>
      </c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>
        <v>925.3</v>
      </c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>
        <v>939.8</v>
      </c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>
        <v>909</v>
      </c>
      <c r="JY12" s="344"/>
      <c r="JZ12" s="69"/>
      <c r="KA12" s="70"/>
      <c r="KB12" s="71"/>
      <c r="KC12" s="588">
        <f t="shared" si="32"/>
        <v>0</v>
      </c>
      <c r="KF12" s="106"/>
      <c r="KG12" s="15">
        <v>5</v>
      </c>
      <c r="KH12" s="69"/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/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/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/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/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/>
      <c r="P13" s="69"/>
      <c r="Q13" s="70"/>
      <c r="R13" s="71"/>
      <c r="S13" s="588">
        <f t="shared" si="6"/>
        <v>0</v>
      </c>
      <c r="T13" s="247"/>
      <c r="V13" s="106"/>
      <c r="W13" s="15">
        <v>6</v>
      </c>
      <c r="X13" s="284">
        <v>931.7</v>
      </c>
      <c r="Y13" s="336"/>
      <c r="Z13" s="284"/>
      <c r="AA13" s="392"/>
      <c r="AB13" s="271"/>
      <c r="AC13" s="329">
        <f t="shared" si="7"/>
        <v>0</v>
      </c>
      <c r="AF13" s="106"/>
      <c r="AG13" s="15">
        <v>6</v>
      </c>
      <c r="AH13" s="92">
        <v>965.69</v>
      </c>
      <c r="AI13" s="332"/>
      <c r="AJ13" s="92"/>
      <c r="AK13" s="95"/>
      <c r="AL13" s="71"/>
      <c r="AM13" s="590">
        <f t="shared" si="8"/>
        <v>0</v>
      </c>
      <c r="AP13" s="106"/>
      <c r="AQ13" s="15">
        <v>6</v>
      </c>
      <c r="AR13" s="326">
        <v>940.7</v>
      </c>
      <c r="AS13" s="336"/>
      <c r="AT13" s="326"/>
      <c r="AU13" s="325"/>
      <c r="AV13" s="271"/>
      <c r="AW13" s="329">
        <f t="shared" si="9"/>
        <v>0</v>
      </c>
      <c r="AZ13" s="106"/>
      <c r="BA13" s="15">
        <v>6</v>
      </c>
      <c r="BB13" s="92">
        <v>873.6</v>
      </c>
      <c r="BC13" s="137"/>
      <c r="BD13" s="92"/>
      <c r="BE13" s="95"/>
      <c r="BF13" s="386"/>
      <c r="BG13" s="606">
        <f t="shared" si="10"/>
        <v>0</v>
      </c>
      <c r="BJ13" s="106"/>
      <c r="BK13" s="15">
        <v>6</v>
      </c>
      <c r="BL13" s="92">
        <v>909</v>
      </c>
      <c r="BM13" s="137"/>
      <c r="BN13" s="92"/>
      <c r="BO13" s="95"/>
      <c r="BP13" s="386"/>
      <c r="BQ13" s="780">
        <f t="shared" si="11"/>
        <v>0</v>
      </c>
      <c r="BT13" s="106"/>
      <c r="BU13" s="268">
        <v>6</v>
      </c>
      <c r="BV13" s="284">
        <v>938.5</v>
      </c>
      <c r="BW13" s="387"/>
      <c r="BX13" s="284"/>
      <c r="BY13" s="388"/>
      <c r="BZ13" s="389"/>
      <c r="CA13" s="588">
        <f t="shared" si="12"/>
        <v>0</v>
      </c>
      <c r="CD13" s="810"/>
      <c r="CE13" s="15">
        <v>6</v>
      </c>
      <c r="CF13" s="92">
        <v>938.02</v>
      </c>
      <c r="CG13" s="387"/>
      <c r="CH13" s="92"/>
      <c r="CI13" s="390"/>
      <c r="CJ13" s="389"/>
      <c r="CK13" s="588">
        <f t="shared" si="13"/>
        <v>0</v>
      </c>
      <c r="CN13" s="94"/>
      <c r="CO13" s="15">
        <v>6</v>
      </c>
      <c r="CP13" s="92">
        <v>922.6</v>
      </c>
      <c r="CQ13" s="387"/>
      <c r="CR13" s="92"/>
      <c r="CS13" s="390"/>
      <c r="CT13" s="389"/>
      <c r="CU13" s="595">
        <f t="shared" si="48"/>
        <v>0</v>
      </c>
      <c r="CX13" s="106"/>
      <c r="CY13" s="15">
        <v>6</v>
      </c>
      <c r="CZ13" s="92">
        <v>897.2</v>
      </c>
      <c r="DA13" s="332"/>
      <c r="DB13" s="92"/>
      <c r="DC13" s="95"/>
      <c r="DD13" s="71"/>
      <c r="DE13" s="588">
        <f t="shared" si="14"/>
        <v>0</v>
      </c>
      <c r="DH13" s="106"/>
      <c r="DI13" s="15">
        <v>6</v>
      </c>
      <c r="DJ13" s="92">
        <v>931.22</v>
      </c>
      <c r="DK13" s="387"/>
      <c r="DL13" s="92"/>
      <c r="DM13" s="390"/>
      <c r="DN13" s="389"/>
      <c r="DO13" s="595">
        <f t="shared" si="15"/>
        <v>0</v>
      </c>
      <c r="DR13" s="106"/>
      <c r="DS13" s="15">
        <v>6</v>
      </c>
      <c r="DT13" s="92">
        <v>921.2</v>
      </c>
      <c r="DU13" s="387"/>
      <c r="DV13" s="92"/>
      <c r="DW13" s="390"/>
      <c r="DX13" s="389"/>
      <c r="DY13" s="588">
        <f t="shared" si="16"/>
        <v>0</v>
      </c>
      <c r="EB13" s="106"/>
      <c r="EC13" s="15">
        <v>6</v>
      </c>
      <c r="ED13" s="69">
        <v>875.4</v>
      </c>
      <c r="EE13" s="344"/>
      <c r="EF13" s="69"/>
      <c r="EG13" s="70"/>
      <c r="EH13" s="71"/>
      <c r="EI13" s="588">
        <f t="shared" si="17"/>
        <v>0</v>
      </c>
      <c r="EL13" s="436"/>
      <c r="EM13" s="15">
        <v>6</v>
      </c>
      <c r="EN13" s="284">
        <v>890.9</v>
      </c>
      <c r="EO13" s="336"/>
      <c r="EP13" s="284"/>
      <c r="EQ13" s="270"/>
      <c r="ER13" s="271"/>
      <c r="ES13" s="588">
        <f t="shared" si="18"/>
        <v>0</v>
      </c>
      <c r="EV13" s="106"/>
      <c r="EW13" s="15">
        <v>6</v>
      </c>
      <c r="EX13" s="269">
        <v>867.3</v>
      </c>
      <c r="EY13" s="511"/>
      <c r="EZ13" s="269"/>
      <c r="FA13" s="270"/>
      <c r="FB13" s="271"/>
      <c r="FC13" s="329">
        <f t="shared" si="19"/>
        <v>0</v>
      </c>
      <c r="FF13" s="436"/>
      <c r="FG13" s="15">
        <v>6</v>
      </c>
      <c r="FH13" s="284">
        <v>943.47</v>
      </c>
      <c r="FI13" s="336"/>
      <c r="FJ13" s="284"/>
      <c r="FK13" s="270"/>
      <c r="FL13" s="271"/>
      <c r="FM13" s="588">
        <f t="shared" si="20"/>
        <v>0</v>
      </c>
      <c r="FP13" s="106"/>
      <c r="FQ13" s="15">
        <v>6</v>
      </c>
      <c r="FR13" s="92">
        <v>907.2</v>
      </c>
      <c r="FS13" s="332"/>
      <c r="FT13" s="92"/>
      <c r="FU13" s="70"/>
      <c r="FV13" s="71"/>
      <c r="FW13" s="588">
        <f t="shared" si="21"/>
        <v>0</v>
      </c>
      <c r="FZ13" s="106"/>
      <c r="GA13" s="15">
        <v>6</v>
      </c>
      <c r="GB13" s="69">
        <v>879.1</v>
      </c>
      <c r="GC13" s="511"/>
      <c r="GD13" s="69"/>
      <c r="GE13" s="270"/>
      <c r="GF13" s="271"/>
      <c r="GG13" s="329">
        <f t="shared" si="22"/>
        <v>0</v>
      </c>
      <c r="GJ13" s="106"/>
      <c r="GK13" s="15">
        <v>6</v>
      </c>
      <c r="GL13" s="489">
        <v>928.95</v>
      </c>
      <c r="GM13" s="332"/>
      <c r="GN13" s="489"/>
      <c r="GO13" s="95"/>
      <c r="GP13" s="71"/>
      <c r="GQ13" s="588">
        <f t="shared" si="23"/>
        <v>0</v>
      </c>
      <c r="GT13" s="106"/>
      <c r="GU13" s="15">
        <v>6</v>
      </c>
      <c r="GV13" s="284">
        <v>884.5</v>
      </c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>
        <v>890.9</v>
      </c>
      <c r="HG13" s="336"/>
      <c r="HH13" s="284"/>
      <c r="HI13" s="325"/>
      <c r="HJ13" s="271"/>
      <c r="HK13" s="588">
        <f t="shared" si="25"/>
        <v>0</v>
      </c>
      <c r="HN13" s="106"/>
      <c r="HO13" s="15">
        <v>6</v>
      </c>
      <c r="HP13" s="284">
        <v>897.2</v>
      </c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>
        <v>903.6</v>
      </c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>
        <v>908.09</v>
      </c>
      <c r="IK13" s="344"/>
      <c r="IL13" s="69"/>
      <c r="IM13" s="70"/>
      <c r="IN13" s="71"/>
      <c r="IO13" s="588">
        <f t="shared" si="28"/>
        <v>0</v>
      </c>
      <c r="IQ13" s="793"/>
      <c r="IR13" s="106"/>
      <c r="IS13" s="15">
        <v>6</v>
      </c>
      <c r="IT13" s="284">
        <v>951.18</v>
      </c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>
        <v>910.8</v>
      </c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>
        <v>916.3</v>
      </c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>
        <v>878.2</v>
      </c>
      <c r="JY13" s="344"/>
      <c r="JZ13" s="69"/>
      <c r="KA13" s="70"/>
      <c r="KB13" s="71"/>
      <c r="KC13" s="588">
        <f t="shared" si="32"/>
        <v>0</v>
      </c>
      <c r="KF13" s="106"/>
      <c r="KG13" s="15">
        <v>6</v>
      </c>
      <c r="KH13" s="69"/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/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/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/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/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/>
      <c r="P14" s="69"/>
      <c r="Q14" s="70"/>
      <c r="R14" s="71"/>
      <c r="S14" s="588">
        <f t="shared" si="6"/>
        <v>0</v>
      </c>
      <c r="T14" s="247"/>
      <c r="V14" s="106"/>
      <c r="W14" s="15">
        <v>7</v>
      </c>
      <c r="X14" s="284">
        <v>932.6</v>
      </c>
      <c r="Y14" s="336"/>
      <c r="Z14" s="284"/>
      <c r="AA14" s="392"/>
      <c r="AB14" s="271"/>
      <c r="AC14" s="329">
        <f t="shared" si="7"/>
        <v>0</v>
      </c>
      <c r="AF14" s="106"/>
      <c r="AG14" s="15">
        <v>7</v>
      </c>
      <c r="AH14" s="92">
        <v>912.62</v>
      </c>
      <c r="AI14" s="332"/>
      <c r="AJ14" s="92"/>
      <c r="AK14" s="95"/>
      <c r="AL14" s="71"/>
      <c r="AM14" s="590">
        <f t="shared" si="8"/>
        <v>0</v>
      </c>
      <c r="AP14" s="106"/>
      <c r="AQ14" s="15">
        <v>7</v>
      </c>
      <c r="AR14" s="326">
        <v>875.4</v>
      </c>
      <c r="AS14" s="336"/>
      <c r="AT14" s="326"/>
      <c r="AU14" s="325"/>
      <c r="AV14" s="271"/>
      <c r="AW14" s="329">
        <f t="shared" si="9"/>
        <v>0</v>
      </c>
      <c r="AZ14" s="106"/>
      <c r="BA14" s="15">
        <v>7</v>
      </c>
      <c r="BB14" s="92">
        <v>872.7</v>
      </c>
      <c r="BC14" s="137"/>
      <c r="BD14" s="92"/>
      <c r="BE14" s="95"/>
      <c r="BF14" s="386"/>
      <c r="BG14" s="606">
        <f t="shared" si="10"/>
        <v>0</v>
      </c>
      <c r="BJ14" s="106"/>
      <c r="BK14" s="15">
        <v>7</v>
      </c>
      <c r="BL14" s="92">
        <v>880.9</v>
      </c>
      <c r="BM14" s="137"/>
      <c r="BN14" s="92"/>
      <c r="BO14" s="95"/>
      <c r="BP14" s="386"/>
      <c r="BQ14" s="780">
        <f t="shared" si="11"/>
        <v>0</v>
      </c>
      <c r="BT14" s="106"/>
      <c r="BU14" s="268">
        <v>7</v>
      </c>
      <c r="BV14" s="284">
        <v>914.9</v>
      </c>
      <c r="BW14" s="387"/>
      <c r="BX14" s="284"/>
      <c r="BY14" s="388"/>
      <c r="BZ14" s="389"/>
      <c r="CA14" s="588">
        <f t="shared" si="12"/>
        <v>0</v>
      </c>
      <c r="CD14" s="810"/>
      <c r="CE14" s="15">
        <v>7</v>
      </c>
      <c r="CF14" s="92">
        <v>925.78</v>
      </c>
      <c r="CG14" s="387"/>
      <c r="CH14" s="92"/>
      <c r="CI14" s="390"/>
      <c r="CJ14" s="389"/>
      <c r="CK14" s="588">
        <f t="shared" si="13"/>
        <v>0</v>
      </c>
      <c r="CN14" s="94"/>
      <c r="CO14" s="15">
        <v>7</v>
      </c>
      <c r="CP14" s="92">
        <v>923.5</v>
      </c>
      <c r="CQ14" s="387"/>
      <c r="CR14" s="92"/>
      <c r="CS14" s="390"/>
      <c r="CT14" s="389"/>
      <c r="CU14" s="595">
        <f t="shared" si="48"/>
        <v>0</v>
      </c>
      <c r="CX14" s="106"/>
      <c r="CY14" s="15">
        <v>7</v>
      </c>
      <c r="CZ14" s="92">
        <v>909.9</v>
      </c>
      <c r="DA14" s="332"/>
      <c r="DB14" s="92"/>
      <c r="DC14" s="95"/>
      <c r="DD14" s="71"/>
      <c r="DE14" s="588">
        <f t="shared" si="14"/>
        <v>0</v>
      </c>
      <c r="DH14" s="106"/>
      <c r="DI14" s="15">
        <v>7</v>
      </c>
      <c r="DJ14" s="92">
        <v>926.23</v>
      </c>
      <c r="DK14" s="387"/>
      <c r="DL14" s="92"/>
      <c r="DM14" s="390"/>
      <c r="DN14" s="389"/>
      <c r="DO14" s="595">
        <f t="shared" si="15"/>
        <v>0</v>
      </c>
      <c r="DR14" s="106"/>
      <c r="DS14" s="15">
        <v>7</v>
      </c>
      <c r="DT14" s="92">
        <v>945.7</v>
      </c>
      <c r="DU14" s="387"/>
      <c r="DV14" s="92"/>
      <c r="DW14" s="390"/>
      <c r="DX14" s="389"/>
      <c r="DY14" s="588">
        <f t="shared" si="16"/>
        <v>0</v>
      </c>
      <c r="EB14" s="106"/>
      <c r="EC14" s="15">
        <v>7</v>
      </c>
      <c r="ED14" s="69">
        <v>895.4</v>
      </c>
      <c r="EE14" s="344"/>
      <c r="EF14" s="69"/>
      <c r="EG14" s="70"/>
      <c r="EH14" s="71"/>
      <c r="EI14" s="588">
        <f t="shared" si="17"/>
        <v>0</v>
      </c>
      <c r="EL14" s="436"/>
      <c r="EM14" s="15">
        <v>7</v>
      </c>
      <c r="EN14" s="284">
        <v>905.4</v>
      </c>
      <c r="EO14" s="336"/>
      <c r="EP14" s="284"/>
      <c r="EQ14" s="270"/>
      <c r="ER14" s="271"/>
      <c r="ES14" s="588">
        <f t="shared" si="18"/>
        <v>0</v>
      </c>
      <c r="EV14" s="106"/>
      <c r="EW14" s="15">
        <v>7</v>
      </c>
      <c r="EX14" s="269">
        <v>863.6</v>
      </c>
      <c r="EY14" s="511"/>
      <c r="EZ14" s="269"/>
      <c r="FA14" s="270"/>
      <c r="FB14" s="271"/>
      <c r="FC14" s="329">
        <f t="shared" si="19"/>
        <v>0</v>
      </c>
      <c r="FF14" s="436"/>
      <c r="FG14" s="15">
        <v>7</v>
      </c>
      <c r="FH14" s="284">
        <v>957.53</v>
      </c>
      <c r="FI14" s="336"/>
      <c r="FJ14" s="284"/>
      <c r="FK14" s="270"/>
      <c r="FL14" s="271"/>
      <c r="FM14" s="588">
        <f t="shared" si="20"/>
        <v>0</v>
      </c>
      <c r="FP14" s="106"/>
      <c r="FQ14" s="15">
        <v>7</v>
      </c>
      <c r="FR14" s="92">
        <v>909.4</v>
      </c>
      <c r="FS14" s="332"/>
      <c r="FT14" s="92"/>
      <c r="FU14" s="70"/>
      <c r="FV14" s="71"/>
      <c r="FW14" s="588">
        <f t="shared" si="21"/>
        <v>0</v>
      </c>
      <c r="FZ14" s="106"/>
      <c r="GA14" s="15">
        <v>7</v>
      </c>
      <c r="GB14" s="69">
        <v>866.4</v>
      </c>
      <c r="GC14" s="511"/>
      <c r="GD14" s="69"/>
      <c r="GE14" s="270"/>
      <c r="GF14" s="271"/>
      <c r="GG14" s="329">
        <f t="shared" si="22"/>
        <v>0</v>
      </c>
      <c r="GJ14" s="106"/>
      <c r="GK14" s="15">
        <v>7</v>
      </c>
      <c r="GL14" s="489">
        <v>971.59</v>
      </c>
      <c r="GM14" s="332"/>
      <c r="GN14" s="489"/>
      <c r="GO14" s="95"/>
      <c r="GP14" s="71"/>
      <c r="GQ14" s="588">
        <f t="shared" si="23"/>
        <v>0</v>
      </c>
      <c r="GT14" s="106"/>
      <c r="GU14" s="15">
        <v>7</v>
      </c>
      <c r="GV14" s="284">
        <v>900.8</v>
      </c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>
        <v>912.6</v>
      </c>
      <c r="HG14" s="336"/>
      <c r="HH14" s="284"/>
      <c r="HI14" s="325"/>
      <c r="HJ14" s="271"/>
      <c r="HK14" s="588">
        <f t="shared" si="25"/>
        <v>0</v>
      </c>
      <c r="HN14" s="106"/>
      <c r="HO14" s="15">
        <v>7</v>
      </c>
      <c r="HP14" s="284">
        <v>870</v>
      </c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>
        <v>909</v>
      </c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>
        <v>932.58</v>
      </c>
      <c r="IK14" s="344"/>
      <c r="IL14" s="69"/>
      <c r="IM14" s="70"/>
      <c r="IN14" s="71"/>
      <c r="IO14" s="588">
        <f t="shared" si="28"/>
        <v>0</v>
      </c>
      <c r="IQ14" s="789"/>
      <c r="IR14" s="106"/>
      <c r="IS14" s="15">
        <v>7</v>
      </c>
      <c r="IT14" s="284">
        <v>977.49</v>
      </c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>
        <v>872.7</v>
      </c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>
        <v>919</v>
      </c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>
        <v>923.5</v>
      </c>
      <c r="JY14" s="344"/>
      <c r="JZ14" s="69"/>
      <c r="KA14" s="70"/>
      <c r="KB14" s="71"/>
      <c r="KC14" s="588">
        <f t="shared" si="32"/>
        <v>0</v>
      </c>
      <c r="KF14" s="106"/>
      <c r="KG14" s="15">
        <v>7</v>
      </c>
      <c r="KH14" s="69"/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/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/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/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/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/>
      <c r="P15" s="69"/>
      <c r="Q15" s="70"/>
      <c r="R15" s="71"/>
      <c r="S15" s="588">
        <f t="shared" si="6"/>
        <v>0</v>
      </c>
      <c r="T15" s="247"/>
      <c r="V15" s="106"/>
      <c r="W15" s="15">
        <v>8</v>
      </c>
      <c r="X15" s="284">
        <v>913.5</v>
      </c>
      <c r="Y15" s="336"/>
      <c r="Z15" s="284"/>
      <c r="AA15" s="392"/>
      <c r="AB15" s="271"/>
      <c r="AC15" s="329">
        <f t="shared" si="7"/>
        <v>0</v>
      </c>
      <c r="AF15" s="106"/>
      <c r="AG15" s="15">
        <v>8</v>
      </c>
      <c r="AH15" s="92">
        <v>908.54</v>
      </c>
      <c r="AI15" s="332"/>
      <c r="AJ15" s="92"/>
      <c r="AK15" s="95"/>
      <c r="AL15" s="71"/>
      <c r="AM15" s="590">
        <f t="shared" si="8"/>
        <v>0</v>
      </c>
      <c r="AP15" s="106"/>
      <c r="AQ15" s="15">
        <v>8</v>
      </c>
      <c r="AR15" s="326">
        <v>914.4</v>
      </c>
      <c r="AS15" s="336"/>
      <c r="AT15" s="326"/>
      <c r="AU15" s="325"/>
      <c r="AV15" s="271"/>
      <c r="AW15" s="329">
        <f t="shared" si="9"/>
        <v>0</v>
      </c>
      <c r="AZ15" s="106"/>
      <c r="BA15" s="15">
        <v>8</v>
      </c>
      <c r="BB15" s="92">
        <v>906.3</v>
      </c>
      <c r="BC15" s="137"/>
      <c r="BD15" s="92"/>
      <c r="BE15" s="95"/>
      <c r="BF15" s="386"/>
      <c r="BG15" s="606">
        <f t="shared" si="10"/>
        <v>0</v>
      </c>
      <c r="BJ15" s="106"/>
      <c r="BK15" s="15">
        <v>8</v>
      </c>
      <c r="BL15" s="92">
        <v>920.8</v>
      </c>
      <c r="BM15" s="137"/>
      <c r="BN15" s="92"/>
      <c r="BO15" s="95"/>
      <c r="BP15" s="386"/>
      <c r="BQ15" s="780">
        <f t="shared" si="11"/>
        <v>0</v>
      </c>
      <c r="BT15" s="106"/>
      <c r="BU15" s="268">
        <v>8</v>
      </c>
      <c r="BV15" s="284">
        <v>919.4</v>
      </c>
      <c r="BW15" s="387"/>
      <c r="BX15" s="284"/>
      <c r="BY15" s="388"/>
      <c r="BZ15" s="389"/>
      <c r="CA15" s="588">
        <f t="shared" si="12"/>
        <v>0</v>
      </c>
      <c r="CD15" s="810"/>
      <c r="CE15" s="15">
        <v>8</v>
      </c>
      <c r="CF15" s="92">
        <v>968.41</v>
      </c>
      <c r="CG15" s="387"/>
      <c r="CH15" s="92"/>
      <c r="CI15" s="390"/>
      <c r="CJ15" s="389"/>
      <c r="CK15" s="588">
        <f t="shared" si="13"/>
        <v>0</v>
      </c>
      <c r="CN15" s="94"/>
      <c r="CO15" s="15">
        <v>8</v>
      </c>
      <c r="CP15" s="92">
        <v>891.8</v>
      </c>
      <c r="CQ15" s="387"/>
      <c r="CR15" s="92"/>
      <c r="CS15" s="390"/>
      <c r="CT15" s="389"/>
      <c r="CU15" s="595">
        <f t="shared" si="48"/>
        <v>0</v>
      </c>
      <c r="CX15" s="106"/>
      <c r="CY15" s="15">
        <v>8</v>
      </c>
      <c r="CZ15" s="92">
        <v>936.2</v>
      </c>
      <c r="DA15" s="332"/>
      <c r="DB15" s="92"/>
      <c r="DC15" s="95"/>
      <c r="DD15" s="71"/>
      <c r="DE15" s="588">
        <f t="shared" si="14"/>
        <v>0</v>
      </c>
      <c r="DH15" s="106"/>
      <c r="DI15" s="15">
        <v>8</v>
      </c>
      <c r="DJ15" s="92">
        <v>974.77</v>
      </c>
      <c r="DK15" s="387"/>
      <c r="DL15" s="92"/>
      <c r="DM15" s="390"/>
      <c r="DN15" s="389"/>
      <c r="DO15" s="595">
        <f t="shared" si="15"/>
        <v>0</v>
      </c>
      <c r="DR15" s="106"/>
      <c r="DS15" s="15">
        <v>8</v>
      </c>
      <c r="DT15" s="92">
        <v>926.7</v>
      </c>
      <c r="DU15" s="387"/>
      <c r="DV15" s="92"/>
      <c r="DW15" s="390"/>
      <c r="DX15" s="389"/>
      <c r="DY15" s="588">
        <f t="shared" si="16"/>
        <v>0</v>
      </c>
      <c r="EB15" s="106"/>
      <c r="EC15" s="15">
        <v>8</v>
      </c>
      <c r="ED15" s="69">
        <v>867.3</v>
      </c>
      <c r="EE15" s="344"/>
      <c r="EF15" s="69"/>
      <c r="EG15" s="70"/>
      <c r="EH15" s="71"/>
      <c r="EI15" s="588">
        <f t="shared" si="17"/>
        <v>0</v>
      </c>
      <c r="EL15" s="436"/>
      <c r="EM15" s="15">
        <v>8</v>
      </c>
      <c r="EN15" s="284">
        <v>935.3</v>
      </c>
      <c r="EO15" s="336"/>
      <c r="EP15" s="284"/>
      <c r="EQ15" s="270"/>
      <c r="ER15" s="271"/>
      <c r="ES15" s="588">
        <f t="shared" si="18"/>
        <v>0</v>
      </c>
      <c r="EV15" s="106"/>
      <c r="EW15" s="15">
        <v>8</v>
      </c>
      <c r="EX15" s="269">
        <v>939.8</v>
      </c>
      <c r="EY15" s="511"/>
      <c r="EZ15" s="269"/>
      <c r="FA15" s="270"/>
      <c r="FB15" s="271"/>
      <c r="FC15" s="329">
        <f t="shared" si="19"/>
        <v>0</v>
      </c>
      <c r="FF15" s="436"/>
      <c r="FG15" s="15">
        <v>8</v>
      </c>
      <c r="FH15" s="284">
        <v>906.73</v>
      </c>
      <c r="FI15" s="336"/>
      <c r="FJ15" s="284"/>
      <c r="FK15" s="270"/>
      <c r="FL15" s="271"/>
      <c r="FM15" s="588">
        <f t="shared" si="20"/>
        <v>0</v>
      </c>
      <c r="FP15" s="106"/>
      <c r="FQ15" s="15">
        <v>8</v>
      </c>
      <c r="FR15" s="92">
        <v>917.6</v>
      </c>
      <c r="FS15" s="332"/>
      <c r="FT15" s="92"/>
      <c r="FU15" s="70"/>
      <c r="FV15" s="71"/>
      <c r="FW15" s="588">
        <f t="shared" si="21"/>
        <v>0</v>
      </c>
      <c r="FZ15" s="106"/>
      <c r="GA15" s="15">
        <v>8</v>
      </c>
      <c r="GB15" s="69">
        <v>876.3</v>
      </c>
      <c r="GC15" s="511"/>
      <c r="GD15" s="69"/>
      <c r="GE15" s="270"/>
      <c r="GF15" s="271"/>
      <c r="GG15" s="329">
        <f t="shared" si="22"/>
        <v>0</v>
      </c>
      <c r="GJ15" s="106"/>
      <c r="GK15" s="15">
        <v>8</v>
      </c>
      <c r="GL15" s="489">
        <v>915.34</v>
      </c>
      <c r="GM15" s="332"/>
      <c r="GN15" s="489"/>
      <c r="GO15" s="95"/>
      <c r="GP15" s="71"/>
      <c r="GQ15" s="588">
        <f t="shared" si="23"/>
        <v>0</v>
      </c>
      <c r="GT15" s="106"/>
      <c r="GU15" s="15">
        <v>8</v>
      </c>
      <c r="GV15" s="284">
        <v>889</v>
      </c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>
        <v>889.9</v>
      </c>
      <c r="HG15" s="336"/>
      <c r="HH15" s="284"/>
      <c r="HI15" s="325"/>
      <c r="HJ15" s="271"/>
      <c r="HK15" s="588">
        <f t="shared" si="25"/>
        <v>0</v>
      </c>
      <c r="HN15" s="106"/>
      <c r="HO15" s="15">
        <v>8</v>
      </c>
      <c r="HP15" s="284">
        <v>902.6</v>
      </c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>
        <v>915.3</v>
      </c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>
        <v>886.31</v>
      </c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>
        <v>907.63</v>
      </c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>
        <v>867.3</v>
      </c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>
        <v>933.5</v>
      </c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>
        <v>893.6</v>
      </c>
      <c r="JY15" s="344"/>
      <c r="JZ15" s="69"/>
      <c r="KA15" s="70"/>
      <c r="KB15" s="71"/>
      <c r="KC15" s="588">
        <f t="shared" si="32"/>
        <v>0</v>
      </c>
      <c r="KF15" s="106"/>
      <c r="KG15" s="15">
        <v>8</v>
      </c>
      <c r="KH15" s="69"/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/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/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/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/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/>
      <c r="P16" s="69"/>
      <c r="Q16" s="70"/>
      <c r="R16" s="71"/>
      <c r="S16" s="588">
        <f t="shared" si="6"/>
        <v>0</v>
      </c>
      <c r="T16" s="247"/>
      <c r="V16" s="106"/>
      <c r="W16" s="15">
        <v>9</v>
      </c>
      <c r="X16" s="284">
        <v>906.3</v>
      </c>
      <c r="Y16" s="336"/>
      <c r="Z16" s="284"/>
      <c r="AA16" s="392"/>
      <c r="AB16" s="271"/>
      <c r="AC16" s="329">
        <f t="shared" si="7"/>
        <v>0</v>
      </c>
      <c r="AF16" s="106"/>
      <c r="AG16" s="15">
        <v>9</v>
      </c>
      <c r="AH16" s="92">
        <v>912.62</v>
      </c>
      <c r="AI16" s="332"/>
      <c r="AJ16" s="92"/>
      <c r="AK16" s="95"/>
      <c r="AL16" s="71"/>
      <c r="AM16" s="590">
        <f t="shared" si="8"/>
        <v>0</v>
      </c>
      <c r="AP16" s="106"/>
      <c r="AQ16" s="15">
        <v>9</v>
      </c>
      <c r="AR16" s="326">
        <v>908.1</v>
      </c>
      <c r="AS16" s="336"/>
      <c r="AT16" s="326"/>
      <c r="AU16" s="325"/>
      <c r="AV16" s="271"/>
      <c r="AW16" s="329">
        <f t="shared" si="9"/>
        <v>0</v>
      </c>
      <c r="AZ16" s="106"/>
      <c r="BA16" s="15">
        <v>9</v>
      </c>
      <c r="BB16" s="92">
        <v>878.2</v>
      </c>
      <c r="BC16" s="137"/>
      <c r="BD16" s="92"/>
      <c r="BE16" s="95"/>
      <c r="BF16" s="386"/>
      <c r="BG16" s="606">
        <f t="shared" si="10"/>
        <v>0</v>
      </c>
      <c r="BJ16" s="106"/>
      <c r="BK16" s="15">
        <v>9</v>
      </c>
      <c r="BL16" s="92">
        <v>883.6</v>
      </c>
      <c r="BM16" s="137"/>
      <c r="BN16" s="92"/>
      <c r="BO16" s="95"/>
      <c r="BP16" s="386"/>
      <c r="BQ16" s="780">
        <f t="shared" si="11"/>
        <v>0</v>
      </c>
      <c r="BT16" s="106"/>
      <c r="BU16" s="268">
        <v>9</v>
      </c>
      <c r="BV16" s="284">
        <v>883.8</v>
      </c>
      <c r="BW16" s="387"/>
      <c r="BX16" s="284"/>
      <c r="BY16" s="388"/>
      <c r="BZ16" s="389"/>
      <c r="CA16" s="588">
        <f t="shared" si="12"/>
        <v>0</v>
      </c>
      <c r="CD16" s="810"/>
      <c r="CE16" s="15">
        <v>9</v>
      </c>
      <c r="CF16" s="92">
        <v>925.32</v>
      </c>
      <c r="CG16" s="387"/>
      <c r="CH16" s="92"/>
      <c r="CI16" s="390"/>
      <c r="CJ16" s="389"/>
      <c r="CK16" s="588">
        <f t="shared" si="13"/>
        <v>0</v>
      </c>
      <c r="CN16" s="94"/>
      <c r="CO16" s="15">
        <v>9</v>
      </c>
      <c r="CP16" s="92">
        <v>939.8</v>
      </c>
      <c r="CQ16" s="387"/>
      <c r="CR16" s="92"/>
      <c r="CS16" s="390"/>
      <c r="CT16" s="389"/>
      <c r="CU16" s="595">
        <f t="shared" si="48"/>
        <v>0</v>
      </c>
      <c r="CX16" s="106"/>
      <c r="CY16" s="15">
        <v>9</v>
      </c>
      <c r="CZ16" s="92">
        <v>864.5</v>
      </c>
      <c r="DA16" s="332"/>
      <c r="DB16" s="92"/>
      <c r="DC16" s="95"/>
      <c r="DD16" s="71"/>
      <c r="DE16" s="588">
        <f t="shared" si="14"/>
        <v>0</v>
      </c>
      <c r="DH16" s="106"/>
      <c r="DI16" s="15">
        <v>9</v>
      </c>
      <c r="DJ16" s="92">
        <v>939.84</v>
      </c>
      <c r="DK16" s="387"/>
      <c r="DL16" s="92"/>
      <c r="DM16" s="390"/>
      <c r="DN16" s="389"/>
      <c r="DO16" s="595">
        <f t="shared" si="15"/>
        <v>0</v>
      </c>
      <c r="DR16" s="106"/>
      <c r="DS16" s="15">
        <v>9</v>
      </c>
      <c r="DT16" s="92">
        <v>919.4</v>
      </c>
      <c r="DU16" s="387"/>
      <c r="DV16" s="92"/>
      <c r="DW16" s="390"/>
      <c r="DX16" s="389"/>
      <c r="DY16" s="588">
        <f t="shared" si="16"/>
        <v>0</v>
      </c>
      <c r="EB16" s="106"/>
      <c r="EC16" s="15">
        <v>9</v>
      </c>
      <c r="ED16" s="69">
        <v>865.4</v>
      </c>
      <c r="EE16" s="344"/>
      <c r="EF16" s="69"/>
      <c r="EG16" s="70"/>
      <c r="EH16" s="71"/>
      <c r="EI16" s="588">
        <f t="shared" si="17"/>
        <v>0</v>
      </c>
      <c r="EL16" s="436"/>
      <c r="EM16" s="15">
        <v>9</v>
      </c>
      <c r="EN16" s="284">
        <v>870.9</v>
      </c>
      <c r="EO16" s="336"/>
      <c r="EP16" s="284"/>
      <c r="EQ16" s="270"/>
      <c r="ER16" s="271"/>
      <c r="ES16" s="588">
        <f t="shared" si="18"/>
        <v>0</v>
      </c>
      <c r="EV16" s="106"/>
      <c r="EW16" s="15">
        <v>9</v>
      </c>
      <c r="EX16" s="269">
        <v>883.6</v>
      </c>
      <c r="EY16" s="511"/>
      <c r="EZ16" s="269"/>
      <c r="FA16" s="270"/>
      <c r="FB16" s="271"/>
      <c r="FC16" s="329">
        <f t="shared" si="19"/>
        <v>0</v>
      </c>
      <c r="FF16" s="436"/>
      <c r="FG16" s="15">
        <v>9</v>
      </c>
      <c r="FH16" s="284">
        <v>932.58</v>
      </c>
      <c r="FI16" s="336"/>
      <c r="FJ16" s="284"/>
      <c r="FK16" s="270"/>
      <c r="FL16" s="271"/>
      <c r="FM16" s="588">
        <f t="shared" si="20"/>
        <v>0</v>
      </c>
      <c r="FP16" s="106"/>
      <c r="FQ16" s="15">
        <v>9</v>
      </c>
      <c r="FR16" s="92">
        <v>898.1</v>
      </c>
      <c r="FS16" s="332"/>
      <c r="FT16" s="92"/>
      <c r="FU16" s="70"/>
      <c r="FV16" s="71"/>
      <c r="FW16" s="588">
        <f t="shared" si="21"/>
        <v>0</v>
      </c>
      <c r="FZ16" s="106"/>
      <c r="GA16" s="15">
        <v>9</v>
      </c>
      <c r="GB16" s="69">
        <v>861.8</v>
      </c>
      <c r="GC16" s="511"/>
      <c r="GD16" s="69"/>
      <c r="GE16" s="270"/>
      <c r="GF16" s="271"/>
      <c r="GG16" s="329">
        <f t="shared" si="22"/>
        <v>0</v>
      </c>
      <c r="GJ16" s="106"/>
      <c r="GK16" s="15">
        <v>9</v>
      </c>
      <c r="GL16" s="489">
        <v>895.39</v>
      </c>
      <c r="GM16" s="332"/>
      <c r="GN16" s="489"/>
      <c r="GO16" s="95"/>
      <c r="GP16" s="71"/>
      <c r="GQ16" s="588">
        <f t="shared" si="23"/>
        <v>0</v>
      </c>
      <c r="GT16" s="106"/>
      <c r="GU16" s="15">
        <v>9</v>
      </c>
      <c r="GV16" s="284">
        <v>890.9</v>
      </c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>
        <v>883.6</v>
      </c>
      <c r="HG16" s="336"/>
      <c r="HH16" s="284"/>
      <c r="HI16" s="325"/>
      <c r="HJ16" s="271"/>
      <c r="HK16" s="588">
        <f t="shared" si="25"/>
        <v>0</v>
      </c>
      <c r="HN16" s="106"/>
      <c r="HO16" s="15">
        <v>9</v>
      </c>
      <c r="HP16" s="284">
        <v>889.9</v>
      </c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>
        <v>883.6</v>
      </c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>
        <v>961.61</v>
      </c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>
        <v>963.88</v>
      </c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>
        <v>878.2</v>
      </c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>
        <v>914.4</v>
      </c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>
        <v>896.3</v>
      </c>
      <c r="JY16" s="344"/>
      <c r="JZ16" s="69"/>
      <c r="KA16" s="70"/>
      <c r="KB16" s="71"/>
      <c r="KC16" s="588">
        <f t="shared" si="32"/>
        <v>0</v>
      </c>
      <c r="KF16" s="106"/>
      <c r="KG16" s="15">
        <v>9</v>
      </c>
      <c r="KH16" s="69"/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/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/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/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/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/>
      <c r="P17" s="69"/>
      <c r="Q17" s="70"/>
      <c r="R17" s="71"/>
      <c r="S17" s="588">
        <f t="shared" si="6"/>
        <v>0</v>
      </c>
      <c r="T17" s="247"/>
      <c r="V17" s="106"/>
      <c r="W17" s="15">
        <v>10</v>
      </c>
      <c r="X17" s="284">
        <v>914.4</v>
      </c>
      <c r="Y17" s="336"/>
      <c r="Z17" s="284"/>
      <c r="AA17" s="392"/>
      <c r="AB17" s="271"/>
      <c r="AC17" s="329">
        <f t="shared" si="7"/>
        <v>0</v>
      </c>
      <c r="AF17" s="106"/>
      <c r="AG17" s="15">
        <v>10</v>
      </c>
      <c r="AH17" s="92">
        <v>907.18</v>
      </c>
      <c r="AI17" s="332"/>
      <c r="AJ17" s="92"/>
      <c r="AK17" s="95"/>
      <c r="AL17" s="71"/>
      <c r="AM17" s="590">
        <f t="shared" si="8"/>
        <v>0</v>
      </c>
      <c r="AP17" s="106"/>
      <c r="AQ17" s="15">
        <v>10</v>
      </c>
      <c r="AR17" s="326">
        <v>916.3</v>
      </c>
      <c r="AS17" s="336"/>
      <c r="AT17" s="326"/>
      <c r="AU17" s="325"/>
      <c r="AV17" s="271"/>
      <c r="AW17" s="329">
        <f t="shared" si="9"/>
        <v>0</v>
      </c>
      <c r="AZ17" s="106"/>
      <c r="BA17" s="15">
        <v>10</v>
      </c>
      <c r="BB17" s="92">
        <v>926.2</v>
      </c>
      <c r="BC17" s="137"/>
      <c r="BD17" s="92"/>
      <c r="BE17" s="95"/>
      <c r="BF17" s="386"/>
      <c r="BG17" s="606">
        <f t="shared" si="10"/>
        <v>0</v>
      </c>
      <c r="BJ17" s="106"/>
      <c r="BK17" s="15">
        <v>10</v>
      </c>
      <c r="BL17" s="92">
        <v>861.8</v>
      </c>
      <c r="BM17" s="137"/>
      <c r="BN17" s="92"/>
      <c r="BO17" s="95"/>
      <c r="BP17" s="386"/>
      <c r="BQ17" s="780">
        <f t="shared" si="11"/>
        <v>0</v>
      </c>
      <c r="BT17" s="106"/>
      <c r="BU17" s="268">
        <v>10</v>
      </c>
      <c r="BV17" s="269">
        <v>842.3</v>
      </c>
      <c r="BW17" s="387"/>
      <c r="BX17" s="269"/>
      <c r="BY17" s="388"/>
      <c r="BZ17" s="389"/>
      <c r="CA17" s="588">
        <f t="shared" si="12"/>
        <v>0</v>
      </c>
      <c r="CD17" s="810"/>
      <c r="CE17" s="15">
        <v>10</v>
      </c>
      <c r="CF17" s="92">
        <v>937.57</v>
      </c>
      <c r="CG17" s="387"/>
      <c r="CH17" s="92"/>
      <c r="CI17" s="390"/>
      <c r="CJ17" s="389"/>
      <c r="CK17" s="588">
        <f t="shared" si="13"/>
        <v>0</v>
      </c>
      <c r="CN17" s="94"/>
      <c r="CO17" s="15">
        <v>10</v>
      </c>
      <c r="CP17" s="92">
        <v>897.2</v>
      </c>
      <c r="CQ17" s="387"/>
      <c r="CR17" s="92"/>
      <c r="CS17" s="390"/>
      <c r="CT17" s="389"/>
      <c r="CU17" s="595">
        <f t="shared" si="48"/>
        <v>0</v>
      </c>
      <c r="CX17" s="106"/>
      <c r="CY17" s="15">
        <v>10</v>
      </c>
      <c r="CZ17" s="92">
        <v>894.5</v>
      </c>
      <c r="DA17" s="332"/>
      <c r="DB17" s="92"/>
      <c r="DC17" s="95"/>
      <c r="DD17" s="71"/>
      <c r="DE17" s="588">
        <f t="shared" si="14"/>
        <v>0</v>
      </c>
      <c r="DH17" s="106"/>
      <c r="DI17" s="15">
        <v>10</v>
      </c>
      <c r="DJ17" s="69">
        <v>961.61</v>
      </c>
      <c r="DK17" s="387"/>
      <c r="DL17" s="92"/>
      <c r="DM17" s="390"/>
      <c r="DN17" s="389"/>
      <c r="DO17" s="595">
        <f t="shared" si="15"/>
        <v>0</v>
      </c>
      <c r="DR17" s="106"/>
      <c r="DS17" s="15">
        <v>10</v>
      </c>
      <c r="DT17" s="69">
        <v>878.6</v>
      </c>
      <c r="DU17" s="387"/>
      <c r="DV17" s="69"/>
      <c r="DW17" s="390"/>
      <c r="DX17" s="389"/>
      <c r="DY17" s="588">
        <f t="shared" si="16"/>
        <v>0</v>
      </c>
      <c r="EB17" s="106"/>
      <c r="EC17" s="15">
        <v>10</v>
      </c>
      <c r="ED17" s="69">
        <v>910.8</v>
      </c>
      <c r="EE17" s="344"/>
      <c r="EF17" s="69"/>
      <c r="EG17" s="70"/>
      <c r="EH17" s="71"/>
      <c r="EI17" s="588">
        <f t="shared" si="17"/>
        <v>0</v>
      </c>
      <c r="EL17" s="106"/>
      <c r="EM17" s="15">
        <v>10</v>
      </c>
      <c r="EN17" s="284">
        <v>905.4</v>
      </c>
      <c r="EO17" s="336"/>
      <c r="EP17" s="284"/>
      <c r="EQ17" s="270"/>
      <c r="ER17" s="271"/>
      <c r="ES17" s="588">
        <f t="shared" si="18"/>
        <v>0</v>
      </c>
      <c r="EV17" s="106"/>
      <c r="EW17" s="15">
        <v>10</v>
      </c>
      <c r="EX17" s="269">
        <v>909</v>
      </c>
      <c r="EY17" s="511"/>
      <c r="EZ17" s="269"/>
      <c r="FA17" s="270"/>
      <c r="FB17" s="271"/>
      <c r="FC17" s="329">
        <f t="shared" si="19"/>
        <v>0</v>
      </c>
      <c r="FF17" s="106"/>
      <c r="FG17" s="15">
        <v>10</v>
      </c>
      <c r="FH17" s="284">
        <v>931.67</v>
      </c>
      <c r="FI17" s="336"/>
      <c r="FJ17" s="284"/>
      <c r="FK17" s="270"/>
      <c r="FL17" s="271"/>
      <c r="FM17" s="588">
        <f t="shared" si="20"/>
        <v>0</v>
      </c>
      <c r="FP17" s="106"/>
      <c r="FQ17" s="15">
        <v>10</v>
      </c>
      <c r="FR17" s="92">
        <v>897.2</v>
      </c>
      <c r="FS17" s="332"/>
      <c r="FT17" s="92"/>
      <c r="FU17" s="70"/>
      <c r="FV17" s="71"/>
      <c r="FW17" s="588">
        <f t="shared" si="21"/>
        <v>0</v>
      </c>
      <c r="FZ17" s="106"/>
      <c r="GA17" s="15">
        <v>10</v>
      </c>
      <c r="GB17" s="69">
        <v>886.3</v>
      </c>
      <c r="GC17" s="511"/>
      <c r="GD17" s="69"/>
      <c r="GE17" s="270"/>
      <c r="GF17" s="271"/>
      <c r="GG17" s="329">
        <f t="shared" si="22"/>
        <v>0</v>
      </c>
      <c r="GJ17" s="106"/>
      <c r="GK17" s="15">
        <v>10</v>
      </c>
      <c r="GL17" s="489">
        <v>925.32</v>
      </c>
      <c r="GM17" s="332"/>
      <c r="GN17" s="489"/>
      <c r="GO17" s="95"/>
      <c r="GP17" s="71"/>
      <c r="GQ17" s="588">
        <f t="shared" si="23"/>
        <v>0</v>
      </c>
      <c r="GT17" s="106"/>
      <c r="GU17" s="15">
        <v>10</v>
      </c>
      <c r="GV17" s="284">
        <v>868.2</v>
      </c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>
        <v>861.8</v>
      </c>
      <c r="HG17" s="336"/>
      <c r="HH17" s="284"/>
      <c r="HI17" s="325"/>
      <c r="HJ17" s="271"/>
      <c r="HK17" s="588">
        <f t="shared" si="25"/>
        <v>0</v>
      </c>
      <c r="HN17" s="106"/>
      <c r="HO17" s="15">
        <v>10</v>
      </c>
      <c r="HP17" s="284">
        <v>919.9</v>
      </c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>
        <v>911.7</v>
      </c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>
        <v>955.26</v>
      </c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>
        <v>938.48</v>
      </c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>
        <v>939.8</v>
      </c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>
        <v>927.1</v>
      </c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>
        <v>893.6</v>
      </c>
      <c r="JY17" s="344"/>
      <c r="JZ17" s="69"/>
      <c r="KA17" s="70"/>
      <c r="KB17" s="71"/>
      <c r="KC17" s="588">
        <f t="shared" si="32"/>
        <v>0</v>
      </c>
      <c r="KF17" s="106"/>
      <c r="KG17" s="15">
        <v>10</v>
      </c>
      <c r="KH17" s="69"/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/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/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/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/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/>
      <c r="P18" s="69"/>
      <c r="Q18" s="70"/>
      <c r="R18" s="71"/>
      <c r="S18" s="588">
        <f t="shared" si="6"/>
        <v>0</v>
      </c>
      <c r="T18" s="247"/>
      <c r="V18" s="106"/>
      <c r="W18" s="15">
        <v>11</v>
      </c>
      <c r="X18" s="284">
        <v>922.6</v>
      </c>
      <c r="Y18" s="336"/>
      <c r="Z18" s="284"/>
      <c r="AA18" s="392"/>
      <c r="AB18" s="271"/>
      <c r="AC18" s="329">
        <f t="shared" si="7"/>
        <v>0</v>
      </c>
      <c r="AF18" s="106"/>
      <c r="AG18" s="15">
        <v>11</v>
      </c>
      <c r="AH18" s="69">
        <v>907.18</v>
      </c>
      <c r="AI18" s="332"/>
      <c r="AJ18" s="92"/>
      <c r="AK18" s="95"/>
      <c r="AL18" s="71"/>
      <c r="AM18" s="590">
        <f t="shared" si="8"/>
        <v>0</v>
      </c>
      <c r="AP18" s="106"/>
      <c r="AQ18" s="15">
        <v>11</v>
      </c>
      <c r="AR18" s="326">
        <v>917.2</v>
      </c>
      <c r="AS18" s="336"/>
      <c r="AT18" s="326"/>
      <c r="AU18" s="325"/>
      <c r="AV18" s="271"/>
      <c r="AW18" s="329">
        <f t="shared" si="9"/>
        <v>0</v>
      </c>
      <c r="AZ18" s="106"/>
      <c r="BA18" s="15">
        <v>11</v>
      </c>
      <c r="BB18" s="92">
        <v>889</v>
      </c>
      <c r="BC18" s="137"/>
      <c r="BD18" s="92"/>
      <c r="BE18" s="95"/>
      <c r="BF18" s="386"/>
      <c r="BG18" s="606">
        <f t="shared" si="10"/>
        <v>0</v>
      </c>
      <c r="BJ18" s="106"/>
      <c r="BK18" s="15">
        <v>11</v>
      </c>
      <c r="BL18" s="92">
        <v>900.8</v>
      </c>
      <c r="BM18" s="137"/>
      <c r="BN18" s="92"/>
      <c r="BO18" s="95"/>
      <c r="BP18" s="386"/>
      <c r="BQ18" s="780">
        <f t="shared" si="11"/>
        <v>0</v>
      </c>
      <c r="BT18" s="106"/>
      <c r="BU18" s="268">
        <v>11</v>
      </c>
      <c r="BV18" s="284">
        <v>890.4</v>
      </c>
      <c r="BW18" s="387"/>
      <c r="BX18" s="284"/>
      <c r="BY18" s="388"/>
      <c r="BZ18" s="389"/>
      <c r="CA18" s="588">
        <f t="shared" si="12"/>
        <v>0</v>
      </c>
      <c r="CD18" s="810"/>
      <c r="CE18" s="15">
        <v>11</v>
      </c>
      <c r="CF18" s="69">
        <v>948</v>
      </c>
      <c r="CG18" s="387"/>
      <c r="CH18" s="69"/>
      <c r="CI18" s="390"/>
      <c r="CJ18" s="389"/>
      <c r="CK18" s="588">
        <f t="shared" si="13"/>
        <v>0</v>
      </c>
      <c r="CN18" s="94"/>
      <c r="CO18" s="15">
        <v>11</v>
      </c>
      <c r="CP18" s="69">
        <v>918.1</v>
      </c>
      <c r="CQ18" s="387"/>
      <c r="CR18" s="69"/>
      <c r="CS18" s="390"/>
      <c r="CT18" s="389"/>
      <c r="CU18" s="595">
        <f t="shared" si="48"/>
        <v>0</v>
      </c>
      <c r="CX18" s="106"/>
      <c r="CY18" s="15">
        <v>11</v>
      </c>
      <c r="CZ18" s="92">
        <v>903.6</v>
      </c>
      <c r="DA18" s="332"/>
      <c r="DB18" s="92"/>
      <c r="DC18" s="95"/>
      <c r="DD18" s="71"/>
      <c r="DE18" s="588">
        <f t="shared" si="14"/>
        <v>0</v>
      </c>
      <c r="DH18" s="106"/>
      <c r="DI18" s="15">
        <v>11</v>
      </c>
      <c r="DJ18" s="92">
        <v>963.43</v>
      </c>
      <c r="DK18" s="387"/>
      <c r="DL18" s="92"/>
      <c r="DM18" s="390"/>
      <c r="DN18" s="389"/>
      <c r="DO18" s="595">
        <f t="shared" si="15"/>
        <v>0</v>
      </c>
      <c r="DR18" s="106"/>
      <c r="DS18" s="15">
        <v>11</v>
      </c>
      <c r="DT18" s="92">
        <v>924.9</v>
      </c>
      <c r="DU18" s="387"/>
      <c r="DV18" s="92"/>
      <c r="DW18" s="390"/>
      <c r="DX18" s="389"/>
      <c r="DY18" s="588">
        <f t="shared" si="16"/>
        <v>0</v>
      </c>
      <c r="EB18" s="106"/>
      <c r="EC18" s="15">
        <v>11</v>
      </c>
      <c r="ED18" s="69">
        <v>894.3</v>
      </c>
      <c r="EE18" s="344"/>
      <c r="EF18" s="69"/>
      <c r="EG18" s="70"/>
      <c r="EH18" s="71"/>
      <c r="EI18" s="588">
        <f t="shared" si="17"/>
        <v>0</v>
      </c>
      <c r="EL18" s="106"/>
      <c r="EM18" s="15">
        <v>11</v>
      </c>
      <c r="EN18" s="284">
        <v>911.7</v>
      </c>
      <c r="EO18" s="336"/>
      <c r="EP18" s="284"/>
      <c r="EQ18" s="270"/>
      <c r="ER18" s="271"/>
      <c r="ES18" s="588">
        <f t="shared" si="18"/>
        <v>0</v>
      </c>
      <c r="EV18" s="106"/>
      <c r="EW18" s="15">
        <v>11</v>
      </c>
      <c r="EX18" s="269">
        <v>878.2</v>
      </c>
      <c r="EY18" s="511"/>
      <c r="EZ18" s="269"/>
      <c r="FA18" s="270"/>
      <c r="FB18" s="271"/>
      <c r="FC18" s="329">
        <f t="shared" si="19"/>
        <v>0</v>
      </c>
      <c r="FF18" s="106"/>
      <c r="FG18" s="15">
        <v>11</v>
      </c>
      <c r="FH18" s="284">
        <v>922.15</v>
      </c>
      <c r="FI18" s="336"/>
      <c r="FJ18" s="284"/>
      <c r="FK18" s="270"/>
      <c r="FL18" s="271"/>
      <c r="FM18" s="588">
        <f t="shared" si="20"/>
        <v>0</v>
      </c>
      <c r="FP18" s="106"/>
      <c r="FQ18" s="15">
        <v>11</v>
      </c>
      <c r="FR18" s="92">
        <v>937.1</v>
      </c>
      <c r="FS18" s="332"/>
      <c r="FT18" s="92"/>
      <c r="FU18" s="70"/>
      <c r="FV18" s="71"/>
      <c r="FW18" s="588">
        <f t="shared" si="21"/>
        <v>0</v>
      </c>
      <c r="FX18" s="71"/>
      <c r="FZ18" s="106"/>
      <c r="GA18" s="15">
        <v>11</v>
      </c>
      <c r="GB18" s="69">
        <v>907.2</v>
      </c>
      <c r="GC18" s="511"/>
      <c r="GD18" s="69"/>
      <c r="GE18" s="270"/>
      <c r="GF18" s="271"/>
      <c r="GG18" s="329">
        <f t="shared" si="22"/>
        <v>0</v>
      </c>
      <c r="GH18" s="71"/>
      <c r="GJ18" s="106"/>
      <c r="GK18" s="15">
        <v>11</v>
      </c>
      <c r="GL18" s="489">
        <v>947.55</v>
      </c>
      <c r="GM18" s="332"/>
      <c r="GN18" s="489"/>
      <c r="GO18" s="95"/>
      <c r="GP18" s="71"/>
      <c r="GQ18" s="588">
        <f t="shared" si="23"/>
        <v>0</v>
      </c>
      <c r="GT18" s="106"/>
      <c r="GU18" s="15">
        <v>11</v>
      </c>
      <c r="GV18" s="284">
        <v>904.5</v>
      </c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>
        <v>882.7</v>
      </c>
      <c r="HG18" s="336"/>
      <c r="HH18" s="284"/>
      <c r="HI18" s="325"/>
      <c r="HJ18" s="271"/>
      <c r="HK18" s="588">
        <f t="shared" si="25"/>
        <v>0</v>
      </c>
      <c r="HN18" s="106"/>
      <c r="HO18" s="15">
        <v>11</v>
      </c>
      <c r="HP18" s="284">
        <v>929</v>
      </c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>
        <v>904.5</v>
      </c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>
        <v>934.4</v>
      </c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>
        <v>982.02</v>
      </c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>
        <v>933.5</v>
      </c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>
        <v>908.1</v>
      </c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>
        <v>926.2</v>
      </c>
      <c r="JY18" s="344"/>
      <c r="JZ18" s="69"/>
      <c r="KA18" s="70"/>
      <c r="KB18" s="71"/>
      <c r="KC18" s="588">
        <f t="shared" si="32"/>
        <v>0</v>
      </c>
      <c r="KF18" s="106"/>
      <c r="KG18" s="15">
        <v>11</v>
      </c>
      <c r="KH18" s="69"/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/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/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/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/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/>
      <c r="P19" s="69"/>
      <c r="Q19" s="70"/>
      <c r="R19" s="71"/>
      <c r="S19" s="588">
        <f t="shared" si="6"/>
        <v>0</v>
      </c>
      <c r="T19" s="247"/>
      <c r="V19" s="106"/>
      <c r="W19" s="15">
        <v>12</v>
      </c>
      <c r="X19" s="284">
        <v>877.2</v>
      </c>
      <c r="Y19" s="336"/>
      <c r="Z19" s="284"/>
      <c r="AA19" s="392"/>
      <c r="AB19" s="271"/>
      <c r="AC19" s="329">
        <f t="shared" si="7"/>
        <v>0</v>
      </c>
      <c r="AF19" s="106"/>
      <c r="AG19" s="15">
        <v>12</v>
      </c>
      <c r="AH19" s="92">
        <v>962.97</v>
      </c>
      <c r="AI19" s="332"/>
      <c r="AJ19" s="92"/>
      <c r="AK19" s="95"/>
      <c r="AL19" s="71"/>
      <c r="AM19" s="590">
        <f t="shared" si="8"/>
        <v>0</v>
      </c>
      <c r="AP19" s="106"/>
      <c r="AQ19" s="15">
        <v>12</v>
      </c>
      <c r="AR19" s="326">
        <v>902.6</v>
      </c>
      <c r="AS19" s="336"/>
      <c r="AT19" s="326"/>
      <c r="AU19" s="325"/>
      <c r="AV19" s="271"/>
      <c r="AW19" s="329">
        <f t="shared" si="9"/>
        <v>0</v>
      </c>
      <c r="AZ19" s="106"/>
      <c r="BA19" s="15">
        <v>12</v>
      </c>
      <c r="BB19" s="69">
        <v>883.6</v>
      </c>
      <c r="BC19" s="137"/>
      <c r="BD19" s="69"/>
      <c r="BE19" s="95"/>
      <c r="BF19" s="386"/>
      <c r="BG19" s="606">
        <f t="shared" si="10"/>
        <v>0</v>
      </c>
      <c r="BJ19" s="106"/>
      <c r="BK19" s="15">
        <v>12</v>
      </c>
      <c r="BL19" s="69">
        <v>891.8</v>
      </c>
      <c r="BM19" s="137"/>
      <c r="BN19" s="69"/>
      <c r="BO19" s="95"/>
      <c r="BP19" s="386"/>
      <c r="BQ19" s="780">
        <f t="shared" si="11"/>
        <v>0</v>
      </c>
      <c r="BT19" s="106"/>
      <c r="BU19" s="268">
        <v>12</v>
      </c>
      <c r="BV19" s="284">
        <v>923.1</v>
      </c>
      <c r="BW19" s="387"/>
      <c r="BX19" s="284"/>
      <c r="BY19" s="388"/>
      <c r="BZ19" s="389"/>
      <c r="CA19" s="588">
        <f t="shared" si="12"/>
        <v>0</v>
      </c>
      <c r="CD19" s="810"/>
      <c r="CE19" s="15">
        <v>12</v>
      </c>
      <c r="CF19" s="92">
        <v>957.53</v>
      </c>
      <c r="CG19" s="387"/>
      <c r="CH19" s="92"/>
      <c r="CI19" s="390"/>
      <c r="CJ19" s="389"/>
      <c r="CK19" s="588">
        <f t="shared" si="13"/>
        <v>0</v>
      </c>
      <c r="CN19" s="631"/>
      <c r="CO19" s="15">
        <v>12</v>
      </c>
      <c r="CP19" s="92">
        <v>898.1</v>
      </c>
      <c r="CQ19" s="387"/>
      <c r="CR19" s="92"/>
      <c r="CS19" s="390"/>
      <c r="CT19" s="389"/>
      <c r="CU19" s="595">
        <f t="shared" si="48"/>
        <v>0</v>
      </c>
      <c r="CX19" s="106"/>
      <c r="CY19" s="15">
        <v>12</v>
      </c>
      <c r="CZ19" s="92">
        <v>876.3</v>
      </c>
      <c r="DA19" s="332"/>
      <c r="DB19" s="92"/>
      <c r="DC19" s="95"/>
      <c r="DD19" s="71"/>
      <c r="DE19" s="588">
        <f t="shared" si="14"/>
        <v>0</v>
      </c>
      <c r="DH19" s="106"/>
      <c r="DI19" s="15">
        <v>12</v>
      </c>
      <c r="DJ19" s="92">
        <v>944.83</v>
      </c>
      <c r="DK19" s="387"/>
      <c r="DL19" s="92"/>
      <c r="DM19" s="390"/>
      <c r="DN19" s="389"/>
      <c r="DO19" s="595">
        <f t="shared" si="15"/>
        <v>0</v>
      </c>
      <c r="DR19" s="106"/>
      <c r="DS19" s="15">
        <v>12</v>
      </c>
      <c r="DT19" s="92">
        <v>912.2</v>
      </c>
      <c r="DU19" s="387"/>
      <c r="DV19" s="92"/>
      <c r="DW19" s="390"/>
      <c r="DX19" s="389"/>
      <c r="DY19" s="588">
        <f t="shared" si="16"/>
        <v>0</v>
      </c>
      <c r="EB19" s="106"/>
      <c r="EC19" s="15">
        <v>12</v>
      </c>
      <c r="ED19" s="69">
        <v>896.3</v>
      </c>
      <c r="EE19" s="344"/>
      <c r="EF19" s="69"/>
      <c r="EG19" s="70"/>
      <c r="EH19" s="71"/>
      <c r="EI19" s="588">
        <f t="shared" si="17"/>
        <v>0</v>
      </c>
      <c r="EL19" s="106"/>
      <c r="EM19" s="15">
        <v>12</v>
      </c>
      <c r="EN19" s="284">
        <v>909</v>
      </c>
      <c r="EO19" s="336"/>
      <c r="EP19" s="284"/>
      <c r="EQ19" s="270"/>
      <c r="ER19" s="271"/>
      <c r="ES19" s="588">
        <f t="shared" si="18"/>
        <v>0</v>
      </c>
      <c r="EV19" s="106"/>
      <c r="EW19" s="15">
        <v>12</v>
      </c>
      <c r="EX19" s="269">
        <v>868.2</v>
      </c>
      <c r="EY19" s="511"/>
      <c r="EZ19" s="269"/>
      <c r="FA19" s="270"/>
      <c r="FB19" s="271"/>
      <c r="FC19" s="329">
        <f>FB19*EZ19</f>
        <v>0</v>
      </c>
      <c r="FF19" s="106"/>
      <c r="FG19" s="15">
        <v>12</v>
      </c>
      <c r="FH19" s="284">
        <v>945.74</v>
      </c>
      <c r="FI19" s="336"/>
      <c r="FJ19" s="284"/>
      <c r="FK19" s="270"/>
      <c r="FL19" s="271"/>
      <c r="FM19" s="588">
        <f t="shared" si="20"/>
        <v>0</v>
      </c>
      <c r="FP19" s="106"/>
      <c r="FQ19" s="15">
        <v>12</v>
      </c>
      <c r="FR19" s="92">
        <v>921.7</v>
      </c>
      <c r="FS19" s="332"/>
      <c r="FT19" s="92"/>
      <c r="FU19" s="70"/>
      <c r="FV19" s="71"/>
      <c r="FW19" s="588">
        <f t="shared" si="21"/>
        <v>0</v>
      </c>
      <c r="FX19" s="71"/>
      <c r="FZ19" s="106"/>
      <c r="GA19" s="15">
        <v>12</v>
      </c>
      <c r="GB19" s="69">
        <v>869.1</v>
      </c>
      <c r="GC19" s="511"/>
      <c r="GD19" s="69"/>
      <c r="GE19" s="270"/>
      <c r="GF19" s="271"/>
      <c r="GG19" s="329">
        <f t="shared" si="22"/>
        <v>0</v>
      </c>
      <c r="GJ19" s="106"/>
      <c r="GK19" s="15">
        <v>12</v>
      </c>
      <c r="GL19" s="489">
        <v>918.07</v>
      </c>
      <c r="GM19" s="332"/>
      <c r="GN19" s="489"/>
      <c r="GO19" s="95"/>
      <c r="GP19" s="71"/>
      <c r="GQ19" s="588">
        <f t="shared" si="23"/>
        <v>0</v>
      </c>
      <c r="GT19" s="106"/>
      <c r="GU19" s="15">
        <v>12</v>
      </c>
      <c r="GV19" s="284">
        <v>864.5</v>
      </c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>
        <v>861.8</v>
      </c>
      <c r="HG19" s="336"/>
      <c r="HH19" s="284"/>
      <c r="HI19" s="325"/>
      <c r="HJ19" s="271"/>
      <c r="HK19" s="588">
        <f t="shared" si="25"/>
        <v>0</v>
      </c>
      <c r="HN19" s="106"/>
      <c r="HO19" s="15">
        <v>12</v>
      </c>
      <c r="HP19" s="284">
        <v>917.2</v>
      </c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>
        <v>940.7</v>
      </c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>
        <v>957.98</v>
      </c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>
        <v>975.22</v>
      </c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>
        <v>932.6</v>
      </c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>
        <v>910.8</v>
      </c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>
        <v>921.7</v>
      </c>
      <c r="JY19" s="344"/>
      <c r="JZ19" s="69"/>
      <c r="KA19" s="70"/>
      <c r="KB19" s="71"/>
      <c r="KC19" s="588">
        <f t="shared" si="32"/>
        <v>0</v>
      </c>
      <c r="KF19" s="94"/>
      <c r="KG19" s="15">
        <v>12</v>
      </c>
      <c r="KH19" s="69"/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/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/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/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/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/>
      <c r="P20" s="69"/>
      <c r="Q20" s="70"/>
      <c r="R20" s="71"/>
      <c r="S20" s="588">
        <f t="shared" si="6"/>
        <v>0</v>
      </c>
      <c r="T20" s="247"/>
      <c r="V20" s="106"/>
      <c r="W20" s="15">
        <v>13</v>
      </c>
      <c r="X20" s="284">
        <v>911.7</v>
      </c>
      <c r="Y20" s="336"/>
      <c r="Z20" s="284"/>
      <c r="AA20" s="392"/>
      <c r="AB20" s="271"/>
      <c r="AC20" s="329">
        <f t="shared" si="7"/>
        <v>0</v>
      </c>
      <c r="AF20" s="106"/>
      <c r="AG20" s="15">
        <v>13</v>
      </c>
      <c r="AH20" s="92">
        <v>969.78</v>
      </c>
      <c r="AI20" s="332"/>
      <c r="AJ20" s="92"/>
      <c r="AK20" s="95"/>
      <c r="AL20" s="71"/>
      <c r="AM20" s="590">
        <f t="shared" si="8"/>
        <v>0</v>
      </c>
      <c r="AP20" s="106"/>
      <c r="AQ20" s="15">
        <v>13</v>
      </c>
      <c r="AR20" s="326">
        <v>888.1</v>
      </c>
      <c r="AS20" s="336"/>
      <c r="AT20" s="326"/>
      <c r="AU20" s="325"/>
      <c r="AV20" s="271"/>
      <c r="AW20" s="329">
        <f t="shared" si="9"/>
        <v>0</v>
      </c>
      <c r="AZ20" s="106"/>
      <c r="BA20" s="15">
        <v>13</v>
      </c>
      <c r="BB20" s="92">
        <v>876.3</v>
      </c>
      <c r="BC20" s="137"/>
      <c r="BD20" s="92"/>
      <c r="BE20" s="95"/>
      <c r="BF20" s="386"/>
      <c r="BG20" s="606">
        <f t="shared" si="10"/>
        <v>0</v>
      </c>
      <c r="BJ20" s="106"/>
      <c r="BK20" s="15">
        <v>13</v>
      </c>
      <c r="BL20" s="92">
        <v>875.4</v>
      </c>
      <c r="BM20" s="137"/>
      <c r="BN20" s="92"/>
      <c r="BO20" s="95"/>
      <c r="BP20" s="386"/>
      <c r="BQ20" s="780">
        <f t="shared" si="11"/>
        <v>0</v>
      </c>
      <c r="BT20" s="106"/>
      <c r="BU20" s="268">
        <v>13</v>
      </c>
      <c r="BV20" s="284">
        <v>904</v>
      </c>
      <c r="BW20" s="387"/>
      <c r="BX20" s="284"/>
      <c r="BY20" s="388"/>
      <c r="BZ20" s="389"/>
      <c r="CA20" s="588">
        <f t="shared" si="12"/>
        <v>0</v>
      </c>
      <c r="CD20" s="810"/>
      <c r="CE20" s="15">
        <v>13</v>
      </c>
      <c r="CF20" s="92">
        <v>964.33</v>
      </c>
      <c r="CG20" s="387"/>
      <c r="CH20" s="92"/>
      <c r="CI20" s="390"/>
      <c r="CJ20" s="389"/>
      <c r="CK20" s="588">
        <f t="shared" si="13"/>
        <v>0</v>
      </c>
      <c r="CN20" s="631"/>
      <c r="CO20" s="15">
        <v>13</v>
      </c>
      <c r="CP20" s="284">
        <v>939.8</v>
      </c>
      <c r="CQ20" s="387"/>
      <c r="CR20" s="92"/>
      <c r="CS20" s="390"/>
      <c r="CT20" s="389"/>
      <c r="CU20" s="595">
        <f t="shared" si="48"/>
        <v>0</v>
      </c>
      <c r="CX20" s="106"/>
      <c r="CY20" s="15">
        <v>13</v>
      </c>
      <c r="CZ20" s="92">
        <v>907.2</v>
      </c>
      <c r="DA20" s="332"/>
      <c r="DB20" s="92"/>
      <c r="DC20" s="95"/>
      <c r="DD20" s="71"/>
      <c r="DE20" s="588">
        <f t="shared" si="14"/>
        <v>0</v>
      </c>
      <c r="DH20" s="106"/>
      <c r="DI20" s="15">
        <v>13</v>
      </c>
      <c r="DJ20" s="92">
        <v>922.15</v>
      </c>
      <c r="DK20" s="387"/>
      <c r="DL20" s="92"/>
      <c r="DM20" s="390"/>
      <c r="DN20" s="389"/>
      <c r="DO20" s="595">
        <f t="shared" si="15"/>
        <v>0</v>
      </c>
      <c r="DR20" s="106"/>
      <c r="DS20" s="15">
        <v>13</v>
      </c>
      <c r="DT20" s="92">
        <v>853.2</v>
      </c>
      <c r="DU20" s="387"/>
      <c r="DV20" s="92"/>
      <c r="DW20" s="390"/>
      <c r="DX20" s="389"/>
      <c r="DY20" s="588">
        <f t="shared" si="16"/>
        <v>0</v>
      </c>
      <c r="EB20" s="106"/>
      <c r="EC20" s="15">
        <v>13</v>
      </c>
      <c r="ED20" s="69">
        <v>879.1</v>
      </c>
      <c r="EE20" s="344"/>
      <c r="EF20" s="69"/>
      <c r="EG20" s="70"/>
      <c r="EH20" s="71"/>
      <c r="EI20" s="588">
        <f t="shared" si="17"/>
        <v>0</v>
      </c>
      <c r="EL20" s="106"/>
      <c r="EM20" s="15">
        <v>13</v>
      </c>
      <c r="EN20" s="284">
        <v>865.4</v>
      </c>
      <c r="EO20" s="336"/>
      <c r="EP20" s="284"/>
      <c r="EQ20" s="270"/>
      <c r="ER20" s="271"/>
      <c r="ES20" s="588">
        <f t="shared" si="18"/>
        <v>0</v>
      </c>
      <c r="EV20" s="106"/>
      <c r="EW20" s="15">
        <v>13</v>
      </c>
      <c r="EX20" s="269">
        <v>879.1</v>
      </c>
      <c r="EY20" s="511"/>
      <c r="EZ20" s="269"/>
      <c r="FA20" s="270"/>
      <c r="FB20" s="271"/>
      <c r="FC20" s="329">
        <f>FB20*EZ20</f>
        <v>0</v>
      </c>
      <c r="FF20" s="106"/>
      <c r="FG20" s="15">
        <v>13</v>
      </c>
      <c r="FH20" s="284">
        <v>944.37</v>
      </c>
      <c r="FI20" s="336"/>
      <c r="FJ20" s="284"/>
      <c r="FK20" s="270"/>
      <c r="FL20" s="271"/>
      <c r="FM20" s="588">
        <f t="shared" si="20"/>
        <v>0</v>
      </c>
      <c r="FP20" s="106"/>
      <c r="FQ20" s="15">
        <v>13</v>
      </c>
      <c r="FR20" s="92">
        <v>916.3</v>
      </c>
      <c r="FS20" s="332"/>
      <c r="FT20" s="92"/>
      <c r="FU20" s="70"/>
      <c r="FV20" s="71"/>
      <c r="FW20" s="588">
        <f t="shared" si="21"/>
        <v>0</v>
      </c>
      <c r="FX20" s="71"/>
      <c r="FZ20" s="106"/>
      <c r="GA20" s="15">
        <v>13</v>
      </c>
      <c r="GB20" s="69">
        <v>869.1</v>
      </c>
      <c r="GC20" s="511"/>
      <c r="GD20" s="69"/>
      <c r="GE20" s="270"/>
      <c r="GF20" s="271"/>
      <c r="GG20" s="329">
        <f t="shared" si="22"/>
        <v>0</v>
      </c>
      <c r="GJ20" s="106"/>
      <c r="GK20" s="15">
        <v>13</v>
      </c>
      <c r="GL20" s="489">
        <v>881.78</v>
      </c>
      <c r="GM20" s="332"/>
      <c r="GN20" s="489"/>
      <c r="GO20" s="95"/>
      <c r="GP20" s="71"/>
      <c r="GQ20" s="588">
        <f t="shared" si="23"/>
        <v>0</v>
      </c>
      <c r="GT20" s="106"/>
      <c r="GU20" s="15">
        <v>13</v>
      </c>
      <c r="GV20" s="284">
        <v>891.8</v>
      </c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>
        <v>883.6</v>
      </c>
      <c r="HG20" s="336"/>
      <c r="HH20" s="284"/>
      <c r="HI20" s="325"/>
      <c r="HJ20" s="271"/>
      <c r="HK20" s="329">
        <f t="shared" si="25"/>
        <v>0</v>
      </c>
      <c r="HN20" s="106"/>
      <c r="HO20" s="15">
        <v>13</v>
      </c>
      <c r="HP20" s="284">
        <v>904.5</v>
      </c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>
        <v>879.1</v>
      </c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>
        <v>908.54</v>
      </c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>
        <v>951.18</v>
      </c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>
        <v>929</v>
      </c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>
        <v>900.8</v>
      </c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>
        <v>861.8</v>
      </c>
      <c r="JY20" s="344"/>
      <c r="JZ20" s="69"/>
      <c r="KA20" s="70"/>
      <c r="KB20" s="71"/>
      <c r="KC20" s="588">
        <f t="shared" si="32"/>
        <v>0</v>
      </c>
      <c r="KF20" s="94"/>
      <c r="KG20" s="15">
        <v>13</v>
      </c>
      <c r="KH20" s="69"/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/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/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/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/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/>
      <c r="P21" s="69"/>
      <c r="Q21" s="70"/>
      <c r="R21" s="71"/>
      <c r="S21" s="588">
        <f t="shared" si="6"/>
        <v>0</v>
      </c>
      <c r="T21" s="247"/>
      <c r="V21" s="106"/>
      <c r="W21" s="15">
        <v>14</v>
      </c>
      <c r="X21" s="284">
        <v>938.9</v>
      </c>
      <c r="Y21" s="336"/>
      <c r="Z21" s="284"/>
      <c r="AA21" s="392"/>
      <c r="AB21" s="271"/>
      <c r="AC21" s="329">
        <f t="shared" si="7"/>
        <v>0</v>
      </c>
      <c r="AF21" s="106"/>
      <c r="AG21" s="15">
        <v>14</v>
      </c>
      <c r="AH21" s="92">
        <v>946.64</v>
      </c>
      <c r="AI21" s="332"/>
      <c r="AJ21" s="92"/>
      <c r="AK21" s="95"/>
      <c r="AL21" s="71"/>
      <c r="AM21" s="590">
        <f t="shared" si="8"/>
        <v>0</v>
      </c>
      <c r="AP21" s="106"/>
      <c r="AQ21" s="15">
        <v>14</v>
      </c>
      <c r="AR21" s="326">
        <v>920.8</v>
      </c>
      <c r="AS21" s="336"/>
      <c r="AT21" s="326"/>
      <c r="AU21" s="325"/>
      <c r="AV21" s="271"/>
      <c r="AW21" s="329">
        <f t="shared" si="9"/>
        <v>0</v>
      </c>
      <c r="AZ21" s="106"/>
      <c r="BA21" s="15">
        <v>14</v>
      </c>
      <c r="BB21" s="92">
        <v>882.7</v>
      </c>
      <c r="BC21" s="137"/>
      <c r="BD21" s="92"/>
      <c r="BE21" s="95"/>
      <c r="BF21" s="386"/>
      <c r="BG21" s="606">
        <f t="shared" si="10"/>
        <v>0</v>
      </c>
      <c r="BJ21" s="106"/>
      <c r="BK21" s="15">
        <v>14</v>
      </c>
      <c r="BL21" s="92">
        <v>861.8</v>
      </c>
      <c r="BM21" s="137"/>
      <c r="BN21" s="92"/>
      <c r="BO21" s="95"/>
      <c r="BP21" s="386"/>
      <c r="BQ21" s="780">
        <f t="shared" si="11"/>
        <v>0</v>
      </c>
      <c r="BT21" s="106"/>
      <c r="BU21" s="268">
        <v>14</v>
      </c>
      <c r="BV21" s="284">
        <v>914</v>
      </c>
      <c r="BW21" s="387"/>
      <c r="BX21" s="284"/>
      <c r="BY21" s="388"/>
      <c r="BZ21" s="389"/>
      <c r="CA21" s="588">
        <f t="shared" si="12"/>
        <v>0</v>
      </c>
      <c r="CD21" s="810"/>
      <c r="CE21" s="15">
        <v>14</v>
      </c>
      <c r="CF21" s="92">
        <v>911.26</v>
      </c>
      <c r="CG21" s="387"/>
      <c r="CH21" s="92"/>
      <c r="CI21" s="390"/>
      <c r="CJ21" s="389"/>
      <c r="CK21" s="588">
        <f t="shared" si="13"/>
        <v>0</v>
      </c>
      <c r="CN21" s="631"/>
      <c r="CO21" s="15">
        <v>14</v>
      </c>
      <c r="CP21" s="284">
        <v>937.1</v>
      </c>
      <c r="CQ21" s="387"/>
      <c r="CR21" s="284"/>
      <c r="CS21" s="390"/>
      <c r="CT21" s="389"/>
      <c r="CU21" s="595">
        <f t="shared" si="48"/>
        <v>0</v>
      </c>
      <c r="CX21" s="106"/>
      <c r="CY21" s="15">
        <v>14</v>
      </c>
      <c r="CZ21" s="92">
        <v>937.1</v>
      </c>
      <c r="DA21" s="332"/>
      <c r="DB21" s="92"/>
      <c r="DC21" s="95"/>
      <c r="DD21" s="71"/>
      <c r="DE21" s="588">
        <f t="shared" si="14"/>
        <v>0</v>
      </c>
      <c r="DH21" s="106"/>
      <c r="DI21" s="15">
        <v>14</v>
      </c>
      <c r="DJ21" s="92">
        <v>915.34</v>
      </c>
      <c r="DK21" s="387"/>
      <c r="DL21" s="92"/>
      <c r="DM21" s="390"/>
      <c r="DN21" s="389"/>
      <c r="DO21" s="595">
        <f t="shared" si="15"/>
        <v>0</v>
      </c>
      <c r="DR21" s="106"/>
      <c r="DS21" s="15">
        <v>14</v>
      </c>
      <c r="DT21" s="92">
        <v>902.2</v>
      </c>
      <c r="DU21" s="387"/>
      <c r="DV21" s="92"/>
      <c r="DW21" s="390"/>
      <c r="DX21" s="389"/>
      <c r="DY21" s="588">
        <f t="shared" si="16"/>
        <v>0</v>
      </c>
      <c r="EB21" s="106"/>
      <c r="EC21" s="15">
        <v>14</v>
      </c>
      <c r="ED21" s="69">
        <v>889.9</v>
      </c>
      <c r="EE21" s="344"/>
      <c r="EF21" s="69"/>
      <c r="EG21" s="70"/>
      <c r="EH21" s="71"/>
      <c r="EI21" s="588">
        <f t="shared" si="17"/>
        <v>0</v>
      </c>
      <c r="EL21" s="106"/>
      <c r="EM21" s="15">
        <v>14</v>
      </c>
      <c r="EN21" s="284">
        <v>892.7</v>
      </c>
      <c r="EO21" s="336"/>
      <c r="EP21" s="284"/>
      <c r="EQ21" s="270"/>
      <c r="ER21" s="271"/>
      <c r="ES21" s="588">
        <f t="shared" si="18"/>
        <v>0</v>
      </c>
      <c r="EV21" s="106"/>
      <c r="EW21" s="15">
        <v>14</v>
      </c>
      <c r="EX21" s="269">
        <v>889.9</v>
      </c>
      <c r="EY21" s="511"/>
      <c r="EZ21" s="269"/>
      <c r="FA21" s="270"/>
      <c r="FB21" s="271"/>
      <c r="FC21" s="329">
        <f t="shared" si="19"/>
        <v>0</v>
      </c>
      <c r="FF21" s="106"/>
      <c r="FG21" s="15">
        <v>14</v>
      </c>
      <c r="FH21" s="284">
        <v>944.37</v>
      </c>
      <c r="FI21" s="336"/>
      <c r="FJ21" s="284"/>
      <c r="FK21" s="270"/>
      <c r="FL21" s="271"/>
      <c r="FM21" s="588">
        <f t="shared" si="20"/>
        <v>0</v>
      </c>
      <c r="FP21" s="106"/>
      <c r="FQ21" s="15">
        <v>14</v>
      </c>
      <c r="FR21" s="92">
        <v>927.1</v>
      </c>
      <c r="FS21" s="332"/>
      <c r="FT21" s="92"/>
      <c r="FU21" s="70"/>
      <c r="FV21" s="71"/>
      <c r="FW21" s="588">
        <f t="shared" si="21"/>
        <v>0</v>
      </c>
      <c r="FX21" s="71"/>
      <c r="FZ21" s="106"/>
      <c r="GA21" s="15">
        <v>14</v>
      </c>
      <c r="GB21" s="69">
        <v>902.6</v>
      </c>
      <c r="GC21" s="511"/>
      <c r="GD21" s="69"/>
      <c r="GE21" s="270"/>
      <c r="GF21" s="271"/>
      <c r="GG21" s="329">
        <f t="shared" si="22"/>
        <v>0</v>
      </c>
      <c r="GJ21" s="106"/>
      <c r="GK21" s="15">
        <v>14</v>
      </c>
      <c r="GL21" s="489">
        <v>932.13</v>
      </c>
      <c r="GM21" s="332"/>
      <c r="GN21" s="489"/>
      <c r="GO21" s="95"/>
      <c r="GP21" s="71"/>
      <c r="GQ21" s="588">
        <f t="shared" si="23"/>
        <v>0</v>
      </c>
      <c r="GT21" s="106"/>
      <c r="GU21" s="15">
        <v>14</v>
      </c>
      <c r="GV21" s="284">
        <v>865.4</v>
      </c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>
        <v>889.9</v>
      </c>
      <c r="HG21" s="336"/>
      <c r="HH21" s="284"/>
      <c r="HI21" s="325"/>
      <c r="HJ21" s="271"/>
      <c r="HK21" s="329">
        <f t="shared" si="25"/>
        <v>0</v>
      </c>
      <c r="HN21" s="106"/>
      <c r="HO21" s="15">
        <v>14</v>
      </c>
      <c r="HP21" s="284">
        <v>889</v>
      </c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>
        <v>899.9</v>
      </c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>
        <v>942.56</v>
      </c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>
        <v>962.97</v>
      </c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>
        <v>910.8</v>
      </c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>
        <v>897.2</v>
      </c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>
        <v>871.8</v>
      </c>
      <c r="JY21" s="344"/>
      <c r="JZ21" s="69"/>
      <c r="KA21" s="70"/>
      <c r="KB21" s="71"/>
      <c r="KC21" s="588">
        <f t="shared" si="32"/>
        <v>0</v>
      </c>
      <c r="KF21" s="94"/>
      <c r="KG21" s="15">
        <v>14</v>
      </c>
      <c r="KH21" s="69"/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/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/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/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/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/>
      <c r="P22" s="69"/>
      <c r="Q22" s="70"/>
      <c r="R22" s="71"/>
      <c r="S22" s="588">
        <f t="shared" si="6"/>
        <v>0</v>
      </c>
      <c r="T22" s="247"/>
      <c r="V22" s="106"/>
      <c r="W22" s="15">
        <v>15</v>
      </c>
      <c r="X22" s="284">
        <v>926.2</v>
      </c>
      <c r="Y22" s="336"/>
      <c r="Z22" s="284"/>
      <c r="AA22" s="392"/>
      <c r="AB22" s="271"/>
      <c r="AC22" s="329">
        <f t="shared" si="7"/>
        <v>0</v>
      </c>
      <c r="AF22" s="106"/>
      <c r="AG22" s="15">
        <v>15</v>
      </c>
      <c r="AH22" s="92">
        <v>966.15</v>
      </c>
      <c r="AI22" s="332"/>
      <c r="AJ22" s="92"/>
      <c r="AK22" s="95"/>
      <c r="AL22" s="71"/>
      <c r="AM22" s="590">
        <f t="shared" si="8"/>
        <v>0</v>
      </c>
      <c r="AP22" s="106"/>
      <c r="AQ22" s="15">
        <v>15</v>
      </c>
      <c r="AR22" s="326">
        <v>909.9</v>
      </c>
      <c r="AS22" s="336"/>
      <c r="AT22" s="326"/>
      <c r="AU22" s="325"/>
      <c r="AV22" s="271"/>
      <c r="AW22" s="329">
        <f t="shared" si="9"/>
        <v>0</v>
      </c>
      <c r="AZ22" s="106"/>
      <c r="BA22" s="15">
        <v>15</v>
      </c>
      <c r="BB22" s="92">
        <v>919</v>
      </c>
      <c r="BC22" s="137"/>
      <c r="BD22" s="92"/>
      <c r="BE22" s="95"/>
      <c r="BF22" s="386"/>
      <c r="BG22" s="606">
        <f t="shared" si="10"/>
        <v>0</v>
      </c>
      <c r="BJ22" s="106"/>
      <c r="BK22" s="15">
        <v>15</v>
      </c>
      <c r="BL22" s="92">
        <v>914.4</v>
      </c>
      <c r="BM22" s="137"/>
      <c r="BN22" s="92"/>
      <c r="BO22" s="95"/>
      <c r="BP22" s="386"/>
      <c r="BQ22" s="780">
        <f t="shared" si="11"/>
        <v>0</v>
      </c>
      <c r="BT22" s="106"/>
      <c r="BU22" s="268">
        <v>15</v>
      </c>
      <c r="BV22" s="284">
        <v>912.2</v>
      </c>
      <c r="BW22" s="387"/>
      <c r="BX22" s="284"/>
      <c r="BY22" s="388"/>
      <c r="BZ22" s="389"/>
      <c r="CA22" s="588">
        <f t="shared" si="12"/>
        <v>0</v>
      </c>
      <c r="CD22" s="810"/>
      <c r="CE22" s="15">
        <v>15</v>
      </c>
      <c r="CF22" s="92">
        <v>952.09</v>
      </c>
      <c r="CG22" s="387"/>
      <c r="CH22" s="92"/>
      <c r="CI22" s="390"/>
      <c r="CJ22" s="389"/>
      <c r="CK22" s="588">
        <f t="shared" si="13"/>
        <v>0</v>
      </c>
      <c r="CN22" s="631"/>
      <c r="CO22" s="15">
        <v>15</v>
      </c>
      <c r="CP22" s="269">
        <v>898.1</v>
      </c>
      <c r="CQ22" s="387"/>
      <c r="CR22" s="269"/>
      <c r="CS22" s="390"/>
      <c r="CT22" s="389"/>
      <c r="CU22" s="595">
        <f t="shared" si="48"/>
        <v>0</v>
      </c>
      <c r="CX22" s="106"/>
      <c r="CY22" s="15">
        <v>15</v>
      </c>
      <c r="CZ22" s="92">
        <v>865.4</v>
      </c>
      <c r="DA22" s="332"/>
      <c r="DB22" s="92"/>
      <c r="DC22" s="95"/>
      <c r="DD22" s="71"/>
      <c r="DE22" s="588">
        <f t="shared" si="14"/>
        <v>0</v>
      </c>
      <c r="DH22" s="106"/>
      <c r="DI22" s="15">
        <v>15</v>
      </c>
      <c r="DJ22" s="92">
        <v>940.29</v>
      </c>
      <c r="DK22" s="387"/>
      <c r="DL22" s="92"/>
      <c r="DM22" s="390"/>
      <c r="DN22" s="389"/>
      <c r="DO22" s="595">
        <f t="shared" si="15"/>
        <v>0</v>
      </c>
      <c r="DR22" s="106"/>
      <c r="DS22" s="15">
        <v>15</v>
      </c>
      <c r="DT22" s="92">
        <v>927.6</v>
      </c>
      <c r="DU22" s="387"/>
      <c r="DV22" s="92"/>
      <c r="DW22" s="390"/>
      <c r="DX22" s="389"/>
      <c r="DY22" s="588">
        <f t="shared" si="16"/>
        <v>0</v>
      </c>
      <c r="EB22" s="106"/>
      <c r="EC22" s="15">
        <v>15</v>
      </c>
      <c r="ED22" s="69">
        <v>863.6</v>
      </c>
      <c r="EE22" s="344"/>
      <c r="EF22" s="69"/>
      <c r="EG22" s="70"/>
      <c r="EH22" s="71"/>
      <c r="EI22" s="588">
        <f t="shared" si="17"/>
        <v>0</v>
      </c>
      <c r="EL22" s="106"/>
      <c r="EM22" s="15">
        <v>15</v>
      </c>
      <c r="EN22" s="284">
        <v>864.5</v>
      </c>
      <c r="EO22" s="336"/>
      <c r="EP22" s="284"/>
      <c r="EQ22" s="270"/>
      <c r="ER22" s="271"/>
      <c r="ES22" s="588">
        <f t="shared" si="18"/>
        <v>0</v>
      </c>
      <c r="EV22" s="106"/>
      <c r="EW22" s="15">
        <v>15</v>
      </c>
      <c r="EX22" s="269">
        <v>933.5</v>
      </c>
      <c r="EY22" s="511"/>
      <c r="EZ22" s="269"/>
      <c r="FA22" s="270"/>
      <c r="FB22" s="271"/>
      <c r="FC22" s="329">
        <f t="shared" si="19"/>
        <v>0</v>
      </c>
      <c r="FF22" s="106"/>
      <c r="FG22" s="15">
        <v>15</v>
      </c>
      <c r="FH22" s="284">
        <v>927.14</v>
      </c>
      <c r="FI22" s="336"/>
      <c r="FJ22" s="284"/>
      <c r="FK22" s="270"/>
      <c r="FL22" s="271"/>
      <c r="FM22" s="588">
        <f t="shared" si="20"/>
        <v>0</v>
      </c>
      <c r="FP22" s="106"/>
      <c r="FQ22" s="15">
        <v>15</v>
      </c>
      <c r="FR22" s="92">
        <v>885.9</v>
      </c>
      <c r="FS22" s="332"/>
      <c r="FT22" s="92"/>
      <c r="FU22" s="70"/>
      <c r="FV22" s="71"/>
      <c r="FW22" s="588">
        <f t="shared" si="21"/>
        <v>0</v>
      </c>
      <c r="FX22" s="71"/>
      <c r="FZ22" s="106"/>
      <c r="GA22" s="15">
        <v>15</v>
      </c>
      <c r="GB22" s="69">
        <v>891.8</v>
      </c>
      <c r="GC22" s="511"/>
      <c r="GD22" s="69"/>
      <c r="GE22" s="270"/>
      <c r="GF22" s="271"/>
      <c r="GG22" s="329">
        <f t="shared" si="22"/>
        <v>0</v>
      </c>
      <c r="GJ22" s="106"/>
      <c r="GK22" s="15">
        <v>15</v>
      </c>
      <c r="GL22" s="489">
        <v>972.5</v>
      </c>
      <c r="GM22" s="332"/>
      <c r="GN22" s="489"/>
      <c r="GO22" s="95"/>
      <c r="GP22" s="71"/>
      <c r="GQ22" s="588">
        <f t="shared" si="23"/>
        <v>0</v>
      </c>
      <c r="GT22" s="106"/>
      <c r="GU22" s="15">
        <v>15</v>
      </c>
      <c r="GV22" s="284">
        <v>891.8</v>
      </c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>
        <v>881.8</v>
      </c>
      <c r="HG22" s="336"/>
      <c r="HH22" s="284"/>
      <c r="HI22" s="325"/>
      <c r="HJ22" s="271"/>
      <c r="HK22" s="329">
        <f t="shared" si="25"/>
        <v>0</v>
      </c>
      <c r="HN22" s="106"/>
      <c r="HO22" s="15">
        <v>15</v>
      </c>
      <c r="HP22" s="284">
        <v>891.8</v>
      </c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>
        <v>935.3</v>
      </c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>
        <v>944.37</v>
      </c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>
        <v>965.69</v>
      </c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>
        <v>905.4</v>
      </c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>
        <v>899.9</v>
      </c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>
        <v>917.2</v>
      </c>
      <c r="JY22" s="344"/>
      <c r="JZ22" s="69"/>
      <c r="KA22" s="70"/>
      <c r="KB22" s="71"/>
      <c r="KC22" s="588">
        <f t="shared" si="32"/>
        <v>0</v>
      </c>
      <c r="KF22" s="94"/>
      <c r="KG22" s="15">
        <v>15</v>
      </c>
      <c r="KH22" s="69"/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/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/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/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/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/>
      <c r="P23" s="69"/>
      <c r="Q23" s="70"/>
      <c r="R23" s="71"/>
      <c r="S23" s="588">
        <f t="shared" si="6"/>
        <v>0</v>
      </c>
      <c r="T23" s="247"/>
      <c r="V23" s="106"/>
      <c r="W23" s="15">
        <v>16</v>
      </c>
      <c r="X23" s="284">
        <v>905.4</v>
      </c>
      <c r="Y23" s="336"/>
      <c r="Z23" s="284"/>
      <c r="AA23" s="392"/>
      <c r="AB23" s="271"/>
      <c r="AC23" s="329">
        <f t="shared" si="7"/>
        <v>0</v>
      </c>
      <c r="AF23" s="106"/>
      <c r="AG23" s="15">
        <v>16</v>
      </c>
      <c r="AH23" s="92">
        <v>933.03</v>
      </c>
      <c r="AI23" s="332"/>
      <c r="AJ23" s="92"/>
      <c r="AK23" s="95"/>
      <c r="AL23" s="71"/>
      <c r="AM23" s="590">
        <f t="shared" si="8"/>
        <v>0</v>
      </c>
      <c r="AP23" s="106"/>
      <c r="AQ23" s="15">
        <v>16</v>
      </c>
      <c r="AR23" s="326">
        <v>894.5</v>
      </c>
      <c r="AS23" s="336"/>
      <c r="AT23" s="326"/>
      <c r="AU23" s="325"/>
      <c r="AV23" s="271"/>
      <c r="AW23" s="329">
        <f t="shared" si="9"/>
        <v>0</v>
      </c>
      <c r="AZ23" s="106"/>
      <c r="BA23" s="15">
        <v>16</v>
      </c>
      <c r="BB23" s="92">
        <v>910.8</v>
      </c>
      <c r="BC23" s="137"/>
      <c r="BD23" s="92"/>
      <c r="BE23" s="95"/>
      <c r="BF23" s="386"/>
      <c r="BG23" s="606">
        <f t="shared" si="10"/>
        <v>0</v>
      </c>
      <c r="BJ23" s="106"/>
      <c r="BK23" s="15">
        <v>16</v>
      </c>
      <c r="BL23" s="92">
        <v>881.8</v>
      </c>
      <c r="BM23" s="137"/>
      <c r="BN23" s="92"/>
      <c r="BO23" s="95"/>
      <c r="BP23" s="386"/>
      <c r="BQ23" s="780">
        <f t="shared" si="11"/>
        <v>0</v>
      </c>
      <c r="BT23" s="106"/>
      <c r="BU23" s="268">
        <v>16</v>
      </c>
      <c r="BV23" s="284">
        <v>911.3</v>
      </c>
      <c r="BW23" s="387"/>
      <c r="BX23" s="284"/>
      <c r="BY23" s="388"/>
      <c r="BZ23" s="389"/>
      <c r="CA23" s="588">
        <f t="shared" si="12"/>
        <v>0</v>
      </c>
      <c r="CD23" s="810"/>
      <c r="CE23" s="15">
        <v>16</v>
      </c>
      <c r="CF23" s="92">
        <v>966.6</v>
      </c>
      <c r="CG23" s="387"/>
      <c r="CH23" s="92"/>
      <c r="CI23" s="390"/>
      <c r="CJ23" s="389"/>
      <c r="CK23" s="588">
        <f t="shared" si="13"/>
        <v>0</v>
      </c>
      <c r="CN23" s="631"/>
      <c r="CO23" s="15">
        <v>16</v>
      </c>
      <c r="CP23" s="284">
        <v>901.7</v>
      </c>
      <c r="CQ23" s="387"/>
      <c r="CR23" s="284"/>
      <c r="CS23" s="390"/>
      <c r="CT23" s="389"/>
      <c r="CU23" s="595">
        <f t="shared" si="48"/>
        <v>0</v>
      </c>
      <c r="CX23" s="106"/>
      <c r="CY23" s="15">
        <v>16</v>
      </c>
      <c r="CZ23" s="92">
        <v>869.1</v>
      </c>
      <c r="DA23" s="332"/>
      <c r="DB23" s="92"/>
      <c r="DC23" s="95"/>
      <c r="DD23" s="71"/>
      <c r="DE23" s="588">
        <f t="shared" si="14"/>
        <v>0</v>
      </c>
      <c r="DH23" s="106"/>
      <c r="DI23" s="15">
        <v>16</v>
      </c>
      <c r="DJ23" s="92">
        <v>936.21</v>
      </c>
      <c r="DK23" s="387"/>
      <c r="DL23" s="92"/>
      <c r="DM23" s="390"/>
      <c r="DN23" s="389"/>
      <c r="DO23" s="595">
        <f t="shared" si="15"/>
        <v>0</v>
      </c>
      <c r="DR23" s="106"/>
      <c r="DS23" s="15">
        <v>16</v>
      </c>
      <c r="DT23" s="92">
        <v>901.3</v>
      </c>
      <c r="DU23" s="387"/>
      <c r="DV23" s="92"/>
      <c r="DW23" s="390"/>
      <c r="DX23" s="389"/>
      <c r="DY23" s="588">
        <f t="shared" si="16"/>
        <v>0</v>
      </c>
      <c r="EB23" s="106"/>
      <c r="EC23" s="15">
        <v>16</v>
      </c>
      <c r="ED23" s="69">
        <v>898.1</v>
      </c>
      <c r="EE23" s="344"/>
      <c r="EF23" s="69"/>
      <c r="EG23" s="70"/>
      <c r="EH23" s="71"/>
      <c r="EI23" s="588">
        <f t="shared" si="17"/>
        <v>0</v>
      </c>
      <c r="EL23" s="106"/>
      <c r="EM23" s="15">
        <v>16</v>
      </c>
      <c r="EN23" s="284">
        <v>873.6</v>
      </c>
      <c r="EO23" s="336"/>
      <c r="EP23" s="284"/>
      <c r="EQ23" s="270"/>
      <c r="ER23" s="271"/>
      <c r="ES23" s="588">
        <f t="shared" si="18"/>
        <v>0</v>
      </c>
      <c r="EV23" s="106"/>
      <c r="EW23" s="15">
        <v>16</v>
      </c>
      <c r="EX23" s="269">
        <v>869.1</v>
      </c>
      <c r="EY23" s="511"/>
      <c r="EZ23" s="269"/>
      <c r="FA23" s="270"/>
      <c r="FB23" s="271"/>
      <c r="FC23" s="329">
        <f t="shared" si="19"/>
        <v>0</v>
      </c>
      <c r="FF23" s="106"/>
      <c r="FG23" s="15">
        <v>16</v>
      </c>
      <c r="FH23" s="284">
        <v>938.02</v>
      </c>
      <c r="FI23" s="336"/>
      <c r="FJ23" s="284"/>
      <c r="FK23" s="270"/>
      <c r="FL23" s="271"/>
      <c r="FM23" s="588">
        <f t="shared" si="20"/>
        <v>0</v>
      </c>
      <c r="FP23" s="106"/>
      <c r="FQ23" s="15">
        <v>16</v>
      </c>
      <c r="FR23" s="92">
        <v>940.7</v>
      </c>
      <c r="FS23" s="332"/>
      <c r="FT23" s="92"/>
      <c r="FU23" s="70"/>
      <c r="FV23" s="71"/>
      <c r="FW23" s="588">
        <f t="shared" si="21"/>
        <v>0</v>
      </c>
      <c r="FX23" s="71"/>
      <c r="FZ23" s="106"/>
      <c r="GA23" s="15">
        <v>16</v>
      </c>
      <c r="GB23" s="69">
        <v>890.9</v>
      </c>
      <c r="GC23" s="511"/>
      <c r="GD23" s="69"/>
      <c r="GE23" s="270"/>
      <c r="GF23" s="271"/>
      <c r="GG23" s="329">
        <f t="shared" si="22"/>
        <v>0</v>
      </c>
      <c r="GJ23" s="106"/>
      <c r="GK23" s="15">
        <v>16</v>
      </c>
      <c r="GL23" s="489">
        <v>974.31</v>
      </c>
      <c r="GM23" s="332"/>
      <c r="GN23" s="489"/>
      <c r="GO23" s="95"/>
      <c r="GP23" s="71"/>
      <c r="GQ23" s="588">
        <f t="shared" si="23"/>
        <v>0</v>
      </c>
      <c r="GT23" s="106"/>
      <c r="GU23" s="15">
        <v>16</v>
      </c>
      <c r="GV23" s="284">
        <v>940.7</v>
      </c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>
        <v>902.6</v>
      </c>
      <c r="HG23" s="336"/>
      <c r="HH23" s="284"/>
      <c r="HI23" s="325"/>
      <c r="HJ23" s="271"/>
      <c r="HK23" s="329">
        <f t="shared" si="25"/>
        <v>0</v>
      </c>
      <c r="HN23" s="106"/>
      <c r="HO23" s="15">
        <v>16</v>
      </c>
      <c r="HP23" s="284">
        <v>908.1</v>
      </c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>
        <v>868.2</v>
      </c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>
        <v>948</v>
      </c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>
        <v>961.16</v>
      </c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>
        <v>903.6</v>
      </c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>
        <v>940.7</v>
      </c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>
        <v>915.3</v>
      </c>
      <c r="JY23" s="344"/>
      <c r="JZ23" s="69"/>
      <c r="KA23" s="70"/>
      <c r="KB23" s="71"/>
      <c r="KC23" s="588">
        <f t="shared" si="32"/>
        <v>0</v>
      </c>
      <c r="KF23" s="94"/>
      <c r="KG23" s="15">
        <v>16</v>
      </c>
      <c r="KH23" s="69"/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/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/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/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/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/>
      <c r="P24" s="69"/>
      <c r="Q24" s="70"/>
      <c r="R24" s="71"/>
      <c r="S24" s="588">
        <f t="shared" si="6"/>
        <v>0</v>
      </c>
      <c r="T24" s="247"/>
      <c r="V24" s="106"/>
      <c r="W24" s="15">
        <v>17</v>
      </c>
      <c r="X24" s="284">
        <v>917.2</v>
      </c>
      <c r="Y24" s="336"/>
      <c r="Z24" s="284"/>
      <c r="AA24" s="392"/>
      <c r="AB24" s="271"/>
      <c r="AC24" s="329">
        <f t="shared" si="7"/>
        <v>0</v>
      </c>
      <c r="AF24" s="106"/>
      <c r="AG24" s="15">
        <v>17</v>
      </c>
      <c r="AH24" s="92">
        <v>915.8</v>
      </c>
      <c r="AI24" s="332"/>
      <c r="AJ24" s="92"/>
      <c r="AK24" s="95"/>
      <c r="AL24" s="71"/>
      <c r="AM24" s="590">
        <f t="shared" si="8"/>
        <v>0</v>
      </c>
      <c r="AP24" s="106"/>
      <c r="AQ24" s="15">
        <v>17</v>
      </c>
      <c r="AR24" s="326">
        <v>926.2</v>
      </c>
      <c r="AS24" s="336"/>
      <c r="AT24" s="326"/>
      <c r="AU24" s="325"/>
      <c r="AV24" s="271"/>
      <c r="AW24" s="329">
        <f t="shared" si="9"/>
        <v>0</v>
      </c>
      <c r="AZ24" s="106"/>
      <c r="BA24" s="15">
        <v>17</v>
      </c>
      <c r="BB24" s="92">
        <v>885.4</v>
      </c>
      <c r="BC24" s="137"/>
      <c r="BD24" s="92"/>
      <c r="BE24" s="95"/>
      <c r="BF24" s="386"/>
      <c r="BG24" s="606">
        <f t="shared" si="10"/>
        <v>0</v>
      </c>
      <c r="BJ24" s="106"/>
      <c r="BK24" s="15">
        <v>17</v>
      </c>
      <c r="BL24" s="92">
        <v>883.6</v>
      </c>
      <c r="BM24" s="137"/>
      <c r="BN24" s="92"/>
      <c r="BO24" s="95"/>
      <c r="BP24" s="386"/>
      <c r="BQ24" s="780">
        <f t="shared" si="11"/>
        <v>0</v>
      </c>
      <c r="BT24" s="106"/>
      <c r="BU24" s="268">
        <v>17</v>
      </c>
      <c r="BV24" s="284">
        <v>897.7</v>
      </c>
      <c r="BW24" s="387"/>
      <c r="BX24" s="284"/>
      <c r="BY24" s="388"/>
      <c r="BZ24" s="389"/>
      <c r="CA24" s="588">
        <f t="shared" si="12"/>
        <v>0</v>
      </c>
      <c r="CD24" s="810"/>
      <c r="CE24" s="15">
        <v>17</v>
      </c>
      <c r="CF24" s="92">
        <v>913.53</v>
      </c>
      <c r="CG24" s="387"/>
      <c r="CH24" s="92"/>
      <c r="CI24" s="390"/>
      <c r="CJ24" s="389"/>
      <c r="CK24" s="588">
        <f t="shared" si="13"/>
        <v>0</v>
      </c>
      <c r="CN24" s="631"/>
      <c r="CO24" s="15">
        <v>17</v>
      </c>
      <c r="CP24" s="284">
        <v>906.3</v>
      </c>
      <c r="CQ24" s="387"/>
      <c r="CR24" s="284"/>
      <c r="CS24" s="390"/>
      <c r="CT24" s="389"/>
      <c r="CU24" s="595">
        <f t="shared" si="48"/>
        <v>0</v>
      </c>
      <c r="CX24" s="106"/>
      <c r="CY24" s="15">
        <v>17</v>
      </c>
      <c r="CZ24" s="92">
        <v>899.9</v>
      </c>
      <c r="DA24" s="332"/>
      <c r="DB24" s="92"/>
      <c r="DC24" s="95"/>
      <c r="DD24" s="71"/>
      <c r="DE24" s="588">
        <f t="shared" si="14"/>
        <v>0</v>
      </c>
      <c r="DH24" s="106"/>
      <c r="DI24" s="15">
        <v>17</v>
      </c>
      <c r="DJ24" s="92">
        <v>911.72</v>
      </c>
      <c r="DK24" s="387"/>
      <c r="DL24" s="92"/>
      <c r="DM24" s="390"/>
      <c r="DN24" s="389"/>
      <c r="DO24" s="595">
        <f t="shared" si="15"/>
        <v>0</v>
      </c>
      <c r="DR24" s="106"/>
      <c r="DS24" s="15">
        <v>17</v>
      </c>
      <c r="DT24" s="92">
        <v>919.4</v>
      </c>
      <c r="DU24" s="387"/>
      <c r="DV24" s="92"/>
      <c r="DW24" s="390"/>
      <c r="DX24" s="389"/>
      <c r="DY24" s="588">
        <f t="shared" si="16"/>
        <v>0</v>
      </c>
      <c r="EB24" s="106"/>
      <c r="EC24" s="15">
        <v>17</v>
      </c>
      <c r="ED24" s="69">
        <v>889.9</v>
      </c>
      <c r="EE24" s="344"/>
      <c r="EF24" s="69"/>
      <c r="EG24" s="70"/>
      <c r="EH24" s="71"/>
      <c r="EI24" s="588">
        <f t="shared" si="17"/>
        <v>0</v>
      </c>
      <c r="EL24" s="106"/>
      <c r="EM24" s="15">
        <v>17</v>
      </c>
      <c r="EN24" s="284">
        <v>899.9</v>
      </c>
      <c r="EO24" s="336"/>
      <c r="EP24" s="284"/>
      <c r="EQ24" s="270"/>
      <c r="ER24" s="271"/>
      <c r="ES24" s="588">
        <f t="shared" si="18"/>
        <v>0</v>
      </c>
      <c r="EV24" s="106"/>
      <c r="EW24" s="15">
        <v>17</v>
      </c>
      <c r="EX24" s="269">
        <v>883.6</v>
      </c>
      <c r="EY24" s="511"/>
      <c r="EZ24" s="269"/>
      <c r="FA24" s="270"/>
      <c r="FB24" s="271"/>
      <c r="FC24" s="329">
        <f t="shared" si="19"/>
        <v>0</v>
      </c>
      <c r="FF24" s="106"/>
      <c r="FG24" s="15">
        <v>17</v>
      </c>
      <c r="FH24" s="284">
        <v>920.33</v>
      </c>
      <c r="FI24" s="336"/>
      <c r="FJ24" s="284"/>
      <c r="FK24" s="270"/>
      <c r="FL24" s="271"/>
      <c r="FM24" s="588">
        <f t="shared" si="20"/>
        <v>0</v>
      </c>
      <c r="FP24" s="106"/>
      <c r="FQ24" s="15">
        <v>17</v>
      </c>
      <c r="FR24" s="92">
        <v>938.9</v>
      </c>
      <c r="FS24" s="332"/>
      <c r="FT24" s="92"/>
      <c r="FU24" s="70"/>
      <c r="FV24" s="71"/>
      <c r="FW24" s="588">
        <f t="shared" si="21"/>
        <v>0</v>
      </c>
      <c r="FX24" s="71"/>
      <c r="FZ24" s="106"/>
      <c r="GA24" s="15">
        <v>17</v>
      </c>
      <c r="GB24" s="69">
        <v>862.7</v>
      </c>
      <c r="GC24" s="511"/>
      <c r="GD24" s="69"/>
      <c r="GE24" s="270"/>
      <c r="GF24" s="271"/>
      <c r="GG24" s="329">
        <f t="shared" si="22"/>
        <v>0</v>
      </c>
      <c r="GJ24" s="106"/>
      <c r="GK24" s="15">
        <v>17</v>
      </c>
      <c r="GL24" s="489">
        <v>866.81</v>
      </c>
      <c r="GM24" s="332"/>
      <c r="GN24" s="489"/>
      <c r="GO24" s="95"/>
      <c r="GP24" s="71"/>
      <c r="GQ24" s="588">
        <f t="shared" si="23"/>
        <v>0</v>
      </c>
      <c r="GT24" s="106"/>
      <c r="GU24" s="15">
        <v>17</v>
      </c>
      <c r="GV24" s="284">
        <v>878.2</v>
      </c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>
        <v>883.1</v>
      </c>
      <c r="HG24" s="336"/>
      <c r="HH24" s="284"/>
      <c r="HI24" s="325"/>
      <c r="HJ24" s="271"/>
      <c r="HK24" s="329">
        <f t="shared" si="25"/>
        <v>0</v>
      </c>
      <c r="HN24" s="106"/>
      <c r="HO24" s="15">
        <v>17</v>
      </c>
      <c r="HP24" s="284">
        <v>928</v>
      </c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>
        <v>884.5</v>
      </c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>
        <v>927.59</v>
      </c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>
        <v>961.16</v>
      </c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>
        <v>907.2</v>
      </c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>
        <v>901.7</v>
      </c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>
        <v>906.3</v>
      </c>
      <c r="JY24" s="344"/>
      <c r="JZ24" s="69"/>
      <c r="KA24" s="70"/>
      <c r="KB24" s="71"/>
      <c r="KC24" s="588">
        <f t="shared" si="32"/>
        <v>0</v>
      </c>
      <c r="KF24" s="94"/>
      <c r="KG24" s="15">
        <v>17</v>
      </c>
      <c r="KH24" s="69"/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/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/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/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/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/>
      <c r="P25" s="69"/>
      <c r="Q25" s="70"/>
      <c r="R25" s="71"/>
      <c r="S25" s="588">
        <f t="shared" si="6"/>
        <v>0</v>
      </c>
      <c r="T25" s="247"/>
      <c r="V25" s="233"/>
      <c r="W25" s="15">
        <v>18</v>
      </c>
      <c r="X25" s="284">
        <v>938.9</v>
      </c>
      <c r="Y25" s="336"/>
      <c r="Z25" s="284"/>
      <c r="AA25" s="392"/>
      <c r="AB25" s="271"/>
      <c r="AC25" s="329">
        <f t="shared" si="7"/>
        <v>0</v>
      </c>
      <c r="AF25" s="94"/>
      <c r="AG25" s="15">
        <v>18</v>
      </c>
      <c r="AH25" s="92">
        <v>927.59</v>
      </c>
      <c r="AI25" s="332"/>
      <c r="AJ25" s="92"/>
      <c r="AK25" s="95"/>
      <c r="AL25" s="71"/>
      <c r="AM25" s="590">
        <f t="shared" si="8"/>
        <v>0</v>
      </c>
      <c r="AP25" s="94"/>
      <c r="AQ25" s="15">
        <v>18</v>
      </c>
      <c r="AR25" s="326">
        <v>930.8</v>
      </c>
      <c r="AS25" s="336"/>
      <c r="AT25" s="326"/>
      <c r="AU25" s="325"/>
      <c r="AV25" s="271"/>
      <c r="AW25" s="329">
        <f t="shared" si="9"/>
        <v>0</v>
      </c>
      <c r="AZ25" s="106"/>
      <c r="BA25" s="15">
        <v>18</v>
      </c>
      <c r="BB25" s="92">
        <v>904.5</v>
      </c>
      <c r="BC25" s="137"/>
      <c r="BD25" s="92"/>
      <c r="BE25" s="95"/>
      <c r="BF25" s="386"/>
      <c r="BG25" s="606">
        <f t="shared" si="10"/>
        <v>0</v>
      </c>
      <c r="BJ25" s="106"/>
      <c r="BK25" s="15">
        <v>18</v>
      </c>
      <c r="BL25" s="92">
        <v>887.2</v>
      </c>
      <c r="BM25" s="137"/>
      <c r="BN25" s="92"/>
      <c r="BO25" s="95"/>
      <c r="BP25" s="386"/>
      <c r="BQ25" s="780">
        <f t="shared" si="11"/>
        <v>0</v>
      </c>
      <c r="BT25" s="106"/>
      <c r="BU25" s="268">
        <v>18</v>
      </c>
      <c r="BV25" s="284">
        <v>879.5</v>
      </c>
      <c r="BW25" s="387"/>
      <c r="BX25" s="284"/>
      <c r="BY25" s="388"/>
      <c r="BZ25" s="389"/>
      <c r="CA25" s="588">
        <f t="shared" si="12"/>
        <v>0</v>
      </c>
      <c r="CD25" s="810"/>
      <c r="CE25" s="15">
        <v>18</v>
      </c>
      <c r="CF25" s="92">
        <v>908.99</v>
      </c>
      <c r="CG25" s="387"/>
      <c r="CH25" s="92"/>
      <c r="CI25" s="390"/>
      <c r="CJ25" s="389"/>
      <c r="CK25" s="588">
        <f t="shared" si="13"/>
        <v>0</v>
      </c>
      <c r="CN25" s="631"/>
      <c r="CO25" s="15">
        <v>18</v>
      </c>
      <c r="CP25" s="284">
        <v>882.7</v>
      </c>
      <c r="CQ25" s="387"/>
      <c r="CR25" s="284"/>
      <c r="CS25" s="390"/>
      <c r="CT25" s="389"/>
      <c r="CU25" s="595">
        <f t="shared" si="48"/>
        <v>0</v>
      </c>
      <c r="CX25" s="94"/>
      <c r="CY25" s="15">
        <v>18</v>
      </c>
      <c r="CZ25" s="92">
        <v>868.2</v>
      </c>
      <c r="DA25" s="332"/>
      <c r="DB25" s="92"/>
      <c r="DC25" s="95"/>
      <c r="DD25" s="71"/>
      <c r="DE25" s="588">
        <f t="shared" si="14"/>
        <v>0</v>
      </c>
      <c r="DH25" s="94"/>
      <c r="DI25" s="15">
        <v>18</v>
      </c>
      <c r="DJ25" s="92">
        <v>968.41</v>
      </c>
      <c r="DK25" s="387"/>
      <c r="DL25" s="92"/>
      <c r="DM25" s="390"/>
      <c r="DN25" s="389"/>
      <c r="DO25" s="595">
        <f t="shared" si="15"/>
        <v>0</v>
      </c>
      <c r="DR25" s="94"/>
      <c r="DS25" s="15">
        <v>18</v>
      </c>
      <c r="DT25" s="92">
        <v>918.5</v>
      </c>
      <c r="DU25" s="387"/>
      <c r="DV25" s="92"/>
      <c r="DW25" s="390"/>
      <c r="DX25" s="389"/>
      <c r="DY25" s="588">
        <f t="shared" si="16"/>
        <v>0</v>
      </c>
      <c r="EB25" s="94"/>
      <c r="EC25" s="15">
        <v>18</v>
      </c>
      <c r="ED25" s="69">
        <v>888.1</v>
      </c>
      <c r="EE25" s="344"/>
      <c r="EF25" s="69"/>
      <c r="EG25" s="70"/>
      <c r="EH25" s="71"/>
      <c r="EI25" s="588">
        <f t="shared" si="17"/>
        <v>0</v>
      </c>
      <c r="EL25" s="94"/>
      <c r="EM25" s="15">
        <v>18</v>
      </c>
      <c r="EN25" s="284">
        <v>895.4</v>
      </c>
      <c r="EO25" s="336"/>
      <c r="EP25" s="284"/>
      <c r="EQ25" s="270"/>
      <c r="ER25" s="271"/>
      <c r="ES25" s="588">
        <f t="shared" si="18"/>
        <v>0</v>
      </c>
      <c r="EV25" s="94"/>
      <c r="EW25" s="15">
        <v>18</v>
      </c>
      <c r="EX25" s="269">
        <v>862.7</v>
      </c>
      <c r="EY25" s="511"/>
      <c r="EZ25" s="269"/>
      <c r="FA25" s="270"/>
      <c r="FB25" s="271"/>
      <c r="FC25" s="329">
        <f t="shared" si="19"/>
        <v>0</v>
      </c>
      <c r="FF25" s="94"/>
      <c r="FG25" s="15">
        <v>18</v>
      </c>
      <c r="FH25" s="284">
        <v>946.19</v>
      </c>
      <c r="FI25" s="336"/>
      <c r="FJ25" s="284"/>
      <c r="FK25" s="270"/>
      <c r="FL25" s="271"/>
      <c r="FM25" s="588">
        <f t="shared" si="20"/>
        <v>0</v>
      </c>
      <c r="FP25" s="94"/>
      <c r="FQ25" s="15">
        <v>18</v>
      </c>
      <c r="FR25" s="92">
        <v>929</v>
      </c>
      <c r="FS25" s="332"/>
      <c r="FT25" s="92"/>
      <c r="FU25" s="70"/>
      <c r="FV25" s="71"/>
      <c r="FW25" s="588">
        <f t="shared" si="21"/>
        <v>0</v>
      </c>
      <c r="FX25" s="71"/>
      <c r="FZ25" s="94"/>
      <c r="GA25" s="15">
        <v>18</v>
      </c>
      <c r="GB25" s="69">
        <v>920.3</v>
      </c>
      <c r="GC25" s="511"/>
      <c r="GD25" s="69"/>
      <c r="GE25" s="270"/>
      <c r="GF25" s="271"/>
      <c r="GG25" s="329">
        <f t="shared" si="22"/>
        <v>0</v>
      </c>
      <c r="GJ25" s="94"/>
      <c r="GK25" s="15">
        <v>18</v>
      </c>
      <c r="GL25" s="489">
        <v>928.5</v>
      </c>
      <c r="GM25" s="332"/>
      <c r="GN25" s="489"/>
      <c r="GO25" s="95"/>
      <c r="GP25" s="71"/>
      <c r="GQ25" s="588">
        <f t="shared" si="23"/>
        <v>0</v>
      </c>
      <c r="GT25" s="94"/>
      <c r="GU25" s="15">
        <v>18</v>
      </c>
      <c r="GV25" s="284">
        <v>873.6</v>
      </c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>
        <v>871.8</v>
      </c>
      <c r="HG25" s="336"/>
      <c r="HH25" s="284"/>
      <c r="HI25" s="325"/>
      <c r="HJ25" s="271"/>
      <c r="HK25" s="329">
        <f t="shared" si="25"/>
        <v>0</v>
      </c>
      <c r="HN25" s="233"/>
      <c r="HO25" s="15">
        <v>18</v>
      </c>
      <c r="HP25" s="284">
        <v>911.7</v>
      </c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>
        <v>866.4</v>
      </c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>
        <v>914.44</v>
      </c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>
        <v>962.97</v>
      </c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>
        <v>935.3</v>
      </c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>
        <v>904.5</v>
      </c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>
        <v>897.2</v>
      </c>
      <c r="JY25" s="344"/>
      <c r="JZ25" s="69"/>
      <c r="KA25" s="70"/>
      <c r="KB25" s="71"/>
      <c r="KC25" s="588">
        <f t="shared" si="32"/>
        <v>0</v>
      </c>
      <c r="KF25" s="94"/>
      <c r="KG25" s="15">
        <v>18</v>
      </c>
      <c r="KH25" s="69"/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/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/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/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/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/>
      <c r="P26" s="69"/>
      <c r="Q26" s="70"/>
      <c r="R26" s="71"/>
      <c r="S26" s="588">
        <f t="shared" si="6"/>
        <v>0</v>
      </c>
      <c r="T26" s="247"/>
      <c r="V26" s="233"/>
      <c r="W26" s="15">
        <v>19</v>
      </c>
      <c r="X26" s="284">
        <v>883.6</v>
      </c>
      <c r="Y26" s="336"/>
      <c r="Z26" s="284"/>
      <c r="AA26" s="392"/>
      <c r="AB26" s="271"/>
      <c r="AC26" s="329">
        <f t="shared" si="7"/>
        <v>0</v>
      </c>
      <c r="AF26" s="106"/>
      <c r="AG26" s="15">
        <v>19</v>
      </c>
      <c r="AH26" s="92">
        <v>907.18</v>
      </c>
      <c r="AI26" s="332"/>
      <c r="AJ26" s="92"/>
      <c r="AK26" s="95"/>
      <c r="AL26" s="71"/>
      <c r="AM26" s="590">
        <f t="shared" si="8"/>
        <v>0</v>
      </c>
      <c r="AP26" s="106"/>
      <c r="AQ26" s="15">
        <v>19</v>
      </c>
      <c r="AR26" s="326">
        <v>920.8</v>
      </c>
      <c r="AS26" s="336"/>
      <c r="AT26" s="326"/>
      <c r="AU26" s="325"/>
      <c r="AV26" s="271"/>
      <c r="AW26" s="329">
        <f t="shared" si="9"/>
        <v>0</v>
      </c>
      <c r="AZ26" s="106"/>
      <c r="BA26" s="15">
        <v>19</v>
      </c>
      <c r="BB26" s="92">
        <v>909.9</v>
      </c>
      <c r="BC26" s="137"/>
      <c r="BD26" s="92"/>
      <c r="BE26" s="95"/>
      <c r="BF26" s="386"/>
      <c r="BG26" s="606">
        <f t="shared" si="10"/>
        <v>0</v>
      </c>
      <c r="BJ26" s="106"/>
      <c r="BK26" s="15">
        <v>19</v>
      </c>
      <c r="BL26" s="92">
        <v>883.6</v>
      </c>
      <c r="BM26" s="137"/>
      <c r="BN26" s="92"/>
      <c r="BO26" s="95"/>
      <c r="BP26" s="386"/>
      <c r="BQ26" s="780">
        <f t="shared" si="11"/>
        <v>0</v>
      </c>
      <c r="BT26" s="106"/>
      <c r="BU26" s="268">
        <v>19</v>
      </c>
      <c r="BV26" s="284">
        <v>909.4</v>
      </c>
      <c r="BW26" s="387"/>
      <c r="BX26" s="284"/>
      <c r="BY26" s="388"/>
      <c r="BZ26" s="389"/>
      <c r="CA26" s="588">
        <f t="shared" si="12"/>
        <v>0</v>
      </c>
      <c r="CD26" s="810"/>
      <c r="CE26" s="15">
        <v>19</v>
      </c>
      <c r="CF26" s="92">
        <v>968.87</v>
      </c>
      <c r="CG26" s="387"/>
      <c r="CH26" s="92"/>
      <c r="CI26" s="390"/>
      <c r="CJ26" s="389"/>
      <c r="CK26" s="588">
        <f t="shared" si="13"/>
        <v>0</v>
      </c>
      <c r="CN26" s="631"/>
      <c r="CO26" s="15">
        <v>19</v>
      </c>
      <c r="CP26" s="284">
        <v>892.7</v>
      </c>
      <c r="CQ26" s="387"/>
      <c r="CR26" s="284"/>
      <c r="CS26" s="390"/>
      <c r="CT26" s="389"/>
      <c r="CU26" s="595">
        <f t="shared" si="48"/>
        <v>0</v>
      </c>
      <c r="CX26" s="106"/>
      <c r="CY26" s="15">
        <v>19</v>
      </c>
      <c r="CZ26" s="92">
        <v>911.7</v>
      </c>
      <c r="DA26" s="332"/>
      <c r="DB26" s="92"/>
      <c r="DC26" s="95"/>
      <c r="DD26" s="71"/>
      <c r="DE26" s="588">
        <f t="shared" si="14"/>
        <v>0</v>
      </c>
      <c r="DH26" s="106"/>
      <c r="DI26" s="15">
        <v>19</v>
      </c>
      <c r="DJ26" s="92">
        <v>946.64</v>
      </c>
      <c r="DK26" s="387"/>
      <c r="DL26" s="92"/>
      <c r="DM26" s="390"/>
      <c r="DN26" s="389"/>
      <c r="DO26" s="595">
        <f t="shared" si="15"/>
        <v>0</v>
      </c>
      <c r="DR26" s="106"/>
      <c r="DS26" s="15">
        <v>19</v>
      </c>
      <c r="DT26" s="92">
        <v>921.2</v>
      </c>
      <c r="DU26" s="387"/>
      <c r="DV26" s="92"/>
      <c r="DW26" s="390"/>
      <c r="DX26" s="389"/>
      <c r="DY26" s="588">
        <f t="shared" si="16"/>
        <v>0</v>
      </c>
      <c r="EB26" s="106"/>
      <c r="EC26" s="15">
        <v>19</v>
      </c>
      <c r="ED26" s="69">
        <v>867.3</v>
      </c>
      <c r="EE26" s="344"/>
      <c r="EF26" s="69"/>
      <c r="EG26" s="70"/>
      <c r="EH26" s="71"/>
      <c r="EI26" s="588">
        <f t="shared" si="17"/>
        <v>0</v>
      </c>
      <c r="EL26" s="94"/>
      <c r="EM26" s="15">
        <v>19</v>
      </c>
      <c r="EN26" s="284">
        <v>868.2</v>
      </c>
      <c r="EO26" s="336"/>
      <c r="EP26" s="284"/>
      <c r="EQ26" s="270"/>
      <c r="ER26" s="271"/>
      <c r="ES26" s="588">
        <f t="shared" si="18"/>
        <v>0</v>
      </c>
      <c r="EV26" s="106"/>
      <c r="EW26" s="15">
        <v>19</v>
      </c>
      <c r="EX26" s="269">
        <v>912.6</v>
      </c>
      <c r="EY26" s="511"/>
      <c r="EZ26" s="269"/>
      <c r="FA26" s="270"/>
      <c r="FB26" s="271"/>
      <c r="FC26" s="329">
        <f t="shared" si="19"/>
        <v>0</v>
      </c>
      <c r="FF26" s="94"/>
      <c r="FG26" s="15">
        <v>19</v>
      </c>
      <c r="FH26" s="284">
        <v>961.16</v>
      </c>
      <c r="FI26" s="336"/>
      <c r="FJ26" s="284"/>
      <c r="FK26" s="270"/>
      <c r="FL26" s="271"/>
      <c r="FM26" s="588">
        <f t="shared" si="20"/>
        <v>0</v>
      </c>
      <c r="FP26" s="106"/>
      <c r="FQ26" s="15">
        <v>19</v>
      </c>
      <c r="FR26" s="92">
        <v>893.1</v>
      </c>
      <c r="FS26" s="332"/>
      <c r="FT26" s="92"/>
      <c r="FU26" s="70"/>
      <c r="FV26" s="71"/>
      <c r="FW26" s="588">
        <f t="shared" si="21"/>
        <v>0</v>
      </c>
      <c r="FX26" s="71"/>
      <c r="FZ26" s="106"/>
      <c r="GA26" s="15">
        <v>19</v>
      </c>
      <c r="GB26" s="69">
        <v>868.2</v>
      </c>
      <c r="GC26" s="511"/>
      <c r="GD26" s="69"/>
      <c r="GE26" s="270"/>
      <c r="GF26" s="271"/>
      <c r="GG26" s="329">
        <f t="shared" si="22"/>
        <v>0</v>
      </c>
      <c r="GJ26" s="106"/>
      <c r="GK26" s="15">
        <v>19</v>
      </c>
      <c r="GL26" s="489">
        <v>946.64</v>
      </c>
      <c r="GM26" s="332"/>
      <c r="GN26" s="489"/>
      <c r="GO26" s="95"/>
      <c r="GP26" s="71"/>
      <c r="GQ26" s="588">
        <f t="shared" si="23"/>
        <v>0</v>
      </c>
      <c r="GT26" s="106"/>
      <c r="GU26" s="15">
        <v>19</v>
      </c>
      <c r="GV26" s="284">
        <v>915.8</v>
      </c>
      <c r="GW26" s="336"/>
      <c r="GX26" s="284"/>
      <c r="GY26" s="325"/>
      <c r="GZ26" s="271"/>
      <c r="HA26" s="588">
        <f t="shared" si="24"/>
        <v>0</v>
      </c>
      <c r="HD26" s="106"/>
      <c r="HE26" s="15">
        <v>19</v>
      </c>
      <c r="HF26" s="284">
        <v>895.4</v>
      </c>
      <c r="HG26" s="336"/>
      <c r="HH26" s="284"/>
      <c r="HI26" s="325"/>
      <c r="HJ26" s="271"/>
      <c r="HK26" s="329">
        <f t="shared" si="25"/>
        <v>0</v>
      </c>
      <c r="HN26" s="233"/>
      <c r="HO26" s="15">
        <v>19</v>
      </c>
      <c r="HP26" s="284">
        <v>866.4</v>
      </c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>
        <v>876.8</v>
      </c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>
        <v>945.28</v>
      </c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>
        <v>941</v>
      </c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>
        <v>864.5</v>
      </c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>
        <v>889</v>
      </c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>
        <v>892.7</v>
      </c>
      <c r="JY26" s="344"/>
      <c r="JZ26" s="69"/>
      <c r="KA26" s="70"/>
      <c r="KB26" s="71"/>
      <c r="KC26" s="588">
        <f t="shared" si="32"/>
        <v>0</v>
      </c>
      <c r="KF26" s="94"/>
      <c r="KG26" s="15">
        <v>19</v>
      </c>
      <c r="KH26" s="69"/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/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/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/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/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/>
      <c r="P27" s="69"/>
      <c r="Q27" s="70"/>
      <c r="R27" s="71"/>
      <c r="S27" s="588">
        <f t="shared" si="6"/>
        <v>0</v>
      </c>
      <c r="T27" s="247"/>
      <c r="V27" s="233"/>
      <c r="W27" s="15">
        <v>20</v>
      </c>
      <c r="X27" s="284">
        <v>923.5</v>
      </c>
      <c r="Y27" s="336"/>
      <c r="Z27" s="284"/>
      <c r="AA27" s="392"/>
      <c r="AB27" s="271"/>
      <c r="AC27" s="329">
        <f t="shared" si="7"/>
        <v>0</v>
      </c>
      <c r="AF27" s="106"/>
      <c r="AG27" s="15">
        <v>20</v>
      </c>
      <c r="AH27" s="92">
        <v>947.1</v>
      </c>
      <c r="AI27" s="332"/>
      <c r="AJ27" s="92"/>
      <c r="AK27" s="95"/>
      <c r="AL27" s="71"/>
      <c r="AM27" s="590">
        <f t="shared" si="8"/>
        <v>0</v>
      </c>
      <c r="AP27" s="106"/>
      <c r="AQ27" s="15">
        <v>20</v>
      </c>
      <c r="AR27" s="326">
        <v>875.4</v>
      </c>
      <c r="AS27" s="336"/>
      <c r="AT27" s="326"/>
      <c r="AU27" s="325"/>
      <c r="AV27" s="271"/>
      <c r="AW27" s="329">
        <f t="shared" si="9"/>
        <v>0</v>
      </c>
      <c r="AZ27" s="106"/>
      <c r="BA27" s="15">
        <v>20</v>
      </c>
      <c r="BB27" s="92">
        <v>872.7</v>
      </c>
      <c r="BC27" s="137"/>
      <c r="BD27" s="92"/>
      <c r="BE27" s="95"/>
      <c r="BF27" s="386"/>
      <c r="BG27" s="606">
        <f t="shared" si="10"/>
        <v>0</v>
      </c>
      <c r="BJ27" s="106"/>
      <c r="BK27" s="15">
        <v>20</v>
      </c>
      <c r="BL27" s="92">
        <v>869.1</v>
      </c>
      <c r="BM27" s="137"/>
      <c r="BN27" s="92"/>
      <c r="BO27" s="95"/>
      <c r="BP27" s="386"/>
      <c r="BQ27" s="780">
        <f t="shared" si="11"/>
        <v>0</v>
      </c>
      <c r="BT27" s="106"/>
      <c r="BU27" s="268">
        <v>20</v>
      </c>
      <c r="BV27" s="284">
        <v>916.7</v>
      </c>
      <c r="BW27" s="387"/>
      <c r="BX27" s="284"/>
      <c r="BY27" s="388"/>
      <c r="BZ27" s="389"/>
      <c r="CA27" s="588">
        <f t="shared" si="12"/>
        <v>0</v>
      </c>
      <c r="CD27" s="810"/>
      <c r="CE27" s="15">
        <v>20</v>
      </c>
      <c r="CF27" s="92">
        <v>948.46</v>
      </c>
      <c r="CG27" s="387"/>
      <c r="CH27" s="92"/>
      <c r="CI27" s="390"/>
      <c r="CJ27" s="389"/>
      <c r="CK27" s="588">
        <f t="shared" si="13"/>
        <v>0</v>
      </c>
      <c r="CN27" s="631"/>
      <c r="CO27" s="15">
        <v>20</v>
      </c>
      <c r="CP27" s="284">
        <v>889.9</v>
      </c>
      <c r="CQ27" s="387"/>
      <c r="CR27" s="284"/>
      <c r="CS27" s="390"/>
      <c r="CT27" s="389"/>
      <c r="CU27" s="595">
        <f t="shared" si="48"/>
        <v>0</v>
      </c>
      <c r="CX27" s="106"/>
      <c r="CY27" s="15">
        <v>20</v>
      </c>
      <c r="CZ27" s="92">
        <v>878.2</v>
      </c>
      <c r="DA27" s="332"/>
      <c r="DB27" s="92"/>
      <c r="DC27" s="95"/>
      <c r="DD27" s="71"/>
      <c r="DE27" s="588">
        <f t="shared" si="14"/>
        <v>0</v>
      </c>
      <c r="DH27" s="106"/>
      <c r="DI27" s="15">
        <v>20</v>
      </c>
      <c r="DJ27" s="92">
        <v>968.87</v>
      </c>
      <c r="DK27" s="387"/>
      <c r="DL27" s="92"/>
      <c r="DM27" s="390"/>
      <c r="DN27" s="389"/>
      <c r="DO27" s="595">
        <f t="shared" si="15"/>
        <v>0</v>
      </c>
      <c r="DR27" s="106"/>
      <c r="DS27" s="15">
        <v>20</v>
      </c>
      <c r="DT27" s="92">
        <v>904.9</v>
      </c>
      <c r="DU27" s="387"/>
      <c r="DV27" s="92"/>
      <c r="DW27" s="390"/>
      <c r="DX27" s="389"/>
      <c r="DY27" s="588">
        <f t="shared" si="16"/>
        <v>0</v>
      </c>
      <c r="EB27" s="106"/>
      <c r="EC27" s="15">
        <v>20</v>
      </c>
      <c r="ED27" s="69">
        <v>862.7</v>
      </c>
      <c r="EE27" s="344"/>
      <c r="EF27" s="69"/>
      <c r="EG27" s="70"/>
      <c r="EH27" s="71"/>
      <c r="EI27" s="588">
        <f t="shared" si="17"/>
        <v>0</v>
      </c>
      <c r="EL27" s="94"/>
      <c r="EM27" s="15">
        <v>20</v>
      </c>
      <c r="EN27" s="284">
        <v>892.7</v>
      </c>
      <c r="EO27" s="336"/>
      <c r="EP27" s="284"/>
      <c r="EQ27" s="270"/>
      <c r="ER27" s="271"/>
      <c r="ES27" s="588">
        <f t="shared" si="18"/>
        <v>0</v>
      </c>
      <c r="EV27" s="106"/>
      <c r="EW27" s="15">
        <v>20</v>
      </c>
      <c r="EX27" s="269">
        <v>885.4</v>
      </c>
      <c r="EY27" s="511"/>
      <c r="EZ27" s="269"/>
      <c r="FA27" s="270"/>
      <c r="FB27" s="271"/>
      <c r="FC27" s="329">
        <f t="shared" si="19"/>
        <v>0</v>
      </c>
      <c r="FF27" s="94"/>
      <c r="FG27" s="15">
        <v>20</v>
      </c>
      <c r="FH27" s="284">
        <v>935.76</v>
      </c>
      <c r="FI27" s="336"/>
      <c r="FJ27" s="284"/>
      <c r="FK27" s="270"/>
      <c r="FL27" s="271"/>
      <c r="FM27" s="588">
        <f t="shared" si="20"/>
        <v>0</v>
      </c>
      <c r="FP27" s="106"/>
      <c r="FQ27" s="15">
        <v>20</v>
      </c>
      <c r="FR27" s="92">
        <v>940.7</v>
      </c>
      <c r="FS27" s="332"/>
      <c r="FT27" s="92"/>
      <c r="FU27" s="70"/>
      <c r="FV27" s="71"/>
      <c r="FW27" s="588">
        <f t="shared" si="21"/>
        <v>0</v>
      </c>
      <c r="FX27" s="71"/>
      <c r="FZ27" s="106"/>
      <c r="GA27" s="15">
        <v>20</v>
      </c>
      <c r="GB27" s="69">
        <v>884.7</v>
      </c>
      <c r="GC27" s="511"/>
      <c r="GD27" s="69"/>
      <c r="GE27" s="270"/>
      <c r="GF27" s="271"/>
      <c r="GG27" s="329">
        <f t="shared" si="22"/>
        <v>0</v>
      </c>
      <c r="GJ27" s="106"/>
      <c r="GK27" s="15">
        <v>20</v>
      </c>
      <c r="GL27" s="489">
        <v>919.88</v>
      </c>
      <c r="GM27" s="332"/>
      <c r="GN27" s="489"/>
      <c r="GO27" s="95"/>
      <c r="GP27" s="71"/>
      <c r="GQ27" s="588">
        <f t="shared" si="23"/>
        <v>0</v>
      </c>
      <c r="GT27" s="106"/>
      <c r="GU27" s="15">
        <v>20</v>
      </c>
      <c r="GV27" s="284">
        <v>883.6</v>
      </c>
      <c r="GW27" s="336"/>
      <c r="GX27" s="284"/>
      <c r="GY27" s="325"/>
      <c r="GZ27" s="271"/>
      <c r="HA27" s="588">
        <f t="shared" si="24"/>
        <v>0</v>
      </c>
      <c r="HD27" s="106"/>
      <c r="HE27" s="15">
        <v>20</v>
      </c>
      <c r="HF27" s="284">
        <v>876.3</v>
      </c>
      <c r="HG27" s="336"/>
      <c r="HH27" s="284"/>
      <c r="HI27" s="325"/>
      <c r="HJ27" s="271"/>
      <c r="HK27" s="329">
        <f t="shared" si="25"/>
        <v>0</v>
      </c>
      <c r="HN27" s="233"/>
      <c r="HO27" s="15">
        <v>20</v>
      </c>
      <c r="HP27" s="284">
        <v>870</v>
      </c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>
        <v>913.5</v>
      </c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>
        <v>941.65</v>
      </c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>
        <v>974.77</v>
      </c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>
        <v>921.7</v>
      </c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>
        <v>933.5</v>
      </c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>
        <v>886.3</v>
      </c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/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/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/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/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/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 t="str">
        <f t="shared" si="66"/>
        <v>24-.3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/>
      <c r="P28" s="69"/>
      <c r="Q28" s="70"/>
      <c r="R28" s="71"/>
      <c r="S28" s="588">
        <f t="shared" si="6"/>
        <v>0</v>
      </c>
      <c r="T28" s="247"/>
      <c r="V28" s="106"/>
      <c r="W28" s="15">
        <v>21</v>
      </c>
      <c r="X28" s="284">
        <v>938.9</v>
      </c>
      <c r="Y28" s="336"/>
      <c r="Z28" s="284"/>
      <c r="AA28" s="392"/>
      <c r="AB28" s="271"/>
      <c r="AC28" s="329">
        <f t="shared" si="7"/>
        <v>0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/>
      <c r="AT28" s="326"/>
      <c r="AU28" s="325"/>
      <c r="AV28" s="271"/>
      <c r="AW28" s="329">
        <f t="shared" si="9"/>
        <v>0</v>
      </c>
      <c r="AZ28" s="106"/>
      <c r="BA28" s="15">
        <v>21</v>
      </c>
      <c r="BB28" s="92">
        <v>902.6</v>
      </c>
      <c r="BC28" s="137"/>
      <c r="BD28" s="92"/>
      <c r="BE28" s="95"/>
      <c r="BF28" s="386"/>
      <c r="BG28" s="780">
        <f t="shared" si="10"/>
        <v>0</v>
      </c>
      <c r="BJ28" s="106"/>
      <c r="BK28" s="15">
        <v>21</v>
      </c>
      <c r="BL28" s="92">
        <v>874.5</v>
      </c>
      <c r="BM28" s="137"/>
      <c r="BN28" s="92"/>
      <c r="BO28" s="95"/>
      <c r="BP28" s="386"/>
      <c r="BQ28" s="606">
        <f t="shared" si="11"/>
        <v>0</v>
      </c>
      <c r="BT28" s="106"/>
      <c r="BU28" s="268">
        <v>21</v>
      </c>
      <c r="BV28" s="284">
        <v>936.7</v>
      </c>
      <c r="BW28" s="387"/>
      <c r="BX28" s="284"/>
      <c r="BY28" s="388"/>
      <c r="BZ28" s="389"/>
      <c r="CA28" s="588">
        <f t="shared" si="12"/>
        <v>0</v>
      </c>
      <c r="CD28" s="811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1"/>
      <c r="CO28" s="15">
        <v>21</v>
      </c>
      <c r="CP28" s="284">
        <v>905.4</v>
      </c>
      <c r="CQ28" s="387"/>
      <c r="CR28" s="284"/>
      <c r="CS28" s="390"/>
      <c r="CT28" s="389"/>
      <c r="CU28" s="595">
        <f t="shared" si="48"/>
        <v>0</v>
      </c>
      <c r="CX28" s="106"/>
      <c r="CY28" s="15">
        <v>21</v>
      </c>
      <c r="CZ28" s="92">
        <v>908.1</v>
      </c>
      <c r="DA28" s="332"/>
      <c r="DB28" s="92"/>
      <c r="DC28" s="95"/>
      <c r="DD28" s="71"/>
      <c r="DE28" s="588">
        <f t="shared" si="14"/>
        <v>0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/>
      <c r="DV28" s="92"/>
      <c r="DW28" s="390"/>
      <c r="DX28" s="389"/>
      <c r="DY28" s="588">
        <f t="shared" si="16"/>
        <v>0</v>
      </c>
      <c r="EB28" s="106"/>
      <c r="EC28" s="15">
        <v>21</v>
      </c>
      <c r="ED28" s="69">
        <v>886.3</v>
      </c>
      <c r="EE28" s="344"/>
      <c r="EF28" s="69"/>
      <c r="EG28" s="70"/>
      <c r="EH28" s="71"/>
      <c r="EI28" s="588">
        <f t="shared" si="17"/>
        <v>0</v>
      </c>
      <c r="EL28" s="94"/>
      <c r="EM28" s="15">
        <v>21</v>
      </c>
      <c r="EN28" s="284">
        <v>894.5</v>
      </c>
      <c r="EO28" s="336"/>
      <c r="EP28" s="284"/>
      <c r="EQ28" s="270"/>
      <c r="ER28" s="271"/>
      <c r="ES28" s="588">
        <f t="shared" si="18"/>
        <v>0</v>
      </c>
      <c r="EV28" s="106"/>
      <c r="EW28" s="15">
        <v>21</v>
      </c>
      <c r="EX28" s="269">
        <v>898.1</v>
      </c>
      <c r="EY28" s="511"/>
      <c r="EZ28" s="269"/>
      <c r="FA28" s="270"/>
      <c r="FB28" s="271"/>
      <c r="FC28" s="329">
        <f t="shared" si="19"/>
        <v>0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/>
      <c r="FT28" s="92"/>
      <c r="FU28" s="70"/>
      <c r="FV28" s="71"/>
      <c r="FW28" s="588">
        <f t="shared" si="21"/>
        <v>0</v>
      </c>
      <c r="FX28" s="71"/>
      <c r="FZ28" s="106"/>
      <c r="GA28" s="15">
        <v>21</v>
      </c>
      <c r="GB28" s="69">
        <v>891.8</v>
      </c>
      <c r="GC28" s="511"/>
      <c r="GD28" s="69"/>
      <c r="GE28" s="270"/>
      <c r="GF28" s="271"/>
      <c r="GG28" s="329">
        <f t="shared" si="22"/>
        <v>0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/>
      <c r="GX28" s="92"/>
      <c r="GY28" s="325"/>
      <c r="GZ28" s="271"/>
      <c r="HA28" s="588">
        <f t="shared" si="24"/>
        <v>0</v>
      </c>
      <c r="HD28" s="106"/>
      <c r="HE28" s="15">
        <v>21</v>
      </c>
      <c r="HF28" s="284">
        <v>894.5</v>
      </c>
      <c r="HG28" s="336"/>
      <c r="HH28" s="284"/>
      <c r="HI28" s="325"/>
      <c r="HJ28" s="271"/>
      <c r="HK28" s="329">
        <f t="shared" si="25"/>
        <v>0</v>
      </c>
      <c r="HN28" s="106"/>
      <c r="HO28" s="15">
        <v>21</v>
      </c>
      <c r="HP28" s="284">
        <v>917.2</v>
      </c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>
        <v>878.2</v>
      </c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>
        <v>902.6</v>
      </c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>
        <v>917.2</v>
      </c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/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/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/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0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1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0</v>
      </c>
      <c r="HD29" s="106"/>
      <c r="HE29" s="15"/>
      <c r="HF29" s="92"/>
      <c r="HG29" s="332"/>
      <c r="HH29" s="92"/>
      <c r="HI29" s="95"/>
      <c r="HJ29" s="71"/>
      <c r="HK29" s="588">
        <f>SUM(HK8:HK28)</f>
        <v>0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0</v>
      </c>
      <c r="AF30" s="106"/>
      <c r="AG30" s="15"/>
      <c r="AH30" s="69"/>
      <c r="AI30" s="332"/>
      <c r="AJ30" s="69"/>
      <c r="AK30" s="95"/>
      <c r="AL30" s="71"/>
      <c r="AM30" s="71">
        <f>SUM(AM8:AM29)</f>
        <v>0</v>
      </c>
      <c r="AP30" s="106"/>
      <c r="AQ30" s="15"/>
      <c r="AR30" s="398"/>
      <c r="AS30" s="79"/>
      <c r="AT30" s="69"/>
      <c r="AU30" s="95"/>
      <c r="AV30" s="71"/>
      <c r="AW30" s="588">
        <f>SUM(AW8:AW29)</f>
        <v>0</v>
      </c>
      <c r="AZ30" s="106"/>
      <c r="BA30" s="15"/>
      <c r="BB30" s="69"/>
      <c r="BC30" s="137"/>
      <c r="BD30" s="69"/>
      <c r="BE30" s="95"/>
      <c r="BF30" s="71"/>
      <c r="BG30" s="588">
        <f>SUM(BG8:BG29)</f>
        <v>0</v>
      </c>
      <c r="BJ30" s="106"/>
      <c r="BK30" s="15"/>
      <c r="BL30" s="69"/>
      <c r="BM30" s="137"/>
      <c r="BN30" s="69"/>
      <c r="BO30" s="95"/>
      <c r="BP30" s="71"/>
      <c r="BQ30" s="588">
        <f>SUM(BQ8:BQ29)</f>
        <v>0</v>
      </c>
      <c r="BT30" s="106"/>
      <c r="BU30" s="268"/>
      <c r="BV30" s="269"/>
      <c r="BW30" s="79"/>
      <c r="BX30" s="69"/>
      <c r="BY30" s="95"/>
      <c r="BZ30" s="71"/>
      <c r="CA30" s="588">
        <f>SUM(CA8:CA29)</f>
        <v>0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0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0</v>
      </c>
      <c r="DH30" s="106"/>
      <c r="DI30" s="15"/>
      <c r="DJ30" s="69"/>
      <c r="DK30" s="332"/>
      <c r="DL30" s="69"/>
      <c r="DM30" s="95"/>
      <c r="DN30" s="71"/>
      <c r="DO30" s="588">
        <f>SUM(DO8:DO29)</f>
        <v>0</v>
      </c>
      <c r="DR30" s="106"/>
      <c r="DS30" s="15"/>
      <c r="DT30" s="69"/>
      <c r="DU30" s="332"/>
      <c r="DV30" s="69"/>
      <c r="DW30" s="95"/>
      <c r="DX30" s="71"/>
      <c r="DY30" s="588">
        <f>SUM(DY8:DY29)</f>
        <v>0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0</v>
      </c>
      <c r="EV30" s="94"/>
      <c r="EW30" s="15"/>
      <c r="EX30" s="92"/>
      <c r="EY30" s="332"/>
      <c r="EZ30" s="105"/>
      <c r="FA30" s="70"/>
      <c r="FB30" s="71"/>
      <c r="FC30" s="588">
        <f>SUM(FC8:FC29)</f>
        <v>0</v>
      </c>
      <c r="FF30" s="94"/>
      <c r="FG30" s="15"/>
      <c r="FH30" s="92"/>
      <c r="FI30" s="332"/>
      <c r="FJ30" s="105"/>
      <c r="FK30" s="70"/>
      <c r="FL30" s="71"/>
      <c r="FM30" s="588">
        <f>SUM(FM8:FM29)</f>
        <v>0</v>
      </c>
      <c r="FP30" s="106"/>
      <c r="FQ30" s="15"/>
      <c r="FR30" s="92"/>
      <c r="FS30" s="332"/>
      <c r="FT30" s="92"/>
      <c r="FU30" s="70"/>
      <c r="FV30" s="71"/>
      <c r="FW30" s="588">
        <f>SUM(FW8:FW29)</f>
        <v>0</v>
      </c>
      <c r="FZ30" s="106"/>
      <c r="GA30" s="15"/>
      <c r="GB30" s="69"/>
      <c r="GC30" s="344"/>
      <c r="GD30" s="105"/>
      <c r="GE30" s="70"/>
      <c r="GF30" s="71"/>
      <c r="GG30" s="588">
        <f>SUM(GG8:GG29)</f>
        <v>0</v>
      </c>
      <c r="GJ30" s="106"/>
      <c r="GK30" s="15"/>
      <c r="GL30" s="489"/>
      <c r="GM30" s="332"/>
      <c r="GN30" s="69"/>
      <c r="GO30" s="95"/>
      <c r="GP30" s="71"/>
      <c r="GQ30" s="588">
        <f>SUM(GQ8:GQ29)</f>
        <v>0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0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8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8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8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19179.7</v>
      </c>
      <c r="P32" s="105">
        <f>SUM(P8:P31)</f>
        <v>0</v>
      </c>
      <c r="S32" s="588"/>
      <c r="X32" s="105">
        <f>SUM(X8:X31)</f>
        <v>19252.900000000001</v>
      </c>
      <c r="Z32" s="105">
        <f>SUM(Z8:Z31)</f>
        <v>0</v>
      </c>
      <c r="AH32" s="86">
        <f>SUM(AH8:AH31)</f>
        <v>18736.89</v>
      </c>
      <c r="AJ32" s="86">
        <f>SUM(AJ8:AJ31)</f>
        <v>0</v>
      </c>
      <c r="AR32" s="105">
        <f>SUM(AR8:AR31)</f>
        <v>19172.2</v>
      </c>
      <c r="AT32" s="105">
        <f>SUM(AT8:AT31)</f>
        <v>0</v>
      </c>
      <c r="AZ32" s="75"/>
      <c r="BB32" s="105">
        <f>SUM(BB8:BB31)</f>
        <v>18750.399999999998</v>
      </c>
      <c r="BD32" s="105">
        <f>SUM(BD8:BD31)</f>
        <v>0</v>
      </c>
      <c r="BL32" s="105">
        <f>SUM(BL8:BL31)</f>
        <v>18563.499999999996</v>
      </c>
      <c r="BN32" s="105">
        <f>SUM(BN8:BN31)</f>
        <v>0</v>
      </c>
      <c r="BV32" s="105">
        <f>SUM(BV8:BV31)</f>
        <v>18991.300000000003</v>
      </c>
      <c r="BX32" s="105">
        <f>SUM(BX8:BX31)</f>
        <v>0</v>
      </c>
      <c r="CE32" s="15"/>
      <c r="CF32" s="105">
        <f>SUM(CF8:CF31)</f>
        <v>18943.71</v>
      </c>
      <c r="CH32" s="105">
        <f>SUM(CH8:CH31)</f>
        <v>0</v>
      </c>
      <c r="CP32" s="105">
        <f>SUM(CP8:CP31)</f>
        <v>19105.100000000006</v>
      </c>
      <c r="CR32" s="105">
        <f>SUM(CR8:CR31)</f>
        <v>0</v>
      </c>
      <c r="CZ32" s="105">
        <f>SUM(CZ8:CZ31)</f>
        <v>18879.3</v>
      </c>
      <c r="DB32" s="105">
        <f>SUM(DB8:DB31)</f>
        <v>0</v>
      </c>
      <c r="DJ32" s="105">
        <f>SUM(DJ8:DJ31)</f>
        <v>18830.36</v>
      </c>
      <c r="DL32" s="105">
        <f>SUM(DL8:DL31)</f>
        <v>0</v>
      </c>
      <c r="DT32" s="105">
        <f>SUM(DT8:DT31)</f>
        <v>19133.600000000006</v>
      </c>
      <c r="DV32" s="105">
        <f>SUM(DV8:DV31)</f>
        <v>0</v>
      </c>
      <c r="ED32" s="105">
        <f>SUM(ED8:ED31)</f>
        <v>18591.5</v>
      </c>
      <c r="EF32" s="105">
        <f>SUM(EF8:EF31)</f>
        <v>0</v>
      </c>
      <c r="EN32" s="105">
        <f>SUM(EN8:EN31)</f>
        <v>18724.400000000001</v>
      </c>
      <c r="EP32" s="105">
        <f>SUM(EP8:EP31)</f>
        <v>0</v>
      </c>
      <c r="EX32" s="105">
        <f>SUM(EX8:EX31)</f>
        <v>18740.500000000004</v>
      </c>
      <c r="EZ32" s="105">
        <f>SUM(EZ8:EZ31)</f>
        <v>0</v>
      </c>
      <c r="FH32" s="132">
        <f>SUM(FH8:FH31)</f>
        <v>18815.37</v>
      </c>
      <c r="FJ32" s="105">
        <f>SUM(FJ8:FJ31)</f>
        <v>0</v>
      </c>
      <c r="FR32" s="105">
        <f>SUM(FR8:FR31)</f>
        <v>19263.8</v>
      </c>
      <c r="FS32" s="105"/>
      <c r="FT32" s="105">
        <f>SUM(FT8:FT31)</f>
        <v>0</v>
      </c>
      <c r="FU32" s="75" t="s">
        <v>36</v>
      </c>
      <c r="GB32" s="105">
        <f>SUM(GB8:GB31)</f>
        <v>18587.100000000002</v>
      </c>
      <c r="GD32" s="105">
        <f>SUM(GD8:GD31)</f>
        <v>0</v>
      </c>
      <c r="GL32" s="105">
        <f>SUM(GL8:GL31)</f>
        <v>18419.849999999999</v>
      </c>
      <c r="GN32" s="105">
        <f>SUM(GN8:GN31)</f>
        <v>0</v>
      </c>
      <c r="GV32" s="105">
        <f>SUM(GV8:GV31)</f>
        <v>18741</v>
      </c>
      <c r="GX32" s="105">
        <f>SUM(GX8:GX31)</f>
        <v>0</v>
      </c>
      <c r="HF32" s="105">
        <f>SUM(HF8:HF31)</f>
        <v>18540.3</v>
      </c>
      <c r="HH32" s="105">
        <f>SUM(HH8:HH31)</f>
        <v>0</v>
      </c>
      <c r="HP32" s="105">
        <f>SUM(HP8:HP31)</f>
        <v>18922.100000000002</v>
      </c>
      <c r="HR32" s="105">
        <f>SUM(HR8:HR31)</f>
        <v>0</v>
      </c>
      <c r="HZ32" s="105">
        <f>SUM(HZ8:HZ31)</f>
        <v>18854.000000000004</v>
      </c>
      <c r="IB32" s="105">
        <f>SUM(IB8:IB31)</f>
        <v>0</v>
      </c>
      <c r="IJ32" s="105">
        <f>SUM(IJ8:IJ31)</f>
        <v>18716.919999999998</v>
      </c>
      <c r="IL32" s="105">
        <f>SUM(IL8:IL31)</f>
        <v>0</v>
      </c>
      <c r="IT32" s="105">
        <f>SUM(IT8:IT31)</f>
        <v>19141.77</v>
      </c>
      <c r="IV32" s="105">
        <f>SUM(IV8:IV31)</f>
        <v>0</v>
      </c>
      <c r="JD32" s="105">
        <f>SUM(JD8:JD31)</f>
        <v>18991.899999999998</v>
      </c>
      <c r="JF32" s="105">
        <f>SUM(JF8:JF31)</f>
        <v>0</v>
      </c>
      <c r="JN32" s="105">
        <f>SUM(JN8:JN31)</f>
        <v>19182.099999999999</v>
      </c>
      <c r="JP32" s="105">
        <f>SUM(JP8:JP31)</f>
        <v>0</v>
      </c>
      <c r="JX32" s="105">
        <f>SUM(JX8:JX31)</f>
        <v>18953.8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48" t="s">
        <v>21</v>
      </c>
      <c r="O33" s="949"/>
      <c r="P33" s="310">
        <f>Q5-P32</f>
        <v>19179.7</v>
      </c>
      <c r="Q33" s="247"/>
      <c r="S33" s="588"/>
      <c r="X33" s="474" t="s">
        <v>21</v>
      </c>
      <c r="Y33" s="475"/>
      <c r="Z33" s="143">
        <f>X32-Z32</f>
        <v>19252.900000000001</v>
      </c>
      <c r="AH33" s="355" t="s">
        <v>21</v>
      </c>
      <c r="AI33" s="356"/>
      <c r="AJ33" s="143">
        <f>AK5-AJ32</f>
        <v>18736.89</v>
      </c>
      <c r="AR33" s="355" t="s">
        <v>21</v>
      </c>
      <c r="AS33" s="356"/>
      <c r="AT33" s="330">
        <f>AU5-AT32</f>
        <v>19172.2</v>
      </c>
      <c r="AU33" s="331"/>
      <c r="AZ33" s="75"/>
      <c r="BB33" s="355" t="s">
        <v>21</v>
      </c>
      <c r="BC33" s="356"/>
      <c r="BD33" s="143">
        <f>BB32-BD32</f>
        <v>18750.399999999998</v>
      </c>
      <c r="BL33" s="355" t="s">
        <v>21</v>
      </c>
      <c r="BM33" s="356"/>
      <c r="BN33" s="143">
        <f>BL32-BN32</f>
        <v>18563.499999999996</v>
      </c>
      <c r="BV33" s="355" t="s">
        <v>21</v>
      </c>
      <c r="BW33" s="356"/>
      <c r="BX33" s="143">
        <f>BV32-BX32</f>
        <v>18991.300000000003</v>
      </c>
      <c r="CE33" s="15"/>
      <c r="CF33" s="355" t="s">
        <v>21</v>
      </c>
      <c r="CG33" s="356"/>
      <c r="CH33" s="143">
        <f>CF32-CH32</f>
        <v>18943.71</v>
      </c>
      <c r="CP33" s="355" t="s">
        <v>21</v>
      </c>
      <c r="CQ33" s="356"/>
      <c r="CR33" s="143">
        <f>CP32-CR32</f>
        <v>19105.100000000006</v>
      </c>
      <c r="CZ33" s="355" t="s">
        <v>21</v>
      </c>
      <c r="DA33" s="356"/>
      <c r="DB33" s="143">
        <f>CZ32-DB32</f>
        <v>18879.3</v>
      </c>
      <c r="DJ33" s="355" t="s">
        <v>21</v>
      </c>
      <c r="DK33" s="356"/>
      <c r="DL33" s="143">
        <f>DJ32-DL32</f>
        <v>18830.36</v>
      </c>
      <c r="DT33" s="355" t="s">
        <v>21</v>
      </c>
      <c r="DU33" s="356"/>
      <c r="DV33" s="143">
        <f>DT32-DV32</f>
        <v>19133.600000000006</v>
      </c>
      <c r="ED33" s="355" t="s">
        <v>21</v>
      </c>
      <c r="EE33" s="356"/>
      <c r="EF33" s="143">
        <f>ED32-EF32</f>
        <v>18591.5</v>
      </c>
      <c r="EN33" s="355" t="s">
        <v>21</v>
      </c>
      <c r="EO33" s="356"/>
      <c r="EP33" s="143">
        <f>EN32-EP32</f>
        <v>18724.400000000001</v>
      </c>
      <c r="EX33" s="355" t="s">
        <v>21</v>
      </c>
      <c r="EY33" s="356"/>
      <c r="EZ33" s="310">
        <f>EX32-EZ32</f>
        <v>18740.500000000004</v>
      </c>
      <c r="FH33" s="355" t="s">
        <v>21</v>
      </c>
      <c r="FI33" s="356"/>
      <c r="FJ33" s="143">
        <f>FH32-FJ32</f>
        <v>18815.37</v>
      </c>
      <c r="FR33" s="355" t="s">
        <v>21</v>
      </c>
      <c r="FS33" s="356"/>
      <c r="FT33" s="310">
        <f>FR32-FT32</f>
        <v>19263.8</v>
      </c>
      <c r="GB33" s="355" t="s">
        <v>21</v>
      </c>
      <c r="GC33" s="356"/>
      <c r="GD33" s="143">
        <f>GE5-GD32</f>
        <v>18587.099999999999</v>
      </c>
      <c r="GL33" s="355" t="s">
        <v>21</v>
      </c>
      <c r="GM33" s="356"/>
      <c r="GN33" s="143">
        <f>GL32-GN32</f>
        <v>18419.849999999999</v>
      </c>
      <c r="GV33" s="355" t="s">
        <v>21</v>
      </c>
      <c r="GW33" s="356"/>
      <c r="GX33" s="143">
        <f>GV32-GX32</f>
        <v>18741</v>
      </c>
      <c r="HF33" s="355" t="s">
        <v>21</v>
      </c>
      <c r="HG33" s="356"/>
      <c r="HH33" s="143">
        <f>HF32-HH32</f>
        <v>18540.3</v>
      </c>
      <c r="HP33" s="355" t="s">
        <v>21</v>
      </c>
      <c r="HQ33" s="356"/>
      <c r="HR33" s="143">
        <f>HP32-HR32</f>
        <v>18922.100000000002</v>
      </c>
      <c r="HZ33" s="739" t="s">
        <v>21</v>
      </c>
      <c r="IA33" s="740"/>
      <c r="IB33" s="310">
        <f>IC5-IB32</f>
        <v>18854</v>
      </c>
      <c r="IC33" s="247"/>
      <c r="IJ33" s="739" t="s">
        <v>21</v>
      </c>
      <c r="IK33" s="740"/>
      <c r="IL33" s="143">
        <f>IJ32-IL32</f>
        <v>18716.919999999998</v>
      </c>
      <c r="IT33" s="739" t="s">
        <v>21</v>
      </c>
      <c r="IU33" s="740"/>
      <c r="IV33" s="143">
        <f>IT32-IV32</f>
        <v>19141.77</v>
      </c>
      <c r="JD33" s="739" t="s">
        <v>21</v>
      </c>
      <c r="JE33" s="740"/>
      <c r="JF33" s="143">
        <f>JD32-JF32</f>
        <v>18991.899999999998</v>
      </c>
      <c r="JN33" s="739" t="s">
        <v>21</v>
      </c>
      <c r="JO33" s="740"/>
      <c r="JP33" s="143">
        <f>JN32-JP32</f>
        <v>19182.099999999999</v>
      </c>
      <c r="JX33" s="739" t="s">
        <v>21</v>
      </c>
      <c r="JY33" s="740"/>
      <c r="JZ33" s="310">
        <f>KA5-JZ32</f>
        <v>18953.8</v>
      </c>
      <c r="KA33" s="247"/>
      <c r="KH33" s="739" t="s">
        <v>21</v>
      </c>
      <c r="KI33" s="740"/>
      <c r="KJ33" s="310">
        <f>KK5-KJ32</f>
        <v>0</v>
      </c>
      <c r="KK33" s="247"/>
      <c r="KR33" s="739" t="s">
        <v>21</v>
      </c>
      <c r="KS33" s="740"/>
      <c r="KT33" s="310">
        <f>KU5-KT32</f>
        <v>0</v>
      </c>
      <c r="KU33" s="247"/>
      <c r="LB33" s="610" t="s">
        <v>21</v>
      </c>
      <c r="LC33" s="611"/>
      <c r="LD33" s="237">
        <f>LE5-LD32</f>
        <v>0</v>
      </c>
      <c r="LL33" s="610" t="s">
        <v>21</v>
      </c>
      <c r="LM33" s="611"/>
      <c r="LN33" s="143">
        <f>LO5-LN32</f>
        <v>0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74" t="s">
        <v>21</v>
      </c>
      <c r="NA33" s="875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128" t="s">
        <v>21</v>
      </c>
      <c r="RU33" s="1129"/>
      <c r="RV33" s="143">
        <f>SUM(RW5-RV32)</f>
        <v>0</v>
      </c>
      <c r="SC33" s="1128" t="s">
        <v>21</v>
      </c>
      <c r="SD33" s="1129"/>
      <c r="SE33" s="143">
        <f>SUM(SF5-SE32)</f>
        <v>0</v>
      </c>
      <c r="SL33" s="1128" t="s">
        <v>21</v>
      </c>
      <c r="SM33" s="1129"/>
      <c r="SN33" s="237">
        <f>SUM(SO5-SN32)</f>
        <v>0</v>
      </c>
      <c r="SU33" s="1128" t="s">
        <v>21</v>
      </c>
      <c r="SV33" s="1129"/>
      <c r="SW33" s="143">
        <f>SUM(SX5-SW32)</f>
        <v>0</v>
      </c>
      <c r="TD33" s="1128" t="s">
        <v>21</v>
      </c>
      <c r="TE33" s="1129"/>
      <c r="TF33" s="143">
        <f>SUM(TG5-TF32)</f>
        <v>0</v>
      </c>
      <c r="TM33" s="1128" t="s">
        <v>21</v>
      </c>
      <c r="TN33" s="1129"/>
      <c r="TO33" s="143">
        <f>SUM(TP5-TO32)</f>
        <v>0</v>
      </c>
      <c r="TV33" s="1128" t="s">
        <v>21</v>
      </c>
      <c r="TW33" s="1129"/>
      <c r="TX33" s="143">
        <f>SUM(TY5-TX32)</f>
        <v>0</v>
      </c>
      <c r="UE33" s="1128" t="s">
        <v>21</v>
      </c>
      <c r="UF33" s="1129"/>
      <c r="UG33" s="143">
        <f>SUM(UH5-UG32)</f>
        <v>0</v>
      </c>
      <c r="UN33" s="1128" t="s">
        <v>21</v>
      </c>
      <c r="UO33" s="1129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128" t="s">
        <v>21</v>
      </c>
      <c r="VP33" s="1129"/>
      <c r="VQ33" s="143">
        <f>VR5-VQ32</f>
        <v>-22</v>
      </c>
      <c r="VX33" s="1128" t="s">
        <v>21</v>
      </c>
      <c r="VY33" s="1129"/>
      <c r="VZ33" s="143">
        <f>WA5-VZ32</f>
        <v>-22</v>
      </c>
      <c r="WG33" s="1128" t="s">
        <v>21</v>
      </c>
      <c r="WH33" s="1129"/>
      <c r="WI33" s="143">
        <f>WJ5-WI32</f>
        <v>-22</v>
      </c>
      <c r="WP33" s="1128" t="s">
        <v>21</v>
      </c>
      <c r="WQ33" s="1129"/>
      <c r="WR33" s="143">
        <f>WS5-WR32</f>
        <v>-22</v>
      </c>
      <c r="WY33" s="1128" t="s">
        <v>21</v>
      </c>
      <c r="WZ33" s="1129"/>
      <c r="XA33" s="143">
        <f>XB5-XA32</f>
        <v>-22</v>
      </c>
      <c r="XH33" s="1128" t="s">
        <v>21</v>
      </c>
      <c r="XI33" s="1129"/>
      <c r="XJ33" s="143">
        <f>XK5-XJ32</f>
        <v>-22</v>
      </c>
      <c r="XQ33" s="1128" t="s">
        <v>21</v>
      </c>
      <c r="XR33" s="1129"/>
      <c r="XS33" s="143">
        <f>XT5-XS32</f>
        <v>-22</v>
      </c>
      <c r="XZ33" s="1128" t="s">
        <v>21</v>
      </c>
      <c r="YA33" s="1129"/>
      <c r="YB33" s="143">
        <f>YC5-YB32</f>
        <v>-22</v>
      </c>
      <c r="YI33" s="1128" t="s">
        <v>21</v>
      </c>
      <c r="YJ33" s="1129"/>
      <c r="YK33" s="143">
        <f>YL5-YK32</f>
        <v>-22</v>
      </c>
      <c r="YR33" s="1128" t="s">
        <v>21</v>
      </c>
      <c r="YS33" s="1129"/>
      <c r="YT33" s="143">
        <f>YU5-YT32</f>
        <v>-22</v>
      </c>
      <c r="ZA33" s="1128" t="s">
        <v>21</v>
      </c>
      <c r="ZB33" s="1129"/>
      <c r="ZC33" s="143">
        <f>ZD5-ZC32</f>
        <v>-22</v>
      </c>
      <c r="ZJ33" s="1128" t="s">
        <v>21</v>
      </c>
      <c r="ZK33" s="1129"/>
      <c r="ZL33" s="143">
        <f>ZM5-ZL32</f>
        <v>-22</v>
      </c>
      <c r="ZS33" s="1128" t="s">
        <v>21</v>
      </c>
      <c r="ZT33" s="1129"/>
      <c r="ZU33" s="143">
        <f>ZV5-ZU32</f>
        <v>-22</v>
      </c>
      <c r="AAB33" s="1128" t="s">
        <v>21</v>
      </c>
      <c r="AAC33" s="1129"/>
      <c r="AAD33" s="143">
        <f>AAE5-AAD32</f>
        <v>-22</v>
      </c>
      <c r="AAK33" s="1128" t="s">
        <v>21</v>
      </c>
      <c r="AAL33" s="1129"/>
      <c r="AAM33" s="143">
        <f>AAN5-AAM32</f>
        <v>-22</v>
      </c>
      <c r="AAT33" s="1128" t="s">
        <v>21</v>
      </c>
      <c r="AAU33" s="1129"/>
      <c r="AAV33" s="143">
        <f>AAV32-AAT32</f>
        <v>22</v>
      </c>
      <c r="ABC33" s="1128" t="s">
        <v>21</v>
      </c>
      <c r="ABD33" s="1129"/>
      <c r="ABE33" s="143">
        <f>ABF5-ABE32</f>
        <v>-22</v>
      </c>
      <c r="ABL33" s="1128" t="s">
        <v>21</v>
      </c>
      <c r="ABM33" s="1129"/>
      <c r="ABN33" s="143">
        <f>ABO5-ABN32</f>
        <v>-22</v>
      </c>
      <c r="ABU33" s="1128" t="s">
        <v>21</v>
      </c>
      <c r="ABV33" s="1129"/>
      <c r="ABW33" s="143">
        <f>ABX5-ABW32</f>
        <v>-22</v>
      </c>
      <c r="ACD33" s="1128" t="s">
        <v>21</v>
      </c>
      <c r="ACE33" s="1129"/>
      <c r="ACF33" s="143">
        <f>ACG5-ACF32</f>
        <v>-22</v>
      </c>
      <c r="ACM33" s="1128" t="s">
        <v>21</v>
      </c>
      <c r="ACN33" s="1129"/>
      <c r="ACO33" s="143">
        <f>ACP5-ACO32</f>
        <v>-22</v>
      </c>
      <c r="ACV33" s="1128" t="s">
        <v>21</v>
      </c>
      <c r="ACW33" s="1129"/>
      <c r="ACX33" s="143">
        <f>ACY5-ACX32</f>
        <v>-22</v>
      </c>
      <c r="ADE33" s="1128" t="s">
        <v>21</v>
      </c>
      <c r="ADF33" s="1129"/>
      <c r="ADG33" s="143">
        <f>ADH5-ADG32</f>
        <v>-22</v>
      </c>
      <c r="ADN33" s="1128" t="s">
        <v>21</v>
      </c>
      <c r="ADO33" s="1129"/>
      <c r="ADP33" s="143">
        <f>ADQ5-ADP32</f>
        <v>-22</v>
      </c>
      <c r="ADW33" s="1128" t="s">
        <v>21</v>
      </c>
      <c r="ADX33" s="1129"/>
      <c r="ADY33" s="143">
        <f>ADZ5-ADY32</f>
        <v>-22</v>
      </c>
      <c r="AEF33" s="1128" t="s">
        <v>21</v>
      </c>
      <c r="AEG33" s="1129"/>
      <c r="AEH33" s="143">
        <f>AEI5-AEH32</f>
        <v>-22</v>
      </c>
      <c r="AEO33" s="1128" t="s">
        <v>21</v>
      </c>
      <c r="AEP33" s="1129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50" t="s">
        <v>4</v>
      </c>
      <c r="O34" s="951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41" t="s">
        <v>4</v>
      </c>
      <c r="IA34" s="742"/>
      <c r="IB34" s="49"/>
      <c r="IJ34" s="741" t="s">
        <v>4</v>
      </c>
      <c r="IK34" s="742"/>
      <c r="IL34" s="49"/>
      <c r="IT34" s="741" t="s">
        <v>4</v>
      </c>
      <c r="IU34" s="742"/>
      <c r="IV34" s="49"/>
      <c r="JD34" s="741" t="s">
        <v>4</v>
      </c>
      <c r="JE34" s="742"/>
      <c r="JF34" s="49"/>
      <c r="JN34" s="741" t="s">
        <v>4</v>
      </c>
      <c r="JO34" s="742"/>
      <c r="JP34" s="49">
        <v>0</v>
      </c>
      <c r="JX34" s="741" t="s">
        <v>4</v>
      </c>
      <c r="JY34" s="742"/>
      <c r="JZ34" s="49"/>
      <c r="KH34" s="741" t="s">
        <v>4</v>
      </c>
      <c r="KI34" s="742"/>
      <c r="KJ34" s="49"/>
      <c r="KR34" s="741" t="s">
        <v>4</v>
      </c>
      <c r="KS34" s="742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0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76" t="s">
        <v>4</v>
      </c>
      <c r="NA34" s="877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130" t="s">
        <v>4</v>
      </c>
      <c r="RU34" s="1131"/>
      <c r="RV34" s="49"/>
      <c r="SC34" s="1130" t="s">
        <v>4</v>
      </c>
      <c r="SD34" s="1131"/>
      <c r="SE34" s="49"/>
      <c r="SL34" s="1130" t="s">
        <v>4</v>
      </c>
      <c r="SM34" s="1131"/>
      <c r="SN34" s="49"/>
      <c r="SU34" s="1130" t="s">
        <v>4</v>
      </c>
      <c r="SV34" s="1131"/>
      <c r="SW34" s="49"/>
      <c r="TD34" s="1130" t="s">
        <v>4</v>
      </c>
      <c r="TE34" s="1131"/>
      <c r="TF34" s="49"/>
      <c r="TM34" s="1130" t="s">
        <v>4</v>
      </c>
      <c r="TN34" s="1131"/>
      <c r="TO34" s="49"/>
      <c r="TV34" s="1130" t="s">
        <v>4</v>
      </c>
      <c r="TW34" s="1131"/>
      <c r="TX34" s="49"/>
      <c r="UE34" s="1130" t="s">
        <v>4</v>
      </c>
      <c r="UF34" s="1131"/>
      <c r="UG34" s="49"/>
      <c r="UN34" s="1130" t="s">
        <v>4</v>
      </c>
      <c r="UO34" s="1131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130" t="s">
        <v>4</v>
      </c>
      <c r="VP34" s="1131"/>
      <c r="VQ34" s="49"/>
      <c r="VX34" s="1130" t="s">
        <v>4</v>
      </c>
      <c r="VY34" s="1131"/>
      <c r="VZ34" s="49"/>
      <c r="WG34" s="1130" t="s">
        <v>4</v>
      </c>
      <c r="WH34" s="1131"/>
      <c r="WI34" s="49"/>
      <c r="WP34" s="1130" t="s">
        <v>4</v>
      </c>
      <c r="WQ34" s="1131"/>
      <c r="WR34" s="49"/>
      <c r="WY34" s="1130" t="s">
        <v>4</v>
      </c>
      <c r="WZ34" s="1131"/>
      <c r="XA34" s="49"/>
      <c r="XH34" s="1130" t="s">
        <v>4</v>
      </c>
      <c r="XI34" s="1131"/>
      <c r="XJ34" s="49"/>
      <c r="XQ34" s="1130" t="s">
        <v>4</v>
      </c>
      <c r="XR34" s="1131"/>
      <c r="XS34" s="49"/>
      <c r="XZ34" s="1130" t="s">
        <v>4</v>
      </c>
      <c r="YA34" s="1131"/>
      <c r="YB34" s="49"/>
      <c r="YI34" s="1130" t="s">
        <v>4</v>
      </c>
      <c r="YJ34" s="1131"/>
      <c r="YK34" s="49"/>
      <c r="YR34" s="1130" t="s">
        <v>4</v>
      </c>
      <c r="YS34" s="1131"/>
      <c r="YT34" s="49"/>
      <c r="ZA34" s="1130" t="s">
        <v>4</v>
      </c>
      <c r="ZB34" s="1131"/>
      <c r="ZC34" s="49"/>
      <c r="ZJ34" s="1130" t="s">
        <v>4</v>
      </c>
      <c r="ZK34" s="1131"/>
      <c r="ZL34" s="49"/>
      <c r="ZS34" s="1130" t="s">
        <v>4</v>
      </c>
      <c r="ZT34" s="1131"/>
      <c r="ZU34" s="49"/>
      <c r="AAB34" s="1130" t="s">
        <v>4</v>
      </c>
      <c r="AAC34" s="1131"/>
      <c r="AAD34" s="49"/>
      <c r="AAK34" s="1130" t="s">
        <v>4</v>
      </c>
      <c r="AAL34" s="1131"/>
      <c r="AAM34" s="49"/>
      <c r="AAT34" s="1130" t="s">
        <v>4</v>
      </c>
      <c r="AAU34" s="1131"/>
      <c r="AAV34" s="49"/>
      <c r="ABC34" s="1130" t="s">
        <v>4</v>
      </c>
      <c r="ABD34" s="1131"/>
      <c r="ABE34" s="49"/>
      <c r="ABL34" s="1130" t="s">
        <v>4</v>
      </c>
      <c r="ABM34" s="1131"/>
      <c r="ABN34" s="49"/>
      <c r="ABU34" s="1130" t="s">
        <v>4</v>
      </c>
      <c r="ABV34" s="1131"/>
      <c r="ABW34" s="49"/>
      <c r="ACD34" s="1130" t="s">
        <v>4</v>
      </c>
      <c r="ACE34" s="1131"/>
      <c r="ACF34" s="49"/>
      <c r="ACM34" s="1130" t="s">
        <v>4</v>
      </c>
      <c r="ACN34" s="1131"/>
      <c r="ACO34" s="49"/>
      <c r="ACV34" s="1130" t="s">
        <v>4</v>
      </c>
      <c r="ACW34" s="1131"/>
      <c r="ACX34" s="49"/>
      <c r="ADE34" s="1130" t="s">
        <v>4</v>
      </c>
      <c r="ADF34" s="1131"/>
      <c r="ADG34" s="49"/>
      <c r="ADN34" s="1130" t="s">
        <v>4</v>
      </c>
      <c r="ADO34" s="1131"/>
      <c r="ADP34" s="49"/>
      <c r="ADW34" s="1130" t="s">
        <v>4</v>
      </c>
      <c r="ADX34" s="1131"/>
      <c r="ADY34" s="49"/>
      <c r="AEF34" s="1130" t="s">
        <v>4</v>
      </c>
      <c r="AEG34" s="1131"/>
      <c r="AEH34" s="49"/>
      <c r="AEO34" s="1130" t="s">
        <v>4</v>
      </c>
      <c r="AEP34" s="1131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26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126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82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82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82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82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82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82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82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82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82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82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82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82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82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82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82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82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82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82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82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82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82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82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82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82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35" t="s">
        <v>11</v>
      </c>
      <c r="D58" s="1136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33"/>
      <c r="B1" s="1133"/>
      <c r="C1" s="1133"/>
      <c r="D1" s="1133"/>
      <c r="E1" s="1133"/>
      <c r="F1" s="1133"/>
      <c r="G1" s="113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158"/>
      <c r="B5" s="1160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159"/>
      <c r="B6" s="1161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62" t="s">
        <v>11</v>
      </c>
      <c r="D56" s="1163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2"/>
      <c r="B1" s="1122"/>
      <c r="C1" s="1122"/>
      <c r="D1" s="1122"/>
      <c r="E1" s="1122"/>
      <c r="F1" s="1122"/>
      <c r="G1" s="112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164"/>
      <c r="C4" s="464"/>
      <c r="D4" s="267"/>
      <c r="E4" s="345"/>
      <c r="F4" s="319"/>
      <c r="G4" s="245"/>
    </row>
    <row r="5" spans="1:10" ht="15" customHeight="1" x14ac:dyDescent="0.25">
      <c r="A5" s="1158"/>
      <c r="B5" s="1165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159"/>
      <c r="B6" s="1166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9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9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71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71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72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9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9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9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4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62" t="s">
        <v>11</v>
      </c>
      <c r="D55" s="1163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selection activeCell="Q12" sqref="Q1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7" t="s">
        <v>213</v>
      </c>
      <c r="B1" s="1137"/>
      <c r="C1" s="1137"/>
      <c r="D1" s="1137"/>
      <c r="E1" s="1137"/>
      <c r="F1" s="1137"/>
      <c r="G1" s="1137"/>
      <c r="H1" s="11">
        <v>1</v>
      </c>
      <c r="I1" s="132"/>
      <c r="J1" s="73"/>
      <c r="M1" s="1133" t="s">
        <v>215</v>
      </c>
      <c r="N1" s="1133"/>
      <c r="O1" s="1133"/>
      <c r="P1" s="1133"/>
      <c r="Q1" s="1133"/>
      <c r="R1" s="1133"/>
      <c r="S1" s="1133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215">
        <v>62</v>
      </c>
      <c r="P4" s="156">
        <v>44620</v>
      </c>
      <c r="Q4" s="105">
        <v>2002.14</v>
      </c>
      <c r="R4" s="73">
        <v>441</v>
      </c>
      <c r="S4" s="73"/>
      <c r="U4" s="206"/>
      <c r="V4" s="73"/>
    </row>
    <row r="5" spans="1:23" x14ac:dyDescent="0.25">
      <c r="A5" s="73" t="s">
        <v>57</v>
      </c>
      <c r="B5" s="1167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858.06000000000006</v>
      </c>
      <c r="H5" s="7">
        <f>E4+E5-G5+E6+E7</f>
        <v>149.81999999999994</v>
      </c>
      <c r="I5" s="206"/>
      <c r="J5" s="73"/>
      <c r="M5" s="73" t="s">
        <v>57</v>
      </c>
      <c r="N5" s="1167" t="s">
        <v>44</v>
      </c>
      <c r="O5" s="215">
        <v>64</v>
      </c>
      <c r="P5" s="156">
        <v>44627</v>
      </c>
      <c r="Q5" s="105">
        <v>503.94</v>
      </c>
      <c r="R5" s="73">
        <v>111</v>
      </c>
      <c r="S5" s="5">
        <f>R70</f>
        <v>0</v>
      </c>
      <c r="T5" s="7">
        <f>Q4+Q5-S5+Q6+Q7</f>
        <v>7509.1600000000008</v>
      </c>
      <c r="U5" s="206"/>
      <c r="V5" s="73"/>
    </row>
    <row r="6" spans="1:23" x14ac:dyDescent="0.25">
      <c r="B6" s="1167"/>
      <c r="C6" s="215"/>
      <c r="D6" s="156"/>
      <c r="E6" s="105"/>
      <c r="F6" s="73"/>
      <c r="I6" s="207"/>
      <c r="J6" s="73"/>
      <c r="N6" s="1167"/>
      <c r="O6" s="215">
        <v>62</v>
      </c>
      <c r="P6" s="156">
        <v>44634</v>
      </c>
      <c r="Q6" s="105">
        <v>3000.94</v>
      </c>
      <c r="R6" s="73">
        <v>661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128">
        <v>62</v>
      </c>
      <c r="P7" s="156">
        <v>44642</v>
      </c>
      <c r="Q7" s="105">
        <v>2002.14</v>
      </c>
      <c r="R7" s="73">
        <v>441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169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/>
      <c r="P9" s="69">
        <f t="shared" ref="P9:P69" si="2">O9*N9</f>
        <v>0</v>
      </c>
      <c r="Q9" s="211"/>
      <c r="R9" s="69">
        <f t="shared" ref="R9:R31" si="3">P9</f>
        <v>0</v>
      </c>
      <c r="S9" s="70"/>
      <c r="T9" s="71"/>
      <c r="U9" s="206">
        <f>Q5+Q4+Q6+Q7-R9</f>
        <v>7509.1600000000008</v>
      </c>
      <c r="V9" s="73">
        <f>R5-O9+R6+R4+R7</f>
        <v>1654</v>
      </c>
      <c r="W9" s="60">
        <f>T9*R9</f>
        <v>0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178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/>
      <c r="P10" s="69">
        <f t="shared" si="2"/>
        <v>0</v>
      </c>
      <c r="Q10" s="211"/>
      <c r="R10" s="69">
        <f t="shared" si="3"/>
        <v>0</v>
      </c>
      <c r="S10" s="70"/>
      <c r="T10" s="71"/>
      <c r="U10" s="206">
        <f>U9-R10</f>
        <v>7509.1600000000008</v>
      </c>
      <c r="V10" s="73">
        <f>V9-O10</f>
        <v>1654</v>
      </c>
      <c r="W10" s="60">
        <f t="shared" ref="W10:W68" si="7">T10*R10</f>
        <v>0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181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/>
      <c r="P11" s="69">
        <f t="shared" si="2"/>
        <v>0</v>
      </c>
      <c r="Q11" s="211"/>
      <c r="R11" s="69">
        <f t="shared" si="3"/>
        <v>0</v>
      </c>
      <c r="S11" s="270"/>
      <c r="T11" s="271"/>
      <c r="U11" s="285">
        <f t="shared" ref="U11:U68" si="10">U10-R11</f>
        <v>7509.1600000000008</v>
      </c>
      <c r="V11" s="248">
        <f t="shared" ref="V11:V68" si="11">V10-O11</f>
        <v>1654</v>
      </c>
      <c r="W11" s="60">
        <f t="shared" si="7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182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/>
      <c r="P12" s="69">
        <f t="shared" si="2"/>
        <v>0</v>
      </c>
      <c r="Q12" s="211"/>
      <c r="R12" s="69">
        <f t="shared" si="3"/>
        <v>0</v>
      </c>
      <c r="S12" s="270"/>
      <c r="T12" s="271"/>
      <c r="U12" s="285">
        <f t="shared" si="10"/>
        <v>7509.1600000000008</v>
      </c>
      <c r="V12" s="248">
        <f t="shared" si="11"/>
        <v>1654</v>
      </c>
      <c r="W12" s="60">
        <f t="shared" si="7"/>
        <v>0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183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/>
      <c r="P13" s="69">
        <f t="shared" si="2"/>
        <v>0</v>
      </c>
      <c r="Q13" s="211"/>
      <c r="R13" s="69">
        <f t="shared" si="3"/>
        <v>0</v>
      </c>
      <c r="S13" s="270"/>
      <c r="T13" s="271"/>
      <c r="U13" s="285">
        <f t="shared" si="10"/>
        <v>7509.1600000000008</v>
      </c>
      <c r="V13" s="248">
        <f t="shared" si="11"/>
        <v>1654</v>
      </c>
      <c r="W13" s="60">
        <f t="shared" si="7"/>
        <v>0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185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/>
      <c r="P14" s="69">
        <f t="shared" si="2"/>
        <v>0</v>
      </c>
      <c r="Q14" s="211"/>
      <c r="R14" s="69">
        <f t="shared" si="3"/>
        <v>0</v>
      </c>
      <c r="S14" s="270"/>
      <c r="T14" s="271"/>
      <c r="U14" s="285">
        <f t="shared" si="10"/>
        <v>7509.1600000000008</v>
      </c>
      <c r="V14" s="248">
        <f t="shared" si="11"/>
        <v>1654</v>
      </c>
      <c r="W14" s="60">
        <f t="shared" si="7"/>
        <v>0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187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70"/>
      <c r="T15" s="271"/>
      <c r="U15" s="285">
        <f t="shared" si="10"/>
        <v>7509.1600000000008</v>
      </c>
      <c r="V15" s="248">
        <f t="shared" si="11"/>
        <v>1654</v>
      </c>
      <c r="W15" s="60">
        <f t="shared" si="7"/>
        <v>0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188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/>
      <c r="P16" s="69">
        <f t="shared" si="2"/>
        <v>0</v>
      </c>
      <c r="Q16" s="211"/>
      <c r="R16" s="69">
        <f t="shared" si="3"/>
        <v>0</v>
      </c>
      <c r="S16" s="270"/>
      <c r="T16" s="271"/>
      <c r="U16" s="285">
        <f t="shared" si="10"/>
        <v>7509.1600000000008</v>
      </c>
      <c r="V16" s="248">
        <f t="shared" si="11"/>
        <v>1654</v>
      </c>
      <c r="W16" s="60">
        <f t="shared" si="7"/>
        <v>0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190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/>
      <c r="P17" s="69">
        <f t="shared" si="2"/>
        <v>0</v>
      </c>
      <c r="Q17" s="211"/>
      <c r="R17" s="69">
        <f t="shared" si="3"/>
        <v>0</v>
      </c>
      <c r="S17" s="270"/>
      <c r="T17" s="271"/>
      <c r="U17" s="285">
        <f t="shared" si="10"/>
        <v>7509.1600000000008</v>
      </c>
      <c r="V17" s="248">
        <f t="shared" si="11"/>
        <v>1654</v>
      </c>
      <c r="W17" s="60">
        <f t="shared" si="7"/>
        <v>0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195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/>
      <c r="P18" s="69">
        <f t="shared" si="2"/>
        <v>0</v>
      </c>
      <c r="Q18" s="211"/>
      <c r="R18" s="69">
        <f t="shared" si="3"/>
        <v>0</v>
      </c>
      <c r="S18" s="270"/>
      <c r="T18" s="271"/>
      <c r="U18" s="285">
        <f t="shared" si="10"/>
        <v>7509.1600000000008</v>
      </c>
      <c r="V18" s="248">
        <f t="shared" si="11"/>
        <v>1654</v>
      </c>
      <c r="W18" s="60">
        <f t="shared" si="7"/>
        <v>0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199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/>
      <c r="P19" s="69">
        <f t="shared" si="2"/>
        <v>0</v>
      </c>
      <c r="Q19" s="211"/>
      <c r="R19" s="69">
        <f t="shared" si="3"/>
        <v>0</v>
      </c>
      <c r="S19" s="270"/>
      <c r="T19" s="271"/>
      <c r="U19" s="285">
        <f t="shared" si="10"/>
        <v>7509.1600000000008</v>
      </c>
      <c r="V19" s="248">
        <f t="shared" si="11"/>
        <v>1654</v>
      </c>
      <c r="W19" s="60">
        <f t="shared" si="7"/>
        <v>0</v>
      </c>
    </row>
    <row r="20" spans="2:23" x14ac:dyDescent="0.25">
      <c r="B20" s="135">
        <v>4.54</v>
      </c>
      <c r="C20" s="15"/>
      <c r="D20" s="483">
        <f t="shared" si="4"/>
        <v>0</v>
      </c>
      <c r="E20" s="1019"/>
      <c r="F20" s="483">
        <f t="shared" si="5"/>
        <v>0</v>
      </c>
      <c r="G20" s="552"/>
      <c r="H20" s="553"/>
      <c r="I20" s="1020">
        <f t="shared" si="8"/>
        <v>149.82000000000016</v>
      </c>
      <c r="J20" s="73">
        <f t="shared" si="9"/>
        <v>33</v>
      </c>
      <c r="K20" s="60">
        <f t="shared" si="6"/>
        <v>0</v>
      </c>
      <c r="N20" s="135">
        <v>4.54</v>
      </c>
      <c r="O20" s="15"/>
      <c r="P20" s="69">
        <f t="shared" si="2"/>
        <v>0</v>
      </c>
      <c r="Q20" s="211"/>
      <c r="R20" s="69">
        <f t="shared" si="3"/>
        <v>0</v>
      </c>
      <c r="S20" s="70"/>
      <c r="T20" s="71"/>
      <c r="U20" s="206">
        <f t="shared" si="10"/>
        <v>7509.1600000000008</v>
      </c>
      <c r="V20" s="73">
        <f t="shared" si="11"/>
        <v>1654</v>
      </c>
      <c r="W20" s="60">
        <f t="shared" si="7"/>
        <v>0</v>
      </c>
    </row>
    <row r="21" spans="2:23" x14ac:dyDescent="0.25">
      <c r="B21" s="135">
        <v>4.54</v>
      </c>
      <c r="C21" s="15"/>
      <c r="D21" s="483">
        <f t="shared" si="4"/>
        <v>0</v>
      </c>
      <c r="E21" s="1019"/>
      <c r="F21" s="483">
        <f t="shared" si="5"/>
        <v>0</v>
      </c>
      <c r="G21" s="552"/>
      <c r="H21" s="553"/>
      <c r="I21" s="1020">
        <f t="shared" si="8"/>
        <v>149.82000000000016</v>
      </c>
      <c r="J21" s="73">
        <f t="shared" si="9"/>
        <v>33</v>
      </c>
      <c r="K21" s="60">
        <f t="shared" si="6"/>
        <v>0</v>
      </c>
      <c r="N21" s="135">
        <v>4.54</v>
      </c>
      <c r="O21" s="15"/>
      <c r="P21" s="69">
        <f t="shared" si="2"/>
        <v>0</v>
      </c>
      <c r="Q21" s="211"/>
      <c r="R21" s="69">
        <f t="shared" si="3"/>
        <v>0</v>
      </c>
      <c r="S21" s="70"/>
      <c r="T21" s="71"/>
      <c r="U21" s="206">
        <f t="shared" si="10"/>
        <v>7509.1600000000008</v>
      </c>
      <c r="V21" s="73">
        <f t="shared" si="11"/>
        <v>1654</v>
      </c>
      <c r="W21" s="60">
        <f t="shared" si="7"/>
        <v>0</v>
      </c>
    </row>
    <row r="22" spans="2:23" x14ac:dyDescent="0.25">
      <c r="B22" s="135">
        <v>4.54</v>
      </c>
      <c r="C22" s="15"/>
      <c r="D22" s="483">
        <f t="shared" si="4"/>
        <v>0</v>
      </c>
      <c r="E22" s="1019"/>
      <c r="F22" s="483">
        <f t="shared" si="5"/>
        <v>0</v>
      </c>
      <c r="G22" s="552"/>
      <c r="H22" s="553"/>
      <c r="I22" s="1020">
        <f t="shared" si="8"/>
        <v>149.82000000000016</v>
      </c>
      <c r="J22" s="73">
        <f t="shared" si="9"/>
        <v>33</v>
      </c>
      <c r="K22" s="60">
        <f t="shared" si="6"/>
        <v>0</v>
      </c>
      <c r="N22" s="135">
        <v>4.54</v>
      </c>
      <c r="O22" s="15"/>
      <c r="P22" s="69">
        <f t="shared" si="2"/>
        <v>0</v>
      </c>
      <c r="Q22" s="211"/>
      <c r="R22" s="69">
        <f t="shared" si="3"/>
        <v>0</v>
      </c>
      <c r="S22" s="70"/>
      <c r="T22" s="71"/>
      <c r="U22" s="206">
        <f t="shared" si="10"/>
        <v>7509.1600000000008</v>
      </c>
      <c r="V22" s="73">
        <f t="shared" si="11"/>
        <v>1654</v>
      </c>
      <c r="W22" s="60">
        <f t="shared" si="7"/>
        <v>0</v>
      </c>
    </row>
    <row r="23" spans="2:23" x14ac:dyDescent="0.25">
      <c r="B23" s="135">
        <v>4.54</v>
      </c>
      <c r="C23" s="15"/>
      <c r="D23" s="483">
        <f t="shared" si="4"/>
        <v>0</v>
      </c>
      <c r="E23" s="1019"/>
      <c r="F23" s="483">
        <f t="shared" si="5"/>
        <v>0</v>
      </c>
      <c r="G23" s="552"/>
      <c r="H23" s="553"/>
      <c r="I23" s="1020">
        <f t="shared" si="8"/>
        <v>149.82000000000016</v>
      </c>
      <c r="J23" s="73">
        <f t="shared" si="9"/>
        <v>33</v>
      </c>
      <c r="K23" s="60">
        <f t="shared" si="6"/>
        <v>0</v>
      </c>
      <c r="N23" s="135">
        <v>4.54</v>
      </c>
      <c r="O23" s="15"/>
      <c r="P23" s="69">
        <f t="shared" si="2"/>
        <v>0</v>
      </c>
      <c r="Q23" s="211"/>
      <c r="R23" s="69">
        <f t="shared" si="3"/>
        <v>0</v>
      </c>
      <c r="S23" s="70"/>
      <c r="T23" s="71"/>
      <c r="U23" s="206">
        <f t="shared" si="10"/>
        <v>7509.1600000000008</v>
      </c>
      <c r="V23" s="73">
        <f t="shared" si="11"/>
        <v>1654</v>
      </c>
      <c r="W23" s="60">
        <f t="shared" si="7"/>
        <v>0</v>
      </c>
    </row>
    <row r="24" spans="2:23" x14ac:dyDescent="0.25">
      <c r="B24" s="135">
        <v>4.54</v>
      </c>
      <c r="C24" s="15"/>
      <c r="D24" s="483">
        <f t="shared" si="4"/>
        <v>0</v>
      </c>
      <c r="E24" s="1019"/>
      <c r="F24" s="483">
        <f t="shared" si="5"/>
        <v>0</v>
      </c>
      <c r="G24" s="552"/>
      <c r="H24" s="553"/>
      <c r="I24" s="1020">
        <f t="shared" si="8"/>
        <v>149.82000000000016</v>
      </c>
      <c r="J24" s="73">
        <f t="shared" si="9"/>
        <v>33</v>
      </c>
      <c r="K24" s="60">
        <f t="shared" si="6"/>
        <v>0</v>
      </c>
      <c r="N24" s="135">
        <v>4.54</v>
      </c>
      <c r="O24" s="15"/>
      <c r="P24" s="69">
        <f t="shared" si="2"/>
        <v>0</v>
      </c>
      <c r="Q24" s="211"/>
      <c r="R24" s="69">
        <f t="shared" si="3"/>
        <v>0</v>
      </c>
      <c r="S24" s="70"/>
      <c r="T24" s="71"/>
      <c r="U24" s="206">
        <f t="shared" si="10"/>
        <v>7509.1600000000008</v>
      </c>
      <c r="V24" s="73">
        <f t="shared" si="11"/>
        <v>1654</v>
      </c>
      <c r="W24" s="60">
        <f t="shared" si="7"/>
        <v>0</v>
      </c>
    </row>
    <row r="25" spans="2:23" x14ac:dyDescent="0.25">
      <c r="B25" s="135">
        <v>4.54</v>
      </c>
      <c r="C25" s="15"/>
      <c r="D25" s="483">
        <f t="shared" si="4"/>
        <v>0</v>
      </c>
      <c r="E25" s="1019"/>
      <c r="F25" s="483">
        <f t="shared" si="5"/>
        <v>0</v>
      </c>
      <c r="G25" s="552"/>
      <c r="H25" s="553"/>
      <c r="I25" s="1020">
        <f t="shared" si="8"/>
        <v>149.82000000000016</v>
      </c>
      <c r="J25" s="73">
        <f t="shared" si="9"/>
        <v>33</v>
      </c>
      <c r="K25" s="60">
        <f t="shared" si="6"/>
        <v>0</v>
      </c>
      <c r="N25" s="135">
        <v>4.54</v>
      </c>
      <c r="O25" s="15"/>
      <c r="P25" s="69">
        <f t="shared" si="2"/>
        <v>0</v>
      </c>
      <c r="Q25" s="211"/>
      <c r="R25" s="69">
        <f t="shared" si="3"/>
        <v>0</v>
      </c>
      <c r="S25" s="70"/>
      <c r="T25" s="71"/>
      <c r="U25" s="206">
        <f t="shared" si="10"/>
        <v>7509.1600000000008</v>
      </c>
      <c r="V25" s="73">
        <f t="shared" si="11"/>
        <v>1654</v>
      </c>
      <c r="W25" s="60">
        <f t="shared" si="7"/>
        <v>0</v>
      </c>
    </row>
    <row r="26" spans="2:23" x14ac:dyDescent="0.25">
      <c r="B26" s="135">
        <v>4.54</v>
      </c>
      <c r="C26" s="15"/>
      <c r="D26" s="483">
        <f t="shared" si="4"/>
        <v>0</v>
      </c>
      <c r="E26" s="1019"/>
      <c r="F26" s="483">
        <f t="shared" si="5"/>
        <v>0</v>
      </c>
      <c r="G26" s="552"/>
      <c r="H26" s="553"/>
      <c r="I26" s="1020">
        <f t="shared" si="8"/>
        <v>149.82000000000016</v>
      </c>
      <c r="J26" s="73">
        <f t="shared" si="9"/>
        <v>33</v>
      </c>
      <c r="K26" s="60">
        <f t="shared" si="6"/>
        <v>0</v>
      </c>
      <c r="N26" s="135">
        <v>4.54</v>
      </c>
      <c r="O26" s="15"/>
      <c r="P26" s="69">
        <f t="shared" si="2"/>
        <v>0</v>
      </c>
      <c r="Q26" s="211"/>
      <c r="R26" s="69">
        <f t="shared" si="3"/>
        <v>0</v>
      </c>
      <c r="S26" s="70"/>
      <c r="T26" s="71"/>
      <c r="U26" s="206">
        <f t="shared" si="10"/>
        <v>7509.1600000000008</v>
      </c>
      <c r="V26" s="73">
        <f t="shared" si="11"/>
        <v>1654</v>
      </c>
      <c r="W26" s="60">
        <f t="shared" si="7"/>
        <v>0</v>
      </c>
    </row>
    <row r="27" spans="2:23" x14ac:dyDescent="0.25">
      <c r="B27" s="135">
        <v>4.54</v>
      </c>
      <c r="C27" s="15"/>
      <c r="D27" s="483">
        <f t="shared" si="4"/>
        <v>0</v>
      </c>
      <c r="E27" s="1019"/>
      <c r="F27" s="483">
        <f t="shared" si="5"/>
        <v>0</v>
      </c>
      <c r="G27" s="552"/>
      <c r="H27" s="553"/>
      <c r="I27" s="1020">
        <f t="shared" si="8"/>
        <v>149.82000000000016</v>
      </c>
      <c r="J27" s="73">
        <f t="shared" si="9"/>
        <v>33</v>
      </c>
      <c r="K27" s="60">
        <f t="shared" si="6"/>
        <v>0</v>
      </c>
      <c r="N27" s="135">
        <v>4.54</v>
      </c>
      <c r="O27" s="15"/>
      <c r="P27" s="69">
        <f t="shared" si="2"/>
        <v>0</v>
      </c>
      <c r="Q27" s="211"/>
      <c r="R27" s="69">
        <f t="shared" si="3"/>
        <v>0</v>
      </c>
      <c r="S27" s="70"/>
      <c r="T27" s="71"/>
      <c r="U27" s="206">
        <f t="shared" si="10"/>
        <v>7509.1600000000008</v>
      </c>
      <c r="V27" s="73">
        <f t="shared" si="11"/>
        <v>1654</v>
      </c>
      <c r="W27" s="60">
        <f t="shared" si="7"/>
        <v>0</v>
      </c>
    </row>
    <row r="28" spans="2:23" x14ac:dyDescent="0.25">
      <c r="B28" s="135">
        <v>4.54</v>
      </c>
      <c r="C28" s="15"/>
      <c r="D28" s="483">
        <f t="shared" si="4"/>
        <v>0</v>
      </c>
      <c r="E28" s="1019"/>
      <c r="F28" s="483">
        <f t="shared" si="5"/>
        <v>0</v>
      </c>
      <c r="G28" s="552"/>
      <c r="H28" s="553"/>
      <c r="I28" s="1020">
        <f t="shared" si="8"/>
        <v>149.82000000000016</v>
      </c>
      <c r="J28" s="73">
        <f t="shared" si="9"/>
        <v>33</v>
      </c>
      <c r="K28" s="60">
        <f t="shared" si="6"/>
        <v>0</v>
      </c>
      <c r="N28" s="135">
        <v>4.54</v>
      </c>
      <c r="O28" s="15"/>
      <c r="P28" s="69">
        <f t="shared" si="2"/>
        <v>0</v>
      </c>
      <c r="Q28" s="211"/>
      <c r="R28" s="69">
        <f t="shared" si="3"/>
        <v>0</v>
      </c>
      <c r="S28" s="70"/>
      <c r="T28" s="71"/>
      <c r="U28" s="206">
        <f t="shared" si="10"/>
        <v>7509.1600000000008</v>
      </c>
      <c r="V28" s="73">
        <f t="shared" si="11"/>
        <v>1654</v>
      </c>
      <c r="W28" s="60">
        <f t="shared" si="7"/>
        <v>0</v>
      </c>
    </row>
    <row r="29" spans="2:23" x14ac:dyDescent="0.25">
      <c r="B29" s="135">
        <v>4.54</v>
      </c>
      <c r="C29" s="15"/>
      <c r="D29" s="483">
        <f t="shared" si="4"/>
        <v>0</v>
      </c>
      <c r="E29" s="1019"/>
      <c r="F29" s="483">
        <f t="shared" si="5"/>
        <v>0</v>
      </c>
      <c r="G29" s="552"/>
      <c r="H29" s="553"/>
      <c r="I29" s="1020">
        <f t="shared" si="8"/>
        <v>149.82000000000016</v>
      </c>
      <c r="J29" s="73">
        <f t="shared" si="9"/>
        <v>33</v>
      </c>
      <c r="K29" s="60">
        <f t="shared" si="6"/>
        <v>0</v>
      </c>
      <c r="N29" s="135">
        <v>4.54</v>
      </c>
      <c r="O29" s="15"/>
      <c r="P29" s="69">
        <f t="shared" si="2"/>
        <v>0</v>
      </c>
      <c r="Q29" s="211"/>
      <c r="R29" s="69">
        <f t="shared" si="3"/>
        <v>0</v>
      </c>
      <c r="S29" s="70"/>
      <c r="T29" s="71"/>
      <c r="U29" s="206">
        <f t="shared" si="10"/>
        <v>7509.1600000000008</v>
      </c>
      <c r="V29" s="73">
        <f t="shared" si="11"/>
        <v>1654</v>
      </c>
      <c r="W29" s="60">
        <f t="shared" si="7"/>
        <v>0</v>
      </c>
    </row>
    <row r="30" spans="2:23" x14ac:dyDescent="0.25">
      <c r="B30" s="135">
        <v>4.54</v>
      </c>
      <c r="C30" s="15"/>
      <c r="D30" s="483">
        <f t="shared" si="4"/>
        <v>0</v>
      </c>
      <c r="E30" s="1019"/>
      <c r="F30" s="483">
        <f t="shared" si="5"/>
        <v>0</v>
      </c>
      <c r="G30" s="552"/>
      <c r="H30" s="553"/>
      <c r="I30" s="1020">
        <f t="shared" si="8"/>
        <v>149.82000000000016</v>
      </c>
      <c r="J30" s="73">
        <f t="shared" si="9"/>
        <v>33</v>
      </c>
      <c r="K30" s="60">
        <f t="shared" si="6"/>
        <v>0</v>
      </c>
      <c r="N30" s="135">
        <v>4.54</v>
      </c>
      <c r="O30" s="15"/>
      <c r="P30" s="69">
        <f t="shared" si="2"/>
        <v>0</v>
      </c>
      <c r="Q30" s="211"/>
      <c r="R30" s="69">
        <f t="shared" si="3"/>
        <v>0</v>
      </c>
      <c r="S30" s="70"/>
      <c r="T30" s="71"/>
      <c r="U30" s="206">
        <f t="shared" si="10"/>
        <v>7509.1600000000008</v>
      </c>
      <c r="V30" s="73">
        <f t="shared" si="11"/>
        <v>1654</v>
      </c>
      <c r="W30" s="60">
        <f t="shared" si="7"/>
        <v>0</v>
      </c>
    </row>
    <row r="31" spans="2:23" x14ac:dyDescent="0.25">
      <c r="B31" s="135">
        <v>4.54</v>
      </c>
      <c r="C31" s="15"/>
      <c r="D31" s="483">
        <f t="shared" si="4"/>
        <v>0</v>
      </c>
      <c r="E31" s="1019"/>
      <c r="F31" s="483">
        <f t="shared" si="5"/>
        <v>0</v>
      </c>
      <c r="G31" s="552"/>
      <c r="H31" s="553"/>
      <c r="I31" s="1020">
        <f t="shared" si="8"/>
        <v>149.82000000000016</v>
      </c>
      <c r="J31" s="73">
        <f t="shared" si="9"/>
        <v>33</v>
      </c>
      <c r="K31" s="60">
        <f t="shared" si="6"/>
        <v>0</v>
      </c>
      <c r="N31" s="135">
        <v>4.54</v>
      </c>
      <c r="O31" s="15"/>
      <c r="P31" s="69">
        <f t="shared" si="2"/>
        <v>0</v>
      </c>
      <c r="Q31" s="211"/>
      <c r="R31" s="69">
        <f t="shared" si="3"/>
        <v>0</v>
      </c>
      <c r="S31" s="70"/>
      <c r="T31" s="71"/>
      <c r="U31" s="206">
        <f t="shared" si="10"/>
        <v>7509.1600000000008</v>
      </c>
      <c r="V31" s="73">
        <f t="shared" si="11"/>
        <v>1654</v>
      </c>
      <c r="W31" s="60">
        <f t="shared" si="7"/>
        <v>0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149.82000000000016</v>
      </c>
      <c r="J32" s="73">
        <f t="shared" si="9"/>
        <v>33</v>
      </c>
      <c r="K32" s="60">
        <f t="shared" si="6"/>
        <v>0</v>
      </c>
      <c r="N32" s="135">
        <v>4.54</v>
      </c>
      <c r="O32" s="15"/>
      <c r="P32" s="69">
        <f t="shared" si="2"/>
        <v>0</v>
      </c>
      <c r="Q32" s="211"/>
      <c r="R32" s="69">
        <f>P32</f>
        <v>0</v>
      </c>
      <c r="S32" s="70"/>
      <c r="T32" s="71"/>
      <c r="U32" s="206">
        <f t="shared" si="10"/>
        <v>7509.1600000000008</v>
      </c>
      <c r="V32" s="73">
        <f t="shared" si="11"/>
        <v>1654</v>
      </c>
      <c r="W32" s="60">
        <f t="shared" si="7"/>
        <v>0</v>
      </c>
    </row>
    <row r="33" spans="1:23" x14ac:dyDescent="0.25">
      <c r="B33" s="135">
        <v>4.54</v>
      </c>
      <c r="C33" s="15"/>
      <c r="D33" s="69">
        <f t="shared" si="4"/>
        <v>0</v>
      </c>
      <c r="E33" s="795"/>
      <c r="F33" s="69">
        <f>D33</f>
        <v>0</v>
      </c>
      <c r="G33" s="70"/>
      <c r="H33" s="71"/>
      <c r="I33" s="206">
        <f t="shared" si="8"/>
        <v>149.82000000000016</v>
      </c>
      <c r="J33" s="73">
        <f t="shared" si="9"/>
        <v>33</v>
      </c>
      <c r="K33" s="60">
        <f t="shared" si="6"/>
        <v>0</v>
      </c>
      <c r="N33" s="135">
        <v>4.54</v>
      </c>
      <c r="O33" s="15"/>
      <c r="P33" s="69">
        <f t="shared" si="2"/>
        <v>0</v>
      </c>
      <c r="Q33" s="795"/>
      <c r="R33" s="69">
        <f>P33</f>
        <v>0</v>
      </c>
      <c r="S33" s="70"/>
      <c r="T33" s="71"/>
      <c r="U33" s="206">
        <f t="shared" si="10"/>
        <v>7509.1600000000008</v>
      </c>
      <c r="V33" s="73">
        <f t="shared" si="11"/>
        <v>1654</v>
      </c>
      <c r="W33" s="60">
        <f t="shared" si="7"/>
        <v>0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149.82000000000016</v>
      </c>
      <c r="J34" s="73">
        <f t="shared" si="9"/>
        <v>33</v>
      </c>
      <c r="K34" s="60">
        <f t="shared" si="6"/>
        <v>0</v>
      </c>
      <c r="N34" s="135">
        <v>4.54</v>
      </c>
      <c r="O34" s="15"/>
      <c r="P34" s="69">
        <f t="shared" si="2"/>
        <v>0</v>
      </c>
      <c r="Q34" s="136"/>
      <c r="R34" s="69">
        <f t="shared" ref="R34:R69" si="13">P34</f>
        <v>0</v>
      </c>
      <c r="S34" s="70"/>
      <c r="T34" s="71"/>
      <c r="U34" s="206">
        <f t="shared" si="10"/>
        <v>7509.1600000000008</v>
      </c>
      <c r="V34" s="73">
        <f t="shared" si="11"/>
        <v>1654</v>
      </c>
      <c r="W34" s="60">
        <f t="shared" si="7"/>
        <v>0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149.82000000000016</v>
      </c>
      <c r="J35" s="73">
        <f t="shared" si="9"/>
        <v>33</v>
      </c>
      <c r="K35" s="60">
        <f t="shared" si="6"/>
        <v>0</v>
      </c>
      <c r="N35" s="135">
        <v>4.54</v>
      </c>
      <c r="O35" s="15"/>
      <c r="P35" s="69">
        <f t="shared" si="2"/>
        <v>0</v>
      </c>
      <c r="Q35" s="136"/>
      <c r="R35" s="69">
        <f t="shared" si="13"/>
        <v>0</v>
      </c>
      <c r="S35" s="70"/>
      <c r="T35" s="71"/>
      <c r="U35" s="206">
        <f t="shared" si="10"/>
        <v>7509.1600000000008</v>
      </c>
      <c r="V35" s="73">
        <f t="shared" si="11"/>
        <v>1654</v>
      </c>
      <c r="W35" s="60">
        <f t="shared" si="7"/>
        <v>0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149.82000000000016</v>
      </c>
      <c r="J36" s="73">
        <f t="shared" si="9"/>
        <v>33</v>
      </c>
      <c r="K36" s="60">
        <f t="shared" si="6"/>
        <v>0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3"/>
        <v>0</v>
      </c>
      <c r="S36" s="70"/>
      <c r="T36" s="71"/>
      <c r="U36" s="206">
        <f t="shared" si="10"/>
        <v>7509.1600000000008</v>
      </c>
      <c r="V36" s="73">
        <f t="shared" si="11"/>
        <v>1654</v>
      </c>
      <c r="W36" s="60">
        <f t="shared" si="7"/>
        <v>0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149.82000000000016</v>
      </c>
      <c r="J37" s="73">
        <f t="shared" si="9"/>
        <v>33</v>
      </c>
      <c r="K37" s="60">
        <f t="shared" si="6"/>
        <v>0</v>
      </c>
      <c r="N37" s="135">
        <v>4.54</v>
      </c>
      <c r="O37" s="15"/>
      <c r="P37" s="69">
        <f t="shared" si="2"/>
        <v>0</v>
      </c>
      <c r="Q37" s="136"/>
      <c r="R37" s="69">
        <f t="shared" si="13"/>
        <v>0</v>
      </c>
      <c r="S37" s="70"/>
      <c r="T37" s="71"/>
      <c r="U37" s="206">
        <f t="shared" si="10"/>
        <v>7509.1600000000008</v>
      </c>
      <c r="V37" s="73">
        <f t="shared" si="11"/>
        <v>1654</v>
      </c>
      <c r="W37" s="60">
        <f t="shared" si="7"/>
        <v>0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149.82000000000016</v>
      </c>
      <c r="J38" s="73">
        <f t="shared" si="9"/>
        <v>33</v>
      </c>
      <c r="K38" s="60">
        <f t="shared" si="6"/>
        <v>0</v>
      </c>
      <c r="N38" s="135">
        <v>4.54</v>
      </c>
      <c r="O38" s="15"/>
      <c r="P38" s="69">
        <f t="shared" si="2"/>
        <v>0</v>
      </c>
      <c r="Q38" s="211"/>
      <c r="R38" s="69">
        <f t="shared" si="13"/>
        <v>0</v>
      </c>
      <c r="S38" s="70"/>
      <c r="T38" s="71"/>
      <c r="U38" s="206">
        <f t="shared" si="10"/>
        <v>7509.1600000000008</v>
      </c>
      <c r="V38" s="73">
        <f t="shared" si="11"/>
        <v>1654</v>
      </c>
      <c r="W38" s="60">
        <f t="shared" si="7"/>
        <v>0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149.82000000000016</v>
      </c>
      <c r="J39" s="73">
        <f t="shared" si="9"/>
        <v>33</v>
      </c>
      <c r="K39" s="60">
        <f t="shared" si="6"/>
        <v>0</v>
      </c>
      <c r="N39" s="135">
        <v>4.54</v>
      </c>
      <c r="O39" s="15"/>
      <c r="P39" s="69">
        <f t="shared" si="2"/>
        <v>0</v>
      </c>
      <c r="Q39" s="211"/>
      <c r="R39" s="69">
        <f t="shared" si="13"/>
        <v>0</v>
      </c>
      <c r="S39" s="70"/>
      <c r="T39" s="71"/>
      <c r="U39" s="206">
        <f t="shared" si="10"/>
        <v>7509.1600000000008</v>
      </c>
      <c r="V39" s="73">
        <f t="shared" si="11"/>
        <v>1654</v>
      </c>
      <c r="W39" s="60">
        <f t="shared" si="7"/>
        <v>0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149.82000000000016</v>
      </c>
      <c r="J40" s="73">
        <f t="shared" si="9"/>
        <v>33</v>
      </c>
      <c r="K40" s="60">
        <f t="shared" si="6"/>
        <v>0</v>
      </c>
      <c r="N40" s="135">
        <v>4.54</v>
      </c>
      <c r="O40" s="15"/>
      <c r="P40" s="69">
        <f t="shared" si="2"/>
        <v>0</v>
      </c>
      <c r="Q40" s="211"/>
      <c r="R40" s="69">
        <f t="shared" si="13"/>
        <v>0</v>
      </c>
      <c r="S40" s="70"/>
      <c r="T40" s="71"/>
      <c r="U40" s="206">
        <f t="shared" si="10"/>
        <v>7509.1600000000008</v>
      </c>
      <c r="V40" s="73">
        <f t="shared" si="11"/>
        <v>1654</v>
      </c>
      <c r="W40" s="60">
        <f t="shared" si="7"/>
        <v>0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149.82000000000016</v>
      </c>
      <c r="J41" s="73">
        <f t="shared" si="9"/>
        <v>33</v>
      </c>
      <c r="K41" s="60">
        <f t="shared" si="6"/>
        <v>0</v>
      </c>
      <c r="N41" s="135">
        <v>4.54</v>
      </c>
      <c r="O41" s="15"/>
      <c r="P41" s="69">
        <f t="shared" si="2"/>
        <v>0</v>
      </c>
      <c r="Q41" s="211"/>
      <c r="R41" s="69">
        <f t="shared" si="13"/>
        <v>0</v>
      </c>
      <c r="S41" s="70"/>
      <c r="T41" s="71"/>
      <c r="U41" s="206">
        <f t="shared" si="10"/>
        <v>7509.1600000000008</v>
      </c>
      <c r="V41" s="73">
        <f t="shared" si="11"/>
        <v>1654</v>
      </c>
      <c r="W41" s="60">
        <f t="shared" si="7"/>
        <v>0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149.82000000000016</v>
      </c>
      <c r="J42" s="73">
        <f t="shared" si="9"/>
        <v>33</v>
      </c>
      <c r="K42" s="60">
        <f t="shared" si="6"/>
        <v>0</v>
      </c>
      <c r="N42" s="135">
        <v>4.54</v>
      </c>
      <c r="O42" s="15"/>
      <c r="P42" s="69">
        <f t="shared" si="2"/>
        <v>0</v>
      </c>
      <c r="Q42" s="211"/>
      <c r="R42" s="69">
        <f t="shared" si="13"/>
        <v>0</v>
      </c>
      <c r="S42" s="70"/>
      <c r="T42" s="71"/>
      <c r="U42" s="206">
        <f t="shared" si="10"/>
        <v>7509.1600000000008</v>
      </c>
      <c r="V42" s="73">
        <f t="shared" si="11"/>
        <v>1654</v>
      </c>
      <c r="W42" s="60">
        <f t="shared" si="7"/>
        <v>0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149.82000000000016</v>
      </c>
      <c r="J43" s="73">
        <f t="shared" si="9"/>
        <v>33</v>
      </c>
      <c r="K43" s="60">
        <f t="shared" si="6"/>
        <v>0</v>
      </c>
      <c r="N43" s="135">
        <v>4.54</v>
      </c>
      <c r="O43" s="15"/>
      <c r="P43" s="69">
        <f t="shared" si="2"/>
        <v>0</v>
      </c>
      <c r="Q43" s="211"/>
      <c r="R43" s="69">
        <f t="shared" si="13"/>
        <v>0</v>
      </c>
      <c r="S43" s="70"/>
      <c r="T43" s="71"/>
      <c r="U43" s="206">
        <f t="shared" si="10"/>
        <v>7509.1600000000008</v>
      </c>
      <c r="V43" s="73">
        <f t="shared" si="11"/>
        <v>1654</v>
      </c>
      <c r="W43" s="60">
        <f t="shared" si="7"/>
        <v>0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149.82000000000016</v>
      </c>
      <c r="J44" s="73">
        <f t="shared" si="9"/>
        <v>33</v>
      </c>
      <c r="K44" s="60">
        <f t="shared" si="6"/>
        <v>0</v>
      </c>
      <c r="N44" s="135">
        <v>4.54</v>
      </c>
      <c r="O44" s="15"/>
      <c r="P44" s="69">
        <f t="shared" si="2"/>
        <v>0</v>
      </c>
      <c r="Q44" s="211"/>
      <c r="R44" s="69">
        <f t="shared" si="13"/>
        <v>0</v>
      </c>
      <c r="S44" s="70"/>
      <c r="T44" s="71"/>
      <c r="U44" s="206">
        <f t="shared" si="10"/>
        <v>7509.1600000000008</v>
      </c>
      <c r="V44" s="73">
        <f t="shared" si="11"/>
        <v>1654</v>
      </c>
      <c r="W44" s="60">
        <f t="shared" si="7"/>
        <v>0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149.82000000000016</v>
      </c>
      <c r="J45" s="73">
        <f t="shared" si="9"/>
        <v>33</v>
      </c>
      <c r="K45" s="60">
        <f t="shared" si="6"/>
        <v>0</v>
      </c>
      <c r="N45" s="135">
        <v>4.54</v>
      </c>
      <c r="O45" s="15"/>
      <c r="P45" s="69">
        <f t="shared" si="2"/>
        <v>0</v>
      </c>
      <c r="Q45" s="211"/>
      <c r="R45" s="69">
        <f t="shared" si="13"/>
        <v>0</v>
      </c>
      <c r="S45" s="70"/>
      <c r="T45" s="71"/>
      <c r="U45" s="206">
        <f t="shared" si="10"/>
        <v>7509.1600000000008</v>
      </c>
      <c r="V45" s="73">
        <f t="shared" si="11"/>
        <v>1654</v>
      </c>
      <c r="W45" s="60">
        <f t="shared" si="7"/>
        <v>0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149.82000000000016</v>
      </c>
      <c r="J46" s="73">
        <f t="shared" si="9"/>
        <v>33</v>
      </c>
      <c r="K46" s="60">
        <f t="shared" si="6"/>
        <v>0</v>
      </c>
      <c r="N46" s="135">
        <v>4.54</v>
      </c>
      <c r="O46" s="15"/>
      <c r="P46" s="69">
        <f t="shared" si="2"/>
        <v>0</v>
      </c>
      <c r="Q46" s="211"/>
      <c r="R46" s="69">
        <f t="shared" si="13"/>
        <v>0</v>
      </c>
      <c r="S46" s="70"/>
      <c r="T46" s="71"/>
      <c r="U46" s="206">
        <f t="shared" si="10"/>
        <v>7509.1600000000008</v>
      </c>
      <c r="V46" s="73">
        <f t="shared" si="11"/>
        <v>1654</v>
      </c>
      <c r="W46" s="60">
        <f t="shared" si="7"/>
        <v>0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149.82000000000016</v>
      </c>
      <c r="J47" s="73">
        <f t="shared" si="9"/>
        <v>33</v>
      </c>
      <c r="K47" s="60">
        <f t="shared" si="6"/>
        <v>0</v>
      </c>
      <c r="N47" s="135">
        <v>4.54</v>
      </c>
      <c r="O47" s="15"/>
      <c r="P47" s="69">
        <f t="shared" si="2"/>
        <v>0</v>
      </c>
      <c r="Q47" s="211"/>
      <c r="R47" s="69">
        <f t="shared" si="13"/>
        <v>0</v>
      </c>
      <c r="S47" s="70"/>
      <c r="T47" s="71"/>
      <c r="U47" s="206">
        <f t="shared" si="10"/>
        <v>7509.1600000000008</v>
      </c>
      <c r="V47" s="73">
        <f t="shared" si="11"/>
        <v>1654</v>
      </c>
      <c r="W47" s="60">
        <f t="shared" si="7"/>
        <v>0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149.82000000000016</v>
      </c>
      <c r="J48" s="73">
        <f t="shared" si="9"/>
        <v>33</v>
      </c>
      <c r="K48" s="60">
        <f t="shared" si="6"/>
        <v>0</v>
      </c>
      <c r="N48" s="135">
        <v>4.54</v>
      </c>
      <c r="O48" s="15"/>
      <c r="P48" s="69">
        <f t="shared" si="2"/>
        <v>0</v>
      </c>
      <c r="Q48" s="211"/>
      <c r="R48" s="69">
        <f t="shared" si="13"/>
        <v>0</v>
      </c>
      <c r="S48" s="70"/>
      <c r="T48" s="71"/>
      <c r="U48" s="206">
        <f t="shared" si="10"/>
        <v>7509.1600000000008</v>
      </c>
      <c r="V48" s="73">
        <f t="shared" si="11"/>
        <v>1654</v>
      </c>
      <c r="W48" s="60">
        <f t="shared" si="7"/>
        <v>0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149.82000000000016</v>
      </c>
      <c r="J49" s="73">
        <f t="shared" si="9"/>
        <v>33</v>
      </c>
      <c r="K49" s="60">
        <f t="shared" si="6"/>
        <v>0</v>
      </c>
      <c r="N49" s="135">
        <v>4.54</v>
      </c>
      <c r="O49" s="15"/>
      <c r="P49" s="69">
        <f t="shared" si="2"/>
        <v>0</v>
      </c>
      <c r="Q49" s="211"/>
      <c r="R49" s="69">
        <f t="shared" si="13"/>
        <v>0</v>
      </c>
      <c r="S49" s="70"/>
      <c r="T49" s="71"/>
      <c r="U49" s="206">
        <f t="shared" si="10"/>
        <v>7509.1600000000008</v>
      </c>
      <c r="V49" s="73">
        <f t="shared" si="11"/>
        <v>1654</v>
      </c>
      <c r="W49" s="60">
        <f t="shared" si="7"/>
        <v>0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149.82000000000016</v>
      </c>
      <c r="J50" s="73">
        <f t="shared" si="9"/>
        <v>33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7509.1600000000008</v>
      </c>
      <c r="V50" s="73">
        <f t="shared" si="11"/>
        <v>1654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149.82000000000016</v>
      </c>
      <c r="J51" s="73">
        <f t="shared" si="9"/>
        <v>33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7509.1600000000008</v>
      </c>
      <c r="V51" s="73">
        <f t="shared" si="11"/>
        <v>1654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149.82000000000016</v>
      </c>
      <c r="J52" s="73">
        <f t="shared" si="9"/>
        <v>33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7509.1600000000008</v>
      </c>
      <c r="V52" s="73">
        <f t="shared" si="11"/>
        <v>1654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149.82000000000016</v>
      </c>
      <c r="J53" s="73">
        <f t="shared" si="9"/>
        <v>33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7509.1600000000008</v>
      </c>
      <c r="V53" s="73">
        <f t="shared" si="11"/>
        <v>1654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149.82000000000016</v>
      </c>
      <c r="J54" s="73">
        <f t="shared" si="9"/>
        <v>33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7509.1600000000008</v>
      </c>
      <c r="V54" s="73">
        <f t="shared" si="11"/>
        <v>1654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149.82000000000016</v>
      </c>
      <c r="J55" s="73">
        <f t="shared" si="9"/>
        <v>33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7509.1600000000008</v>
      </c>
      <c r="V55" s="73">
        <f t="shared" si="11"/>
        <v>1654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149.82000000000016</v>
      </c>
      <c r="J56" s="73">
        <f t="shared" si="9"/>
        <v>33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7509.1600000000008</v>
      </c>
      <c r="V56" s="73">
        <f t="shared" si="11"/>
        <v>1654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149.82000000000016</v>
      </c>
      <c r="J57" s="73">
        <f t="shared" si="9"/>
        <v>33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7509.1600000000008</v>
      </c>
      <c r="V57" s="73">
        <f t="shared" si="11"/>
        <v>1654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149.82000000000016</v>
      </c>
      <c r="J58" s="73">
        <f t="shared" si="9"/>
        <v>33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7509.1600000000008</v>
      </c>
      <c r="V58" s="73">
        <f t="shared" si="11"/>
        <v>1654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149.82000000000016</v>
      </c>
      <c r="J59" s="73">
        <f t="shared" si="9"/>
        <v>33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7509.1600000000008</v>
      </c>
      <c r="V59" s="73">
        <f t="shared" si="11"/>
        <v>1654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149.82000000000016</v>
      </c>
      <c r="J60" s="73">
        <f t="shared" si="9"/>
        <v>33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7509.1600000000008</v>
      </c>
      <c r="V60" s="73">
        <f t="shared" si="11"/>
        <v>1654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149.82000000000016</v>
      </c>
      <c r="J61" s="73">
        <f t="shared" si="9"/>
        <v>33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7509.1600000000008</v>
      </c>
      <c r="V61" s="73">
        <f t="shared" si="11"/>
        <v>1654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149.82000000000016</v>
      </c>
      <c r="J62" s="73">
        <f t="shared" si="9"/>
        <v>33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7509.1600000000008</v>
      </c>
      <c r="V62" s="73">
        <f t="shared" si="11"/>
        <v>1654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149.82000000000016</v>
      </c>
      <c r="J63" s="73">
        <f t="shared" si="9"/>
        <v>33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7509.1600000000008</v>
      </c>
      <c r="V63" s="73">
        <f t="shared" si="11"/>
        <v>1654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149.82000000000016</v>
      </c>
      <c r="J64" s="73">
        <f t="shared" si="9"/>
        <v>33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7509.1600000000008</v>
      </c>
      <c r="V64" s="73">
        <f t="shared" si="11"/>
        <v>1654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149.82000000000016</v>
      </c>
      <c r="J65" s="73">
        <f t="shared" si="9"/>
        <v>33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7509.1600000000008</v>
      </c>
      <c r="V65" s="73">
        <f t="shared" si="11"/>
        <v>1654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149.82000000000016</v>
      </c>
      <c r="J66" s="73">
        <f t="shared" si="9"/>
        <v>33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7509.1600000000008</v>
      </c>
      <c r="V66" s="73">
        <f t="shared" si="11"/>
        <v>1654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149.82000000000016</v>
      </c>
      <c r="J67" s="73">
        <f t="shared" si="9"/>
        <v>33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7509.1600000000008</v>
      </c>
      <c r="V67" s="73">
        <f t="shared" si="11"/>
        <v>1654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149.82000000000016</v>
      </c>
      <c r="J68" s="73">
        <f t="shared" si="9"/>
        <v>33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7509.1600000000008</v>
      </c>
      <c r="V68" s="73">
        <f t="shared" si="11"/>
        <v>1654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189</v>
      </c>
      <c r="D70" s="6">
        <f>SUM(D9:D69)</f>
        <v>858.06000000000006</v>
      </c>
      <c r="E70" s="13"/>
      <c r="F70" s="6">
        <f>SUM(F9:F69)</f>
        <v>858.06000000000006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33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1654</v>
      </c>
      <c r="Q72" s="40"/>
      <c r="R72" s="6"/>
      <c r="S72" s="31"/>
      <c r="T72" s="17"/>
      <c r="U72" s="132"/>
      <c r="V72" s="73"/>
    </row>
    <row r="73" spans="2:23" x14ac:dyDescent="0.25">
      <c r="C73" s="1168" t="s">
        <v>19</v>
      </c>
      <c r="D73" s="1169"/>
      <c r="E73" s="39">
        <f>E4+E5-F70+E6+E7</f>
        <v>149.81999999999994</v>
      </c>
      <c r="F73" s="6"/>
      <c r="G73" s="6"/>
      <c r="H73" s="17"/>
      <c r="I73" s="132"/>
      <c r="J73" s="73"/>
      <c r="O73" s="1168" t="s">
        <v>19</v>
      </c>
      <c r="P73" s="1169"/>
      <c r="Q73" s="39">
        <f>Q4+Q5-R70+Q6+Q7</f>
        <v>7509.1600000000008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O4:R7">
    <sortCondition ref="P4:P7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170" t="s">
        <v>19</v>
      </c>
      <c r="J7" s="1172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1"/>
      <c r="J8" s="1173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8" t="s">
        <v>19</v>
      </c>
      <c r="D64" s="116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N1" workbookViewId="0">
      <selection activeCell="AQ15" sqref="AQ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37" t="s">
        <v>214</v>
      </c>
      <c r="B1" s="1137"/>
      <c r="C1" s="1137"/>
      <c r="D1" s="1137"/>
      <c r="E1" s="1137"/>
      <c r="F1" s="1137"/>
      <c r="G1" s="1137"/>
      <c r="H1" s="11">
        <v>1</v>
      </c>
      <c r="K1" s="1137" t="str">
        <f>A1</f>
        <v>INVENTARIO  DEL MES DE        FEBRERO    2022</v>
      </c>
      <c r="L1" s="1137"/>
      <c r="M1" s="1137"/>
      <c r="N1" s="1137"/>
      <c r="O1" s="1137"/>
      <c r="P1" s="1137"/>
      <c r="Q1" s="1137"/>
      <c r="R1" s="11">
        <v>2</v>
      </c>
      <c r="U1" s="1133" t="s">
        <v>215</v>
      </c>
      <c r="V1" s="1133"/>
      <c r="W1" s="1133"/>
      <c r="X1" s="1133"/>
      <c r="Y1" s="1133"/>
      <c r="Z1" s="1133"/>
      <c r="AA1" s="1133"/>
      <c r="AB1" s="11">
        <v>3</v>
      </c>
      <c r="AE1" s="1133" t="str">
        <f>U1</f>
        <v>ENTRADA DEL MES DE MARZO 2022</v>
      </c>
      <c r="AF1" s="1133"/>
      <c r="AG1" s="1133"/>
      <c r="AH1" s="1133"/>
      <c r="AI1" s="1133"/>
      <c r="AJ1" s="1133"/>
      <c r="AK1" s="1133"/>
      <c r="AL1" s="11">
        <v>4</v>
      </c>
      <c r="AO1" s="1133" t="str">
        <f>AE1</f>
        <v>ENTRADA DEL MES DE MARZO 2022</v>
      </c>
      <c r="AP1" s="1133"/>
      <c r="AQ1" s="1133"/>
      <c r="AR1" s="1133"/>
      <c r="AS1" s="1133"/>
      <c r="AT1" s="1133"/>
      <c r="AU1" s="113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  <c r="AO4" s="12"/>
      <c r="AP4" s="12"/>
      <c r="AQ4" s="12"/>
      <c r="AR4" s="12"/>
      <c r="AS4" s="12"/>
      <c r="AT4" s="12"/>
      <c r="AU4" s="162"/>
      <c r="AV4" s="162"/>
    </row>
    <row r="5" spans="1:49" ht="27" customHeight="1" x14ac:dyDescent="0.25">
      <c r="A5" s="255" t="s">
        <v>71</v>
      </c>
      <c r="B5" s="1160" t="s">
        <v>76</v>
      </c>
      <c r="C5" s="643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174" t="s">
        <v>77</v>
      </c>
      <c r="M5" s="643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174" t="s">
        <v>77</v>
      </c>
      <c r="W5" s="643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160" t="s">
        <v>76</v>
      </c>
      <c r="AG5" s="643">
        <v>105</v>
      </c>
      <c r="AH5" s="253">
        <v>44620</v>
      </c>
      <c r="AI5" s="264">
        <v>150</v>
      </c>
      <c r="AJ5" s="258">
        <v>15</v>
      </c>
      <c r="AK5" s="265"/>
      <c r="AO5" s="255" t="s">
        <v>71</v>
      </c>
      <c r="AP5" s="1160" t="s">
        <v>325</v>
      </c>
      <c r="AQ5" s="643">
        <v>85</v>
      </c>
      <c r="AR5" s="253">
        <v>44638</v>
      </c>
      <c r="AS5" s="264">
        <v>200</v>
      </c>
      <c r="AT5" s="258">
        <v>5</v>
      </c>
      <c r="AU5" s="265"/>
    </row>
    <row r="6" spans="1:49" ht="22.5" customHeight="1" thickBot="1" x14ac:dyDescent="0.3">
      <c r="A6" s="255"/>
      <c r="B6" s="1161"/>
      <c r="C6" s="585"/>
      <c r="D6" s="253"/>
      <c r="E6" s="272"/>
      <c r="F6" s="258"/>
      <c r="G6" s="267">
        <f>F78</f>
        <v>480</v>
      </c>
      <c r="H6" s="7">
        <f>E6-G6+E7+E5-G5</f>
        <v>20</v>
      </c>
      <c r="K6" s="255"/>
      <c r="L6" s="1174"/>
      <c r="M6" s="585">
        <v>88</v>
      </c>
      <c r="N6" s="253">
        <v>44564</v>
      </c>
      <c r="O6" s="272">
        <v>200</v>
      </c>
      <c r="P6" s="258">
        <v>20</v>
      </c>
      <c r="Q6" s="267">
        <f>P78</f>
        <v>380</v>
      </c>
      <c r="R6" s="7">
        <f>O6-Q6+O7+O5-Q5</f>
        <v>70</v>
      </c>
      <c r="U6" s="255"/>
      <c r="V6" s="1174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0</v>
      </c>
      <c r="AB6" s="7">
        <f>Y6-AA6+Y7+Y5-AA5</f>
        <v>300</v>
      </c>
      <c r="AE6" s="255"/>
      <c r="AF6" s="1161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0</v>
      </c>
      <c r="AL6" s="7">
        <f>AI6-AK6+AI7+AI5-AK5</f>
        <v>350</v>
      </c>
      <c r="AO6" s="255"/>
      <c r="AP6" s="1161"/>
      <c r="AQ6" s="585"/>
      <c r="AR6" s="253"/>
      <c r="AS6" s="272"/>
      <c r="AT6" s="258"/>
      <c r="AU6" s="267">
        <f>AT78</f>
        <v>0</v>
      </c>
      <c r="AV6" s="7">
        <f>AS6-AU6+AS7+AS5-AU5</f>
        <v>200</v>
      </c>
    </row>
    <row r="7" spans="1:4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  <c r="AO7" s="245"/>
      <c r="AP7" s="277"/>
      <c r="AQ7" s="278"/>
      <c r="AR7" s="279"/>
      <c r="AS7" s="264"/>
      <c r="AT7" s="258"/>
      <c r="AU7" s="245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30</v>
      </c>
      <c r="W9" s="15"/>
      <c r="X9" s="269"/>
      <c r="Y9" s="299"/>
      <c r="Z9" s="269">
        <f>X9</f>
        <v>0</v>
      </c>
      <c r="AA9" s="270"/>
      <c r="AB9" s="271"/>
      <c r="AC9" s="280">
        <f>Y6-Z9+Y5+Y7</f>
        <v>300</v>
      </c>
      <c r="AE9" s="80" t="s">
        <v>32</v>
      </c>
      <c r="AF9" s="83">
        <f>AJ6-AG9+AJ5+AJ7</f>
        <v>35</v>
      </c>
      <c r="AG9" s="15"/>
      <c r="AH9" s="269"/>
      <c r="AI9" s="299"/>
      <c r="AJ9" s="269">
        <f>AH9</f>
        <v>0</v>
      </c>
      <c r="AK9" s="270"/>
      <c r="AL9" s="271"/>
      <c r="AM9" s="280">
        <f>AI6-AJ9+AI5+AI7</f>
        <v>350</v>
      </c>
      <c r="AO9" s="80" t="s">
        <v>32</v>
      </c>
      <c r="AP9" s="83">
        <f>AT6-AQ9+AT5+AT7</f>
        <v>5</v>
      </c>
      <c r="AQ9" s="15"/>
      <c r="AR9" s="269"/>
      <c r="AS9" s="299"/>
      <c r="AT9" s="269">
        <f>AR9</f>
        <v>0</v>
      </c>
      <c r="AU9" s="270"/>
      <c r="AV9" s="271"/>
      <c r="AW9" s="280">
        <f>AS6-AT9+AS5+AS7</f>
        <v>200</v>
      </c>
    </row>
    <row r="10" spans="1:4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30</v>
      </c>
      <c r="W10" s="73"/>
      <c r="X10" s="269"/>
      <c r="Y10" s="299"/>
      <c r="Z10" s="269">
        <f t="shared" ref="Z10:Z73" si="5">X10</f>
        <v>0</v>
      </c>
      <c r="AA10" s="270"/>
      <c r="AB10" s="271"/>
      <c r="AC10" s="280">
        <f t="shared" ref="AC10:AC73" si="6">AC9-Z10</f>
        <v>300</v>
      </c>
      <c r="AE10" s="210"/>
      <c r="AF10" s="83">
        <f t="shared" ref="AF10:AF73" si="7">AF9-AG10</f>
        <v>35</v>
      </c>
      <c r="AG10" s="73"/>
      <c r="AH10" s="269"/>
      <c r="AI10" s="299"/>
      <c r="AJ10" s="269">
        <f>AH10</f>
        <v>0</v>
      </c>
      <c r="AK10" s="270"/>
      <c r="AL10" s="271"/>
      <c r="AM10" s="280">
        <f>AM9-AJ10</f>
        <v>350</v>
      </c>
      <c r="AO10" s="210"/>
      <c r="AP10" s="83">
        <f t="shared" ref="AP10:AP73" si="8">AP9-AQ10</f>
        <v>5</v>
      </c>
      <c r="AQ10" s="73"/>
      <c r="AR10" s="269"/>
      <c r="AS10" s="299"/>
      <c r="AT10" s="269">
        <f>AR10</f>
        <v>0</v>
      </c>
      <c r="AU10" s="270"/>
      <c r="AV10" s="271"/>
      <c r="AW10" s="280">
        <f>AW9-AT10</f>
        <v>200</v>
      </c>
    </row>
    <row r="11" spans="1:4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9">D11</f>
        <v>100</v>
      </c>
      <c r="G11" s="270" t="s">
        <v>100</v>
      </c>
      <c r="H11" s="271">
        <v>115</v>
      </c>
      <c r="I11" s="280">
        <f t="shared" ref="I11:I74" si="10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30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300</v>
      </c>
      <c r="AE11" s="198"/>
      <c r="AF11" s="83">
        <f t="shared" si="7"/>
        <v>35</v>
      </c>
      <c r="AG11" s="73"/>
      <c r="AH11" s="269"/>
      <c r="AI11" s="299"/>
      <c r="AJ11" s="269">
        <f t="shared" ref="AJ11:AJ74" si="11">AH11</f>
        <v>0</v>
      </c>
      <c r="AK11" s="270"/>
      <c r="AL11" s="271"/>
      <c r="AM11" s="280">
        <f t="shared" ref="AM11:AM74" si="12">AM10-AJ11</f>
        <v>350</v>
      </c>
      <c r="AO11" s="198"/>
      <c r="AP11" s="83">
        <f t="shared" si="8"/>
        <v>5</v>
      </c>
      <c r="AQ11" s="73"/>
      <c r="AR11" s="269"/>
      <c r="AS11" s="299"/>
      <c r="AT11" s="269">
        <f t="shared" ref="AT11:AT74" si="13">AR11</f>
        <v>0</v>
      </c>
      <c r="AU11" s="270"/>
      <c r="AV11" s="271"/>
      <c r="AW11" s="280">
        <f t="shared" ref="AW11:AW74" si="14">AW10-AT11</f>
        <v>200</v>
      </c>
    </row>
    <row r="12" spans="1:4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9"/>
        <v>70</v>
      </c>
      <c r="G12" s="270" t="s">
        <v>101</v>
      </c>
      <c r="H12" s="271">
        <v>115</v>
      </c>
      <c r="I12" s="280">
        <f t="shared" si="10"/>
        <v>270</v>
      </c>
      <c r="K12" s="198"/>
      <c r="L12" s="83">
        <f t="shared" si="1"/>
        <v>21</v>
      </c>
      <c r="M12" s="73">
        <v>5</v>
      </c>
      <c r="N12" s="905">
        <v>50</v>
      </c>
      <c r="O12" s="909">
        <v>44586</v>
      </c>
      <c r="P12" s="905">
        <f t="shared" si="2"/>
        <v>50</v>
      </c>
      <c r="Q12" s="484" t="s">
        <v>114</v>
      </c>
      <c r="R12" s="551">
        <v>100</v>
      </c>
      <c r="S12" s="280">
        <f t="shared" si="3"/>
        <v>210</v>
      </c>
      <c r="U12" s="198"/>
      <c r="V12" s="83">
        <f t="shared" si="4"/>
        <v>30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300</v>
      </c>
      <c r="AE12" s="198"/>
      <c r="AF12" s="83">
        <f t="shared" si="7"/>
        <v>35</v>
      </c>
      <c r="AG12" s="73"/>
      <c r="AH12" s="269"/>
      <c r="AI12" s="299"/>
      <c r="AJ12" s="269">
        <f t="shared" si="11"/>
        <v>0</v>
      </c>
      <c r="AK12" s="270"/>
      <c r="AL12" s="271"/>
      <c r="AM12" s="280">
        <f t="shared" si="12"/>
        <v>350</v>
      </c>
      <c r="AO12" s="198"/>
      <c r="AP12" s="83">
        <f t="shared" si="8"/>
        <v>5</v>
      </c>
      <c r="AQ12" s="73"/>
      <c r="AR12" s="269"/>
      <c r="AS12" s="299"/>
      <c r="AT12" s="269">
        <f t="shared" si="13"/>
        <v>0</v>
      </c>
      <c r="AU12" s="270"/>
      <c r="AV12" s="271"/>
      <c r="AW12" s="280">
        <f t="shared" si="14"/>
        <v>200</v>
      </c>
    </row>
    <row r="13" spans="1:4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9"/>
        <v>10</v>
      </c>
      <c r="G13" s="270" t="s">
        <v>102</v>
      </c>
      <c r="H13" s="271">
        <v>110</v>
      </c>
      <c r="I13" s="280">
        <f t="shared" si="10"/>
        <v>260</v>
      </c>
      <c r="K13" s="82" t="s">
        <v>33</v>
      </c>
      <c r="L13" s="83">
        <f t="shared" si="1"/>
        <v>16</v>
      </c>
      <c r="M13" s="73">
        <v>5</v>
      </c>
      <c r="N13" s="954">
        <v>50</v>
      </c>
      <c r="O13" s="955">
        <v>44593</v>
      </c>
      <c r="P13" s="954">
        <f t="shared" si="2"/>
        <v>50</v>
      </c>
      <c r="Q13" s="433" t="s">
        <v>135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30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300</v>
      </c>
      <c r="AE13" s="82" t="s">
        <v>33</v>
      </c>
      <c r="AF13" s="83">
        <f t="shared" si="7"/>
        <v>35</v>
      </c>
      <c r="AG13" s="73"/>
      <c r="AH13" s="269"/>
      <c r="AI13" s="299"/>
      <c r="AJ13" s="269">
        <f t="shared" si="11"/>
        <v>0</v>
      </c>
      <c r="AK13" s="270"/>
      <c r="AL13" s="271"/>
      <c r="AM13" s="280">
        <f t="shared" si="12"/>
        <v>350</v>
      </c>
      <c r="AO13" s="82" t="s">
        <v>33</v>
      </c>
      <c r="AP13" s="83">
        <f t="shared" si="8"/>
        <v>5</v>
      </c>
      <c r="AQ13" s="73"/>
      <c r="AR13" s="269"/>
      <c r="AS13" s="299"/>
      <c r="AT13" s="269">
        <f t="shared" si="13"/>
        <v>0</v>
      </c>
      <c r="AU13" s="270"/>
      <c r="AV13" s="271"/>
      <c r="AW13" s="280">
        <f t="shared" si="14"/>
        <v>200</v>
      </c>
    </row>
    <row r="14" spans="1:4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9"/>
        <v>10</v>
      </c>
      <c r="G14" s="270" t="s">
        <v>116</v>
      </c>
      <c r="H14" s="271">
        <v>115</v>
      </c>
      <c r="I14" s="280">
        <f t="shared" si="10"/>
        <v>250</v>
      </c>
      <c r="K14" s="73"/>
      <c r="L14" s="83">
        <f t="shared" si="1"/>
        <v>14</v>
      </c>
      <c r="M14" s="73">
        <v>2</v>
      </c>
      <c r="N14" s="954">
        <v>20</v>
      </c>
      <c r="O14" s="955">
        <v>44602</v>
      </c>
      <c r="P14" s="954">
        <f t="shared" si="2"/>
        <v>20</v>
      </c>
      <c r="Q14" s="433" t="s">
        <v>146</v>
      </c>
      <c r="R14" s="434">
        <v>100</v>
      </c>
      <c r="S14" s="280">
        <f t="shared" si="3"/>
        <v>140</v>
      </c>
      <c r="U14" s="73"/>
      <c r="V14" s="83">
        <f t="shared" si="4"/>
        <v>30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300</v>
      </c>
      <c r="AE14" s="73"/>
      <c r="AF14" s="83">
        <f t="shared" si="7"/>
        <v>35</v>
      </c>
      <c r="AG14" s="73"/>
      <c r="AH14" s="269"/>
      <c r="AI14" s="299"/>
      <c r="AJ14" s="269">
        <f t="shared" si="11"/>
        <v>0</v>
      </c>
      <c r="AK14" s="270"/>
      <c r="AL14" s="271"/>
      <c r="AM14" s="280">
        <f t="shared" si="12"/>
        <v>350</v>
      </c>
      <c r="AO14" s="73"/>
      <c r="AP14" s="83">
        <f t="shared" si="8"/>
        <v>5</v>
      </c>
      <c r="AQ14" s="73"/>
      <c r="AR14" s="269"/>
      <c r="AS14" s="299"/>
      <c r="AT14" s="269">
        <f t="shared" si="13"/>
        <v>0</v>
      </c>
      <c r="AU14" s="270"/>
      <c r="AV14" s="271"/>
      <c r="AW14" s="280">
        <f t="shared" si="14"/>
        <v>200</v>
      </c>
    </row>
    <row r="15" spans="1:49" x14ac:dyDescent="0.25">
      <c r="A15" s="73" t="s">
        <v>22</v>
      </c>
      <c r="B15" s="83">
        <f t="shared" si="0"/>
        <v>20</v>
      </c>
      <c r="C15" s="73">
        <v>5</v>
      </c>
      <c r="D15" s="905">
        <v>50</v>
      </c>
      <c r="E15" s="909">
        <v>44586</v>
      </c>
      <c r="F15" s="905">
        <f t="shared" si="9"/>
        <v>50</v>
      </c>
      <c r="G15" s="484" t="s">
        <v>114</v>
      </c>
      <c r="H15" s="551">
        <v>115</v>
      </c>
      <c r="I15" s="280">
        <f t="shared" si="10"/>
        <v>200</v>
      </c>
      <c r="K15" s="73"/>
      <c r="L15" s="83">
        <f t="shared" si="1"/>
        <v>12</v>
      </c>
      <c r="M15" s="73">
        <v>2</v>
      </c>
      <c r="N15" s="954">
        <v>20</v>
      </c>
      <c r="O15" s="955">
        <v>44607</v>
      </c>
      <c r="P15" s="954">
        <f t="shared" si="2"/>
        <v>20</v>
      </c>
      <c r="Q15" s="433" t="s">
        <v>158</v>
      </c>
      <c r="R15" s="434">
        <v>100</v>
      </c>
      <c r="S15" s="280">
        <f t="shared" si="3"/>
        <v>120</v>
      </c>
      <c r="U15" s="73"/>
      <c r="V15" s="83">
        <f t="shared" si="4"/>
        <v>30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300</v>
      </c>
      <c r="AE15" s="73" t="s">
        <v>22</v>
      </c>
      <c r="AF15" s="83">
        <f t="shared" si="7"/>
        <v>35</v>
      </c>
      <c r="AG15" s="73"/>
      <c r="AH15" s="905"/>
      <c r="AI15" s="909"/>
      <c r="AJ15" s="905">
        <f t="shared" si="11"/>
        <v>0</v>
      </c>
      <c r="AK15" s="484"/>
      <c r="AL15" s="551"/>
      <c r="AM15" s="280">
        <f t="shared" si="12"/>
        <v>350</v>
      </c>
      <c r="AO15" s="73" t="s">
        <v>22</v>
      </c>
      <c r="AP15" s="83">
        <f t="shared" si="8"/>
        <v>5</v>
      </c>
      <c r="AQ15" s="73"/>
      <c r="AR15" s="905"/>
      <c r="AS15" s="909"/>
      <c r="AT15" s="269">
        <f t="shared" si="13"/>
        <v>0</v>
      </c>
      <c r="AU15" s="484"/>
      <c r="AV15" s="551"/>
      <c r="AW15" s="280">
        <f t="shared" si="14"/>
        <v>200</v>
      </c>
    </row>
    <row r="16" spans="1:49" x14ac:dyDescent="0.25">
      <c r="B16" s="83">
        <f t="shared" si="0"/>
        <v>17</v>
      </c>
      <c r="C16" s="73">
        <v>3</v>
      </c>
      <c r="D16" s="905">
        <v>30</v>
      </c>
      <c r="E16" s="909">
        <v>44588</v>
      </c>
      <c r="F16" s="905">
        <f t="shared" si="9"/>
        <v>30</v>
      </c>
      <c r="G16" s="484" t="s">
        <v>118</v>
      </c>
      <c r="H16" s="551">
        <v>115</v>
      </c>
      <c r="I16" s="280">
        <f t="shared" si="10"/>
        <v>170</v>
      </c>
      <c r="L16" s="83">
        <f t="shared" si="1"/>
        <v>10</v>
      </c>
      <c r="M16" s="73">
        <v>2</v>
      </c>
      <c r="N16" s="954">
        <v>20</v>
      </c>
      <c r="O16" s="955">
        <v>44615</v>
      </c>
      <c r="P16" s="954">
        <f t="shared" si="2"/>
        <v>20</v>
      </c>
      <c r="Q16" s="433" t="s">
        <v>187</v>
      </c>
      <c r="R16" s="434">
        <v>100</v>
      </c>
      <c r="S16" s="280">
        <f t="shared" si="3"/>
        <v>100</v>
      </c>
      <c r="V16" s="83">
        <f t="shared" si="4"/>
        <v>30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300</v>
      </c>
      <c r="AF16" s="83">
        <f t="shared" si="7"/>
        <v>35</v>
      </c>
      <c r="AG16" s="73"/>
      <c r="AH16" s="905"/>
      <c r="AI16" s="909"/>
      <c r="AJ16" s="905">
        <f t="shared" si="11"/>
        <v>0</v>
      </c>
      <c r="AK16" s="484"/>
      <c r="AL16" s="551"/>
      <c r="AM16" s="280">
        <f t="shared" si="12"/>
        <v>350</v>
      </c>
      <c r="AP16" s="83">
        <f t="shared" si="8"/>
        <v>5</v>
      </c>
      <c r="AQ16" s="73"/>
      <c r="AR16" s="905"/>
      <c r="AS16" s="909"/>
      <c r="AT16" s="269">
        <f t="shared" si="13"/>
        <v>0</v>
      </c>
      <c r="AU16" s="484"/>
      <c r="AV16" s="551"/>
      <c r="AW16" s="280">
        <f t="shared" si="14"/>
        <v>200</v>
      </c>
    </row>
    <row r="17" spans="1:49" x14ac:dyDescent="0.25">
      <c r="B17" s="83">
        <f t="shared" si="0"/>
        <v>12</v>
      </c>
      <c r="C17" s="73">
        <v>5</v>
      </c>
      <c r="D17" s="954">
        <v>50</v>
      </c>
      <c r="E17" s="955">
        <v>44593</v>
      </c>
      <c r="F17" s="954">
        <f t="shared" si="9"/>
        <v>50</v>
      </c>
      <c r="G17" s="433" t="s">
        <v>135</v>
      </c>
      <c r="H17" s="434">
        <v>115</v>
      </c>
      <c r="I17" s="280">
        <f t="shared" si="10"/>
        <v>120</v>
      </c>
      <c r="L17" s="83">
        <f t="shared" si="1"/>
        <v>7</v>
      </c>
      <c r="M17" s="73">
        <v>3</v>
      </c>
      <c r="N17" s="954">
        <v>30</v>
      </c>
      <c r="O17" s="955">
        <v>44616</v>
      </c>
      <c r="P17" s="954">
        <f t="shared" si="2"/>
        <v>30</v>
      </c>
      <c r="Q17" s="433" t="s">
        <v>189</v>
      </c>
      <c r="R17" s="434">
        <v>100</v>
      </c>
      <c r="S17" s="280">
        <f t="shared" si="3"/>
        <v>70</v>
      </c>
      <c r="V17" s="83">
        <f t="shared" si="4"/>
        <v>30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300</v>
      </c>
      <c r="AF17" s="83">
        <f t="shared" si="7"/>
        <v>35</v>
      </c>
      <c r="AG17" s="73"/>
      <c r="AH17" s="954"/>
      <c r="AI17" s="955"/>
      <c r="AJ17" s="954">
        <f t="shared" si="11"/>
        <v>0</v>
      </c>
      <c r="AK17" s="433"/>
      <c r="AL17" s="434"/>
      <c r="AM17" s="280">
        <f t="shared" si="12"/>
        <v>350</v>
      </c>
      <c r="AP17" s="83">
        <f t="shared" si="8"/>
        <v>5</v>
      </c>
      <c r="AQ17" s="73"/>
      <c r="AR17" s="954"/>
      <c r="AS17" s="955"/>
      <c r="AT17" s="269">
        <f t="shared" si="13"/>
        <v>0</v>
      </c>
      <c r="AU17" s="433"/>
      <c r="AV17" s="434"/>
      <c r="AW17" s="280">
        <f t="shared" si="14"/>
        <v>200</v>
      </c>
    </row>
    <row r="18" spans="1:49" x14ac:dyDescent="0.25">
      <c r="A18" s="122"/>
      <c r="B18" s="83">
        <f t="shared" si="0"/>
        <v>11</v>
      </c>
      <c r="C18" s="73">
        <v>1</v>
      </c>
      <c r="D18" s="954">
        <v>10</v>
      </c>
      <c r="E18" s="955">
        <v>44597</v>
      </c>
      <c r="F18" s="954">
        <f t="shared" si="9"/>
        <v>10</v>
      </c>
      <c r="G18" s="433" t="s">
        <v>140</v>
      </c>
      <c r="H18" s="434">
        <v>115</v>
      </c>
      <c r="I18" s="280">
        <f t="shared" si="10"/>
        <v>110</v>
      </c>
      <c r="K18" s="122"/>
      <c r="L18" s="83">
        <f t="shared" si="1"/>
        <v>7</v>
      </c>
      <c r="M18" s="73"/>
      <c r="N18" s="954"/>
      <c r="O18" s="955"/>
      <c r="P18" s="954">
        <f t="shared" si="2"/>
        <v>0</v>
      </c>
      <c r="Q18" s="433"/>
      <c r="R18" s="434"/>
      <c r="S18" s="280">
        <f t="shared" si="3"/>
        <v>70</v>
      </c>
      <c r="U18" s="122"/>
      <c r="V18" s="83">
        <f t="shared" si="4"/>
        <v>30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300</v>
      </c>
      <c r="AE18" s="122"/>
      <c r="AF18" s="83">
        <f t="shared" si="7"/>
        <v>35</v>
      </c>
      <c r="AG18" s="73"/>
      <c r="AH18" s="954"/>
      <c r="AI18" s="955"/>
      <c r="AJ18" s="954">
        <f t="shared" si="11"/>
        <v>0</v>
      </c>
      <c r="AK18" s="433"/>
      <c r="AL18" s="434"/>
      <c r="AM18" s="280">
        <f t="shared" si="12"/>
        <v>350</v>
      </c>
      <c r="AO18" s="122"/>
      <c r="AP18" s="83">
        <f t="shared" si="8"/>
        <v>5</v>
      </c>
      <c r="AQ18" s="73"/>
      <c r="AR18" s="954"/>
      <c r="AS18" s="955"/>
      <c r="AT18" s="269">
        <f t="shared" si="13"/>
        <v>0</v>
      </c>
      <c r="AU18" s="433"/>
      <c r="AV18" s="434"/>
      <c r="AW18" s="280">
        <f t="shared" si="14"/>
        <v>200</v>
      </c>
    </row>
    <row r="19" spans="1:49" x14ac:dyDescent="0.25">
      <c r="A19" s="122"/>
      <c r="B19" s="83">
        <f t="shared" si="0"/>
        <v>9</v>
      </c>
      <c r="C19" s="15">
        <v>2</v>
      </c>
      <c r="D19" s="954">
        <v>20</v>
      </c>
      <c r="E19" s="955">
        <v>44602</v>
      </c>
      <c r="F19" s="954">
        <f t="shared" si="9"/>
        <v>20</v>
      </c>
      <c r="G19" s="433" t="s">
        <v>146</v>
      </c>
      <c r="H19" s="434">
        <v>115</v>
      </c>
      <c r="I19" s="280">
        <f t="shared" si="10"/>
        <v>90</v>
      </c>
      <c r="K19" s="122"/>
      <c r="L19" s="83">
        <f t="shared" si="1"/>
        <v>7</v>
      </c>
      <c r="M19" s="15"/>
      <c r="N19" s="954"/>
      <c r="O19" s="955"/>
      <c r="P19" s="954">
        <f t="shared" si="2"/>
        <v>0</v>
      </c>
      <c r="Q19" s="433"/>
      <c r="R19" s="434"/>
      <c r="S19" s="280">
        <f t="shared" si="3"/>
        <v>70</v>
      </c>
      <c r="U19" s="122"/>
      <c r="V19" s="83">
        <f t="shared" si="4"/>
        <v>30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300</v>
      </c>
      <c r="AE19" s="122"/>
      <c r="AF19" s="83">
        <f t="shared" si="7"/>
        <v>35</v>
      </c>
      <c r="AG19" s="15"/>
      <c r="AH19" s="954"/>
      <c r="AI19" s="955"/>
      <c r="AJ19" s="954">
        <f t="shared" si="11"/>
        <v>0</v>
      </c>
      <c r="AK19" s="433"/>
      <c r="AL19" s="434"/>
      <c r="AM19" s="280">
        <f t="shared" si="12"/>
        <v>350</v>
      </c>
      <c r="AO19" s="122"/>
      <c r="AP19" s="83">
        <f t="shared" si="8"/>
        <v>5</v>
      </c>
      <c r="AQ19" s="15"/>
      <c r="AR19" s="954"/>
      <c r="AS19" s="955"/>
      <c r="AT19" s="269">
        <f t="shared" si="13"/>
        <v>0</v>
      </c>
      <c r="AU19" s="433"/>
      <c r="AV19" s="434"/>
      <c r="AW19" s="280">
        <f t="shared" si="14"/>
        <v>200</v>
      </c>
    </row>
    <row r="20" spans="1:49" x14ac:dyDescent="0.25">
      <c r="A20" s="122"/>
      <c r="B20" s="83">
        <f t="shared" si="0"/>
        <v>7</v>
      </c>
      <c r="C20" s="15">
        <v>2</v>
      </c>
      <c r="D20" s="954">
        <v>20</v>
      </c>
      <c r="E20" s="955">
        <v>44607</v>
      </c>
      <c r="F20" s="954">
        <f t="shared" si="9"/>
        <v>20</v>
      </c>
      <c r="G20" s="433" t="s">
        <v>158</v>
      </c>
      <c r="H20" s="434">
        <v>115</v>
      </c>
      <c r="I20" s="280">
        <f t="shared" si="10"/>
        <v>70</v>
      </c>
      <c r="K20" s="122"/>
      <c r="L20" s="83">
        <f t="shared" si="1"/>
        <v>7</v>
      </c>
      <c r="M20" s="15"/>
      <c r="N20" s="954"/>
      <c r="O20" s="955"/>
      <c r="P20" s="954">
        <f t="shared" si="2"/>
        <v>0</v>
      </c>
      <c r="Q20" s="433"/>
      <c r="R20" s="434"/>
      <c r="S20" s="280">
        <f t="shared" si="3"/>
        <v>70</v>
      </c>
      <c r="U20" s="122"/>
      <c r="V20" s="83">
        <f t="shared" si="4"/>
        <v>30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300</v>
      </c>
      <c r="AE20" s="122"/>
      <c r="AF20" s="83">
        <f t="shared" si="7"/>
        <v>35</v>
      </c>
      <c r="AG20" s="15"/>
      <c r="AH20" s="954"/>
      <c r="AI20" s="955"/>
      <c r="AJ20" s="954">
        <f t="shared" si="11"/>
        <v>0</v>
      </c>
      <c r="AK20" s="433"/>
      <c r="AL20" s="434"/>
      <c r="AM20" s="280">
        <f t="shared" si="12"/>
        <v>350</v>
      </c>
      <c r="AO20" s="122"/>
      <c r="AP20" s="83">
        <f t="shared" si="8"/>
        <v>5</v>
      </c>
      <c r="AQ20" s="15"/>
      <c r="AR20" s="954"/>
      <c r="AS20" s="955"/>
      <c r="AT20" s="269">
        <f t="shared" si="13"/>
        <v>0</v>
      </c>
      <c r="AU20" s="433"/>
      <c r="AV20" s="434"/>
      <c r="AW20" s="280">
        <f t="shared" si="14"/>
        <v>200</v>
      </c>
    </row>
    <row r="21" spans="1:49" x14ac:dyDescent="0.25">
      <c r="A21" s="122"/>
      <c r="B21" s="83">
        <f t="shared" si="0"/>
        <v>5</v>
      </c>
      <c r="C21" s="15">
        <v>2</v>
      </c>
      <c r="D21" s="954">
        <v>20</v>
      </c>
      <c r="E21" s="955">
        <v>44615</v>
      </c>
      <c r="F21" s="954">
        <f t="shared" si="9"/>
        <v>20</v>
      </c>
      <c r="G21" s="433" t="s">
        <v>187</v>
      </c>
      <c r="H21" s="434">
        <v>115</v>
      </c>
      <c r="I21" s="280">
        <f t="shared" si="10"/>
        <v>50</v>
      </c>
      <c r="K21" s="122"/>
      <c r="L21" s="83">
        <f t="shared" si="1"/>
        <v>7</v>
      </c>
      <c r="M21" s="15"/>
      <c r="N21" s="954"/>
      <c r="O21" s="955"/>
      <c r="P21" s="954">
        <f t="shared" si="2"/>
        <v>0</v>
      </c>
      <c r="Q21" s="433"/>
      <c r="R21" s="434"/>
      <c r="S21" s="280">
        <f t="shared" si="3"/>
        <v>70</v>
      </c>
      <c r="U21" s="122"/>
      <c r="V21" s="83">
        <f t="shared" si="4"/>
        <v>30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300</v>
      </c>
      <c r="AE21" s="122"/>
      <c r="AF21" s="83">
        <f t="shared" si="7"/>
        <v>35</v>
      </c>
      <c r="AG21" s="15"/>
      <c r="AH21" s="954"/>
      <c r="AI21" s="955"/>
      <c r="AJ21" s="954">
        <f t="shared" si="11"/>
        <v>0</v>
      </c>
      <c r="AK21" s="433"/>
      <c r="AL21" s="434"/>
      <c r="AM21" s="280">
        <f t="shared" si="12"/>
        <v>350</v>
      </c>
      <c r="AO21" s="122"/>
      <c r="AP21" s="83">
        <f t="shared" si="8"/>
        <v>5</v>
      </c>
      <c r="AQ21" s="15"/>
      <c r="AR21" s="954"/>
      <c r="AS21" s="955"/>
      <c r="AT21" s="269">
        <f t="shared" si="13"/>
        <v>0</v>
      </c>
      <c r="AU21" s="433"/>
      <c r="AV21" s="434"/>
      <c r="AW21" s="280">
        <f t="shared" si="14"/>
        <v>200</v>
      </c>
    </row>
    <row r="22" spans="1:49" x14ac:dyDescent="0.25">
      <c r="A22" s="122"/>
      <c r="B22" s="286">
        <f t="shared" si="0"/>
        <v>2</v>
      </c>
      <c r="C22" s="15">
        <v>3</v>
      </c>
      <c r="D22" s="954">
        <v>30</v>
      </c>
      <c r="E22" s="955">
        <v>44616</v>
      </c>
      <c r="F22" s="954">
        <f t="shared" si="9"/>
        <v>30</v>
      </c>
      <c r="G22" s="433" t="s">
        <v>189</v>
      </c>
      <c r="H22" s="434">
        <v>115</v>
      </c>
      <c r="I22" s="280">
        <f t="shared" si="10"/>
        <v>20</v>
      </c>
      <c r="K22" s="122"/>
      <c r="L22" s="286">
        <f t="shared" si="1"/>
        <v>7</v>
      </c>
      <c r="M22" s="15"/>
      <c r="N22" s="954"/>
      <c r="O22" s="955"/>
      <c r="P22" s="954">
        <f t="shared" si="2"/>
        <v>0</v>
      </c>
      <c r="Q22" s="433"/>
      <c r="R22" s="434"/>
      <c r="S22" s="280">
        <f t="shared" si="3"/>
        <v>70</v>
      </c>
      <c r="U22" s="122"/>
      <c r="V22" s="286">
        <f t="shared" si="4"/>
        <v>30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300</v>
      </c>
      <c r="AE22" s="122"/>
      <c r="AF22" s="286">
        <f t="shared" si="7"/>
        <v>35</v>
      </c>
      <c r="AG22" s="15"/>
      <c r="AH22" s="954"/>
      <c r="AI22" s="955"/>
      <c r="AJ22" s="954">
        <f t="shared" si="11"/>
        <v>0</v>
      </c>
      <c r="AK22" s="433"/>
      <c r="AL22" s="434"/>
      <c r="AM22" s="280">
        <f t="shared" si="12"/>
        <v>350</v>
      </c>
      <c r="AO22" s="122"/>
      <c r="AP22" s="286">
        <f t="shared" si="8"/>
        <v>5</v>
      </c>
      <c r="AQ22" s="15"/>
      <c r="AR22" s="954"/>
      <c r="AS22" s="955"/>
      <c r="AT22" s="269">
        <f t="shared" si="13"/>
        <v>0</v>
      </c>
      <c r="AU22" s="433"/>
      <c r="AV22" s="434"/>
      <c r="AW22" s="280">
        <f t="shared" si="14"/>
        <v>200</v>
      </c>
    </row>
    <row r="23" spans="1:49" x14ac:dyDescent="0.25">
      <c r="A23" s="123"/>
      <c r="B23" s="286">
        <f t="shared" si="0"/>
        <v>2</v>
      </c>
      <c r="C23" s="15"/>
      <c r="D23" s="954"/>
      <c r="E23" s="955"/>
      <c r="F23" s="954">
        <f t="shared" si="9"/>
        <v>0</v>
      </c>
      <c r="G23" s="433"/>
      <c r="H23" s="434"/>
      <c r="I23" s="280">
        <f t="shared" si="10"/>
        <v>20</v>
      </c>
      <c r="K23" s="123"/>
      <c r="L23" s="286">
        <f t="shared" si="1"/>
        <v>7</v>
      </c>
      <c r="M23" s="15"/>
      <c r="N23" s="954"/>
      <c r="O23" s="955"/>
      <c r="P23" s="954">
        <f t="shared" si="2"/>
        <v>0</v>
      </c>
      <c r="Q23" s="433"/>
      <c r="R23" s="434"/>
      <c r="S23" s="280">
        <f t="shared" si="3"/>
        <v>70</v>
      </c>
      <c r="U23" s="123"/>
      <c r="V23" s="286">
        <f t="shared" si="4"/>
        <v>30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300</v>
      </c>
      <c r="AE23" s="123"/>
      <c r="AF23" s="286">
        <f t="shared" si="7"/>
        <v>35</v>
      </c>
      <c r="AG23" s="15"/>
      <c r="AH23" s="954"/>
      <c r="AI23" s="955"/>
      <c r="AJ23" s="954">
        <f t="shared" si="11"/>
        <v>0</v>
      </c>
      <c r="AK23" s="433"/>
      <c r="AL23" s="434"/>
      <c r="AM23" s="280">
        <f t="shared" si="12"/>
        <v>350</v>
      </c>
      <c r="AO23" s="123"/>
      <c r="AP23" s="286">
        <f t="shared" si="8"/>
        <v>5</v>
      </c>
      <c r="AQ23" s="15"/>
      <c r="AR23" s="954"/>
      <c r="AS23" s="955"/>
      <c r="AT23" s="269">
        <f t="shared" si="13"/>
        <v>0</v>
      </c>
      <c r="AU23" s="433"/>
      <c r="AV23" s="434"/>
      <c r="AW23" s="280">
        <f t="shared" si="14"/>
        <v>200</v>
      </c>
    </row>
    <row r="24" spans="1:49" x14ac:dyDescent="0.25">
      <c r="A24" s="122"/>
      <c r="B24" s="286">
        <f t="shared" si="0"/>
        <v>2</v>
      </c>
      <c r="C24" s="15"/>
      <c r="D24" s="954"/>
      <c r="E24" s="955"/>
      <c r="F24" s="954">
        <f t="shared" si="9"/>
        <v>0</v>
      </c>
      <c r="G24" s="433"/>
      <c r="H24" s="434"/>
      <c r="I24" s="280">
        <f t="shared" si="10"/>
        <v>20</v>
      </c>
      <c r="K24" s="122"/>
      <c r="L24" s="286">
        <f t="shared" si="1"/>
        <v>7</v>
      </c>
      <c r="M24" s="15"/>
      <c r="N24" s="954"/>
      <c r="O24" s="955"/>
      <c r="P24" s="954">
        <f t="shared" si="2"/>
        <v>0</v>
      </c>
      <c r="Q24" s="433"/>
      <c r="R24" s="434"/>
      <c r="S24" s="280">
        <f t="shared" si="3"/>
        <v>70</v>
      </c>
      <c r="U24" s="122"/>
      <c r="V24" s="286">
        <f t="shared" si="4"/>
        <v>30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300</v>
      </c>
      <c r="AE24" s="122"/>
      <c r="AF24" s="286">
        <f t="shared" si="7"/>
        <v>35</v>
      </c>
      <c r="AG24" s="15"/>
      <c r="AH24" s="954"/>
      <c r="AI24" s="955"/>
      <c r="AJ24" s="954">
        <f t="shared" si="11"/>
        <v>0</v>
      </c>
      <c r="AK24" s="433"/>
      <c r="AL24" s="434"/>
      <c r="AM24" s="280">
        <f t="shared" si="12"/>
        <v>350</v>
      </c>
      <c r="AO24" s="122"/>
      <c r="AP24" s="286">
        <f t="shared" si="8"/>
        <v>5</v>
      </c>
      <c r="AQ24" s="15"/>
      <c r="AR24" s="954"/>
      <c r="AS24" s="955"/>
      <c r="AT24" s="269">
        <f t="shared" si="13"/>
        <v>0</v>
      </c>
      <c r="AU24" s="433"/>
      <c r="AV24" s="434"/>
      <c r="AW24" s="280">
        <f t="shared" si="14"/>
        <v>200</v>
      </c>
    </row>
    <row r="25" spans="1:49" x14ac:dyDescent="0.25">
      <c r="A25" s="122"/>
      <c r="B25" s="286">
        <f t="shared" si="0"/>
        <v>2</v>
      </c>
      <c r="C25" s="15"/>
      <c r="D25" s="954"/>
      <c r="E25" s="955"/>
      <c r="F25" s="954">
        <f t="shared" si="9"/>
        <v>0</v>
      </c>
      <c r="G25" s="433"/>
      <c r="H25" s="434"/>
      <c r="I25" s="280">
        <f t="shared" si="10"/>
        <v>20</v>
      </c>
      <c r="K25" s="122"/>
      <c r="L25" s="286">
        <f t="shared" si="1"/>
        <v>7</v>
      </c>
      <c r="M25" s="15"/>
      <c r="N25" s="954"/>
      <c r="O25" s="955"/>
      <c r="P25" s="954">
        <f t="shared" si="2"/>
        <v>0</v>
      </c>
      <c r="Q25" s="433" t="s">
        <v>22</v>
      </c>
      <c r="R25" s="434"/>
      <c r="S25" s="280">
        <f t="shared" si="3"/>
        <v>70</v>
      </c>
      <c r="U25" s="122"/>
      <c r="V25" s="286">
        <f t="shared" si="4"/>
        <v>30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300</v>
      </c>
      <c r="AE25" s="122"/>
      <c r="AF25" s="286">
        <f t="shared" si="7"/>
        <v>35</v>
      </c>
      <c r="AG25" s="15"/>
      <c r="AH25" s="954"/>
      <c r="AI25" s="955"/>
      <c r="AJ25" s="954">
        <f t="shared" si="11"/>
        <v>0</v>
      </c>
      <c r="AK25" s="433"/>
      <c r="AL25" s="434"/>
      <c r="AM25" s="280">
        <f t="shared" si="12"/>
        <v>350</v>
      </c>
      <c r="AO25" s="122"/>
      <c r="AP25" s="286">
        <f t="shared" si="8"/>
        <v>5</v>
      </c>
      <c r="AQ25" s="15"/>
      <c r="AR25" s="954"/>
      <c r="AS25" s="955"/>
      <c r="AT25" s="269">
        <f t="shared" si="13"/>
        <v>0</v>
      </c>
      <c r="AU25" s="433"/>
      <c r="AV25" s="434"/>
      <c r="AW25" s="280">
        <f t="shared" si="14"/>
        <v>200</v>
      </c>
    </row>
    <row r="26" spans="1:49" x14ac:dyDescent="0.25">
      <c r="A26" s="122"/>
      <c r="B26" s="198">
        <f t="shared" si="0"/>
        <v>2</v>
      </c>
      <c r="C26" s="15"/>
      <c r="D26" s="954"/>
      <c r="E26" s="955"/>
      <c r="F26" s="954">
        <f t="shared" si="9"/>
        <v>0</v>
      </c>
      <c r="G26" s="433"/>
      <c r="H26" s="434"/>
      <c r="I26" s="280">
        <f t="shared" si="10"/>
        <v>20</v>
      </c>
      <c r="K26" s="122"/>
      <c r="L26" s="198">
        <f t="shared" si="1"/>
        <v>7</v>
      </c>
      <c r="M26" s="15"/>
      <c r="N26" s="954"/>
      <c r="O26" s="955"/>
      <c r="P26" s="954">
        <f t="shared" si="2"/>
        <v>0</v>
      </c>
      <c r="Q26" s="433"/>
      <c r="R26" s="434"/>
      <c r="S26" s="280">
        <f t="shared" si="3"/>
        <v>70</v>
      </c>
      <c r="U26" s="122"/>
      <c r="V26" s="198">
        <f t="shared" si="4"/>
        <v>30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300</v>
      </c>
      <c r="AE26" s="122"/>
      <c r="AF26" s="198">
        <f t="shared" si="7"/>
        <v>35</v>
      </c>
      <c r="AG26" s="15"/>
      <c r="AH26" s="954"/>
      <c r="AI26" s="955"/>
      <c r="AJ26" s="954">
        <f t="shared" si="11"/>
        <v>0</v>
      </c>
      <c r="AK26" s="433"/>
      <c r="AL26" s="434"/>
      <c r="AM26" s="280">
        <f t="shared" si="12"/>
        <v>350</v>
      </c>
      <c r="AO26" s="122"/>
      <c r="AP26" s="198">
        <f t="shared" si="8"/>
        <v>5</v>
      </c>
      <c r="AQ26" s="15"/>
      <c r="AR26" s="954"/>
      <c r="AS26" s="955"/>
      <c r="AT26" s="269">
        <f t="shared" si="13"/>
        <v>0</v>
      </c>
      <c r="AU26" s="433"/>
      <c r="AV26" s="434"/>
      <c r="AW26" s="280">
        <f t="shared" si="14"/>
        <v>200</v>
      </c>
    </row>
    <row r="27" spans="1:49" x14ac:dyDescent="0.25">
      <c r="A27" s="122"/>
      <c r="B27" s="286">
        <f t="shared" si="0"/>
        <v>2</v>
      </c>
      <c r="C27" s="15"/>
      <c r="D27" s="954"/>
      <c r="E27" s="955"/>
      <c r="F27" s="954">
        <f t="shared" si="9"/>
        <v>0</v>
      </c>
      <c r="G27" s="433"/>
      <c r="H27" s="434"/>
      <c r="I27" s="280">
        <f t="shared" si="10"/>
        <v>20</v>
      </c>
      <c r="K27" s="122"/>
      <c r="L27" s="286">
        <f t="shared" si="1"/>
        <v>7</v>
      </c>
      <c r="M27" s="15"/>
      <c r="N27" s="905"/>
      <c r="O27" s="909"/>
      <c r="P27" s="905">
        <f t="shared" si="2"/>
        <v>0</v>
      </c>
      <c r="Q27" s="484"/>
      <c r="R27" s="551"/>
      <c r="S27" s="280">
        <f t="shared" si="3"/>
        <v>70</v>
      </c>
      <c r="U27" s="122"/>
      <c r="V27" s="286">
        <f t="shared" si="4"/>
        <v>30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300</v>
      </c>
      <c r="AE27" s="122"/>
      <c r="AF27" s="286">
        <f t="shared" si="7"/>
        <v>35</v>
      </c>
      <c r="AG27" s="15"/>
      <c r="AH27" s="954"/>
      <c r="AI27" s="955"/>
      <c r="AJ27" s="954">
        <f t="shared" si="11"/>
        <v>0</v>
      </c>
      <c r="AK27" s="433"/>
      <c r="AL27" s="434"/>
      <c r="AM27" s="280">
        <f t="shared" si="12"/>
        <v>350</v>
      </c>
      <c r="AO27" s="122"/>
      <c r="AP27" s="286">
        <f t="shared" si="8"/>
        <v>5</v>
      </c>
      <c r="AQ27" s="15"/>
      <c r="AR27" s="954"/>
      <c r="AS27" s="955"/>
      <c r="AT27" s="269">
        <f t="shared" si="13"/>
        <v>0</v>
      </c>
      <c r="AU27" s="433"/>
      <c r="AV27" s="434"/>
      <c r="AW27" s="280">
        <f t="shared" si="14"/>
        <v>200</v>
      </c>
    </row>
    <row r="28" spans="1:49" x14ac:dyDescent="0.25">
      <c r="A28" s="122"/>
      <c r="B28" s="198">
        <f t="shared" si="0"/>
        <v>2</v>
      </c>
      <c r="C28" s="15"/>
      <c r="D28" s="269"/>
      <c r="E28" s="299"/>
      <c r="F28" s="269">
        <f t="shared" si="9"/>
        <v>0</v>
      </c>
      <c r="G28" s="270"/>
      <c r="H28" s="271"/>
      <c r="I28" s="280">
        <f t="shared" si="10"/>
        <v>20</v>
      </c>
      <c r="K28" s="122"/>
      <c r="L28" s="198">
        <f t="shared" si="1"/>
        <v>7</v>
      </c>
      <c r="M28" s="15"/>
      <c r="N28" s="855"/>
      <c r="O28" s="856"/>
      <c r="P28" s="855">
        <f t="shared" si="2"/>
        <v>0</v>
      </c>
      <c r="Q28" s="642"/>
      <c r="R28" s="857"/>
      <c r="S28" s="280">
        <f t="shared" si="3"/>
        <v>70</v>
      </c>
      <c r="U28" s="122"/>
      <c r="V28" s="198">
        <f t="shared" si="4"/>
        <v>30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300</v>
      </c>
      <c r="AE28" s="122"/>
      <c r="AF28" s="198">
        <f t="shared" si="7"/>
        <v>35</v>
      </c>
      <c r="AG28" s="15"/>
      <c r="AH28" s="269"/>
      <c r="AI28" s="299"/>
      <c r="AJ28" s="269">
        <f t="shared" si="11"/>
        <v>0</v>
      </c>
      <c r="AK28" s="270"/>
      <c r="AL28" s="271"/>
      <c r="AM28" s="280">
        <f t="shared" si="12"/>
        <v>350</v>
      </c>
      <c r="AO28" s="122"/>
      <c r="AP28" s="198">
        <f t="shared" si="8"/>
        <v>5</v>
      </c>
      <c r="AQ28" s="15"/>
      <c r="AR28" s="269"/>
      <c r="AS28" s="299"/>
      <c r="AT28" s="269">
        <f t="shared" si="13"/>
        <v>0</v>
      </c>
      <c r="AU28" s="270"/>
      <c r="AV28" s="271"/>
      <c r="AW28" s="280">
        <f t="shared" si="14"/>
        <v>200</v>
      </c>
    </row>
    <row r="29" spans="1:49" x14ac:dyDescent="0.25">
      <c r="A29" s="122"/>
      <c r="B29" s="286">
        <f t="shared" si="0"/>
        <v>2</v>
      </c>
      <c r="C29" s="15"/>
      <c r="D29" s="269"/>
      <c r="E29" s="299"/>
      <c r="F29" s="269">
        <f t="shared" si="9"/>
        <v>0</v>
      </c>
      <c r="G29" s="270"/>
      <c r="H29" s="271"/>
      <c r="I29" s="280">
        <f t="shared" si="10"/>
        <v>20</v>
      </c>
      <c r="K29" s="122"/>
      <c r="L29" s="286">
        <f t="shared" si="1"/>
        <v>7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70</v>
      </c>
      <c r="U29" s="122"/>
      <c r="V29" s="286">
        <f t="shared" si="4"/>
        <v>30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300</v>
      </c>
      <c r="AE29" s="122"/>
      <c r="AF29" s="286">
        <f t="shared" si="7"/>
        <v>35</v>
      </c>
      <c r="AG29" s="15"/>
      <c r="AH29" s="269"/>
      <c r="AI29" s="299"/>
      <c r="AJ29" s="269">
        <f t="shared" si="11"/>
        <v>0</v>
      </c>
      <c r="AK29" s="270"/>
      <c r="AL29" s="271"/>
      <c r="AM29" s="280">
        <f t="shared" si="12"/>
        <v>350</v>
      </c>
      <c r="AO29" s="122"/>
      <c r="AP29" s="286">
        <f t="shared" si="8"/>
        <v>5</v>
      </c>
      <c r="AQ29" s="15"/>
      <c r="AR29" s="269"/>
      <c r="AS29" s="299"/>
      <c r="AT29" s="269">
        <f t="shared" si="13"/>
        <v>0</v>
      </c>
      <c r="AU29" s="270"/>
      <c r="AV29" s="271"/>
      <c r="AW29" s="280">
        <f t="shared" si="14"/>
        <v>200</v>
      </c>
    </row>
    <row r="30" spans="1:49" x14ac:dyDescent="0.25">
      <c r="A30" s="122"/>
      <c r="B30" s="286">
        <f t="shared" si="0"/>
        <v>2</v>
      </c>
      <c r="C30" s="15"/>
      <c r="D30" s="269"/>
      <c r="E30" s="299"/>
      <c r="F30" s="269">
        <f t="shared" si="9"/>
        <v>0</v>
      </c>
      <c r="G30" s="270"/>
      <c r="H30" s="271"/>
      <c r="I30" s="280">
        <f t="shared" si="10"/>
        <v>20</v>
      </c>
      <c r="K30" s="122"/>
      <c r="L30" s="286">
        <f t="shared" si="1"/>
        <v>7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70</v>
      </c>
      <c r="U30" s="122"/>
      <c r="V30" s="286">
        <f t="shared" si="4"/>
        <v>30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300</v>
      </c>
      <c r="AE30" s="122"/>
      <c r="AF30" s="286">
        <f t="shared" si="7"/>
        <v>35</v>
      </c>
      <c r="AG30" s="15"/>
      <c r="AH30" s="269"/>
      <c r="AI30" s="299"/>
      <c r="AJ30" s="269">
        <f t="shared" si="11"/>
        <v>0</v>
      </c>
      <c r="AK30" s="270"/>
      <c r="AL30" s="271"/>
      <c r="AM30" s="280">
        <f t="shared" si="12"/>
        <v>350</v>
      </c>
      <c r="AO30" s="122"/>
      <c r="AP30" s="286">
        <f t="shared" si="8"/>
        <v>5</v>
      </c>
      <c r="AQ30" s="15"/>
      <c r="AR30" s="269"/>
      <c r="AS30" s="299"/>
      <c r="AT30" s="269">
        <f t="shared" si="13"/>
        <v>0</v>
      </c>
      <c r="AU30" s="270"/>
      <c r="AV30" s="271"/>
      <c r="AW30" s="280">
        <f t="shared" si="14"/>
        <v>200</v>
      </c>
    </row>
    <row r="31" spans="1:49" x14ac:dyDescent="0.25">
      <c r="A31" s="122"/>
      <c r="B31" s="286">
        <f t="shared" si="0"/>
        <v>2</v>
      </c>
      <c r="C31" s="15"/>
      <c r="D31" s="269"/>
      <c r="E31" s="299"/>
      <c r="F31" s="269">
        <f t="shared" si="9"/>
        <v>0</v>
      </c>
      <c r="G31" s="270"/>
      <c r="H31" s="271"/>
      <c r="I31" s="280">
        <f t="shared" si="10"/>
        <v>20</v>
      </c>
      <c r="K31" s="122"/>
      <c r="L31" s="286">
        <f t="shared" si="1"/>
        <v>7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70</v>
      </c>
      <c r="U31" s="122"/>
      <c r="V31" s="286">
        <f t="shared" si="4"/>
        <v>30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300</v>
      </c>
      <c r="AE31" s="122"/>
      <c r="AF31" s="286">
        <f t="shared" si="7"/>
        <v>35</v>
      </c>
      <c r="AG31" s="15"/>
      <c r="AH31" s="269"/>
      <c r="AI31" s="299"/>
      <c r="AJ31" s="269">
        <f t="shared" si="11"/>
        <v>0</v>
      </c>
      <c r="AK31" s="270"/>
      <c r="AL31" s="271"/>
      <c r="AM31" s="280">
        <f t="shared" si="12"/>
        <v>350</v>
      </c>
      <c r="AO31" s="122"/>
      <c r="AP31" s="286">
        <f t="shared" si="8"/>
        <v>5</v>
      </c>
      <c r="AQ31" s="15"/>
      <c r="AR31" s="269"/>
      <c r="AS31" s="299"/>
      <c r="AT31" s="269">
        <f t="shared" si="13"/>
        <v>0</v>
      </c>
      <c r="AU31" s="270"/>
      <c r="AV31" s="271"/>
      <c r="AW31" s="280">
        <f t="shared" si="14"/>
        <v>200</v>
      </c>
    </row>
    <row r="32" spans="1:49" x14ac:dyDescent="0.25">
      <c r="A32" s="122"/>
      <c r="B32" s="286">
        <f t="shared" si="0"/>
        <v>2</v>
      </c>
      <c r="C32" s="15"/>
      <c r="D32" s="269"/>
      <c r="E32" s="299"/>
      <c r="F32" s="269">
        <f t="shared" si="9"/>
        <v>0</v>
      </c>
      <c r="G32" s="270"/>
      <c r="H32" s="271"/>
      <c r="I32" s="280">
        <f t="shared" si="10"/>
        <v>20</v>
      </c>
      <c r="K32" s="122"/>
      <c r="L32" s="286">
        <f t="shared" si="1"/>
        <v>7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70</v>
      </c>
      <c r="U32" s="122"/>
      <c r="V32" s="286">
        <f t="shared" si="4"/>
        <v>30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300</v>
      </c>
      <c r="AE32" s="122"/>
      <c r="AF32" s="286">
        <f t="shared" si="7"/>
        <v>35</v>
      </c>
      <c r="AG32" s="15"/>
      <c r="AH32" s="269"/>
      <c r="AI32" s="299"/>
      <c r="AJ32" s="269">
        <f t="shared" si="11"/>
        <v>0</v>
      </c>
      <c r="AK32" s="270"/>
      <c r="AL32" s="271"/>
      <c r="AM32" s="280">
        <f t="shared" si="12"/>
        <v>350</v>
      </c>
      <c r="AO32" s="122"/>
      <c r="AP32" s="286">
        <f t="shared" si="8"/>
        <v>5</v>
      </c>
      <c r="AQ32" s="15"/>
      <c r="AR32" s="269"/>
      <c r="AS32" s="299"/>
      <c r="AT32" s="269">
        <f t="shared" si="13"/>
        <v>0</v>
      </c>
      <c r="AU32" s="270"/>
      <c r="AV32" s="271"/>
      <c r="AW32" s="280">
        <f t="shared" si="14"/>
        <v>200</v>
      </c>
    </row>
    <row r="33" spans="1:49" x14ac:dyDescent="0.25">
      <c r="A33" s="122"/>
      <c r="B33" s="286">
        <f t="shared" si="0"/>
        <v>2</v>
      </c>
      <c r="C33" s="15"/>
      <c r="D33" s="269"/>
      <c r="E33" s="299"/>
      <c r="F33" s="269">
        <f t="shared" si="9"/>
        <v>0</v>
      </c>
      <c r="G33" s="270"/>
      <c r="H33" s="271"/>
      <c r="I33" s="280">
        <f t="shared" si="10"/>
        <v>20</v>
      </c>
      <c r="K33" s="122"/>
      <c r="L33" s="286">
        <f t="shared" si="1"/>
        <v>7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70</v>
      </c>
      <c r="U33" s="122"/>
      <c r="V33" s="286">
        <f t="shared" si="4"/>
        <v>30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300</v>
      </c>
      <c r="AE33" s="122"/>
      <c r="AF33" s="286">
        <f t="shared" si="7"/>
        <v>35</v>
      </c>
      <c r="AG33" s="15"/>
      <c r="AH33" s="269"/>
      <c r="AI33" s="299"/>
      <c r="AJ33" s="269">
        <f t="shared" si="11"/>
        <v>0</v>
      </c>
      <c r="AK33" s="270"/>
      <c r="AL33" s="271"/>
      <c r="AM33" s="280">
        <f t="shared" si="12"/>
        <v>350</v>
      </c>
      <c r="AO33" s="122"/>
      <c r="AP33" s="286">
        <f t="shared" si="8"/>
        <v>5</v>
      </c>
      <c r="AQ33" s="15"/>
      <c r="AR33" s="269"/>
      <c r="AS33" s="299"/>
      <c r="AT33" s="269">
        <f t="shared" si="13"/>
        <v>0</v>
      </c>
      <c r="AU33" s="270"/>
      <c r="AV33" s="271"/>
      <c r="AW33" s="280">
        <f t="shared" si="14"/>
        <v>200</v>
      </c>
    </row>
    <row r="34" spans="1:49" x14ac:dyDescent="0.25">
      <c r="A34" s="122"/>
      <c r="B34" s="286">
        <f t="shared" si="0"/>
        <v>2</v>
      </c>
      <c r="C34" s="15"/>
      <c r="D34" s="269"/>
      <c r="E34" s="299"/>
      <c r="F34" s="269">
        <f t="shared" si="9"/>
        <v>0</v>
      </c>
      <c r="G34" s="270"/>
      <c r="H34" s="271"/>
      <c r="I34" s="280">
        <f t="shared" si="10"/>
        <v>20</v>
      </c>
      <c r="K34" s="122"/>
      <c r="L34" s="286">
        <f t="shared" si="1"/>
        <v>7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70</v>
      </c>
      <c r="U34" s="122"/>
      <c r="V34" s="286">
        <f t="shared" si="4"/>
        <v>30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300</v>
      </c>
      <c r="AE34" s="122"/>
      <c r="AF34" s="286">
        <f t="shared" si="7"/>
        <v>35</v>
      </c>
      <c r="AG34" s="15"/>
      <c r="AH34" s="269"/>
      <c r="AI34" s="299"/>
      <c r="AJ34" s="269">
        <f t="shared" si="11"/>
        <v>0</v>
      </c>
      <c r="AK34" s="270"/>
      <c r="AL34" s="271"/>
      <c r="AM34" s="280">
        <f t="shared" si="12"/>
        <v>350</v>
      </c>
      <c r="AO34" s="122"/>
      <c r="AP34" s="286">
        <f t="shared" si="8"/>
        <v>5</v>
      </c>
      <c r="AQ34" s="15"/>
      <c r="AR34" s="269"/>
      <c r="AS34" s="299"/>
      <c r="AT34" s="269">
        <f t="shared" si="13"/>
        <v>0</v>
      </c>
      <c r="AU34" s="270"/>
      <c r="AV34" s="271"/>
      <c r="AW34" s="280">
        <f t="shared" si="14"/>
        <v>200</v>
      </c>
    </row>
    <row r="35" spans="1:49" x14ac:dyDescent="0.25">
      <c r="A35" s="122"/>
      <c r="B35" s="286">
        <f t="shared" si="0"/>
        <v>2</v>
      </c>
      <c r="C35" s="15"/>
      <c r="D35" s="269"/>
      <c r="E35" s="299"/>
      <c r="F35" s="269">
        <f t="shared" si="9"/>
        <v>0</v>
      </c>
      <c r="G35" s="270"/>
      <c r="H35" s="271"/>
      <c r="I35" s="280">
        <f t="shared" si="10"/>
        <v>20</v>
      </c>
      <c r="K35" s="122"/>
      <c r="L35" s="286">
        <f t="shared" si="1"/>
        <v>7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70</v>
      </c>
      <c r="U35" s="122"/>
      <c r="V35" s="286">
        <f t="shared" si="4"/>
        <v>30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300</v>
      </c>
      <c r="AE35" s="122"/>
      <c r="AF35" s="286">
        <f t="shared" si="7"/>
        <v>35</v>
      </c>
      <c r="AG35" s="15"/>
      <c r="AH35" s="269"/>
      <c r="AI35" s="299"/>
      <c r="AJ35" s="269">
        <f t="shared" si="11"/>
        <v>0</v>
      </c>
      <c r="AK35" s="270"/>
      <c r="AL35" s="271"/>
      <c r="AM35" s="280">
        <f t="shared" si="12"/>
        <v>350</v>
      </c>
      <c r="AO35" s="122"/>
      <c r="AP35" s="286">
        <f t="shared" si="8"/>
        <v>5</v>
      </c>
      <c r="AQ35" s="15"/>
      <c r="AR35" s="269"/>
      <c r="AS35" s="299"/>
      <c r="AT35" s="269">
        <f t="shared" si="13"/>
        <v>0</v>
      </c>
      <c r="AU35" s="270"/>
      <c r="AV35" s="271"/>
      <c r="AW35" s="280">
        <f t="shared" si="14"/>
        <v>200</v>
      </c>
    </row>
    <row r="36" spans="1:49" x14ac:dyDescent="0.25">
      <c r="A36" s="122" t="s">
        <v>22</v>
      </c>
      <c r="B36" s="286">
        <f t="shared" si="0"/>
        <v>2</v>
      </c>
      <c r="C36" s="15"/>
      <c r="D36" s="269"/>
      <c r="E36" s="299"/>
      <c r="F36" s="269">
        <f t="shared" si="9"/>
        <v>0</v>
      </c>
      <c r="G36" s="270"/>
      <c r="H36" s="271"/>
      <c r="I36" s="280">
        <f t="shared" si="10"/>
        <v>20</v>
      </c>
      <c r="K36" s="122" t="s">
        <v>22</v>
      </c>
      <c r="L36" s="286">
        <f t="shared" si="1"/>
        <v>7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70</v>
      </c>
      <c r="U36" s="122" t="s">
        <v>22</v>
      </c>
      <c r="V36" s="286">
        <f t="shared" si="4"/>
        <v>30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300</v>
      </c>
      <c r="AE36" s="122" t="s">
        <v>22</v>
      </c>
      <c r="AF36" s="286">
        <f t="shared" si="7"/>
        <v>35</v>
      </c>
      <c r="AG36" s="15"/>
      <c r="AH36" s="269"/>
      <c r="AI36" s="299"/>
      <c r="AJ36" s="269">
        <f t="shared" si="11"/>
        <v>0</v>
      </c>
      <c r="AK36" s="270"/>
      <c r="AL36" s="271"/>
      <c r="AM36" s="280">
        <f t="shared" si="12"/>
        <v>350</v>
      </c>
      <c r="AO36" s="122" t="s">
        <v>22</v>
      </c>
      <c r="AP36" s="286">
        <f t="shared" si="8"/>
        <v>5</v>
      </c>
      <c r="AQ36" s="15"/>
      <c r="AR36" s="269"/>
      <c r="AS36" s="299"/>
      <c r="AT36" s="269">
        <f t="shared" si="13"/>
        <v>0</v>
      </c>
      <c r="AU36" s="270"/>
      <c r="AV36" s="271"/>
      <c r="AW36" s="280">
        <f t="shared" si="14"/>
        <v>200</v>
      </c>
    </row>
    <row r="37" spans="1:49" x14ac:dyDescent="0.25">
      <c r="A37" s="123"/>
      <c r="B37" s="286">
        <f t="shared" si="0"/>
        <v>2</v>
      </c>
      <c r="C37" s="15"/>
      <c r="D37" s="269"/>
      <c r="E37" s="299"/>
      <c r="F37" s="269">
        <f t="shared" si="9"/>
        <v>0</v>
      </c>
      <c r="G37" s="270"/>
      <c r="H37" s="271"/>
      <c r="I37" s="280">
        <f t="shared" si="10"/>
        <v>20</v>
      </c>
      <c r="K37" s="123"/>
      <c r="L37" s="286">
        <f t="shared" si="1"/>
        <v>7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70</v>
      </c>
      <c r="U37" s="123"/>
      <c r="V37" s="286">
        <f t="shared" si="4"/>
        <v>30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300</v>
      </c>
      <c r="AE37" s="123"/>
      <c r="AF37" s="286">
        <f t="shared" si="7"/>
        <v>35</v>
      </c>
      <c r="AG37" s="15"/>
      <c r="AH37" s="269"/>
      <c r="AI37" s="299"/>
      <c r="AJ37" s="269">
        <f t="shared" si="11"/>
        <v>0</v>
      </c>
      <c r="AK37" s="270"/>
      <c r="AL37" s="271"/>
      <c r="AM37" s="280">
        <f t="shared" si="12"/>
        <v>350</v>
      </c>
      <c r="AO37" s="123"/>
      <c r="AP37" s="286">
        <f t="shared" si="8"/>
        <v>5</v>
      </c>
      <c r="AQ37" s="15"/>
      <c r="AR37" s="269"/>
      <c r="AS37" s="299"/>
      <c r="AT37" s="269">
        <f t="shared" si="13"/>
        <v>0</v>
      </c>
      <c r="AU37" s="270"/>
      <c r="AV37" s="271"/>
      <c r="AW37" s="280">
        <f t="shared" si="14"/>
        <v>200</v>
      </c>
    </row>
    <row r="38" spans="1:49" x14ac:dyDescent="0.25">
      <c r="A38" s="122"/>
      <c r="B38" s="286">
        <f t="shared" si="0"/>
        <v>2</v>
      </c>
      <c r="C38" s="15"/>
      <c r="D38" s="269"/>
      <c r="E38" s="299"/>
      <c r="F38" s="269">
        <f t="shared" si="9"/>
        <v>0</v>
      </c>
      <c r="G38" s="270"/>
      <c r="H38" s="271"/>
      <c r="I38" s="280">
        <f t="shared" si="10"/>
        <v>20</v>
      </c>
      <c r="K38" s="122"/>
      <c r="L38" s="286">
        <f t="shared" si="1"/>
        <v>7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70</v>
      </c>
      <c r="U38" s="122"/>
      <c r="V38" s="286">
        <f t="shared" si="4"/>
        <v>30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300</v>
      </c>
      <c r="AE38" s="122"/>
      <c r="AF38" s="286">
        <f t="shared" si="7"/>
        <v>35</v>
      </c>
      <c r="AG38" s="15"/>
      <c r="AH38" s="269"/>
      <c r="AI38" s="299"/>
      <c r="AJ38" s="269">
        <f t="shared" si="11"/>
        <v>0</v>
      </c>
      <c r="AK38" s="270"/>
      <c r="AL38" s="271"/>
      <c r="AM38" s="280">
        <f t="shared" si="12"/>
        <v>350</v>
      </c>
      <c r="AO38" s="122"/>
      <c r="AP38" s="286">
        <f t="shared" si="8"/>
        <v>5</v>
      </c>
      <c r="AQ38" s="15"/>
      <c r="AR38" s="269"/>
      <c r="AS38" s="299"/>
      <c r="AT38" s="269">
        <f t="shared" si="13"/>
        <v>0</v>
      </c>
      <c r="AU38" s="270"/>
      <c r="AV38" s="271"/>
      <c r="AW38" s="280">
        <f t="shared" si="14"/>
        <v>200</v>
      </c>
    </row>
    <row r="39" spans="1:49" x14ac:dyDescent="0.25">
      <c r="A39" s="122"/>
      <c r="B39" s="83">
        <f t="shared" si="0"/>
        <v>2</v>
      </c>
      <c r="C39" s="15"/>
      <c r="D39" s="269"/>
      <c r="E39" s="299"/>
      <c r="F39" s="269">
        <f t="shared" si="9"/>
        <v>0</v>
      </c>
      <c r="G39" s="270"/>
      <c r="H39" s="271"/>
      <c r="I39" s="280">
        <f t="shared" si="10"/>
        <v>20</v>
      </c>
      <c r="K39" s="122"/>
      <c r="L39" s="83">
        <f t="shared" si="1"/>
        <v>7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70</v>
      </c>
      <c r="U39" s="122"/>
      <c r="V39" s="83">
        <f t="shared" si="4"/>
        <v>30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300</v>
      </c>
      <c r="AE39" s="122"/>
      <c r="AF39" s="83">
        <f t="shared" si="7"/>
        <v>35</v>
      </c>
      <c r="AG39" s="15"/>
      <c r="AH39" s="269"/>
      <c r="AI39" s="299"/>
      <c r="AJ39" s="269">
        <f t="shared" si="11"/>
        <v>0</v>
      </c>
      <c r="AK39" s="270"/>
      <c r="AL39" s="271"/>
      <c r="AM39" s="280">
        <f t="shared" si="12"/>
        <v>350</v>
      </c>
      <c r="AO39" s="122"/>
      <c r="AP39" s="83">
        <f t="shared" si="8"/>
        <v>5</v>
      </c>
      <c r="AQ39" s="15"/>
      <c r="AR39" s="269"/>
      <c r="AS39" s="299"/>
      <c r="AT39" s="269">
        <f t="shared" si="13"/>
        <v>0</v>
      </c>
      <c r="AU39" s="270"/>
      <c r="AV39" s="271"/>
      <c r="AW39" s="280">
        <f t="shared" si="14"/>
        <v>200</v>
      </c>
    </row>
    <row r="40" spans="1:49" x14ac:dyDescent="0.25">
      <c r="A40" s="122"/>
      <c r="B40" s="83">
        <f t="shared" si="0"/>
        <v>2</v>
      </c>
      <c r="C40" s="15"/>
      <c r="D40" s="269"/>
      <c r="E40" s="299"/>
      <c r="F40" s="269">
        <f t="shared" si="9"/>
        <v>0</v>
      </c>
      <c r="G40" s="270"/>
      <c r="H40" s="271"/>
      <c r="I40" s="280">
        <f t="shared" si="10"/>
        <v>20</v>
      </c>
      <c r="K40" s="122"/>
      <c r="L40" s="83">
        <f t="shared" si="1"/>
        <v>7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70</v>
      </c>
      <c r="U40" s="122"/>
      <c r="V40" s="83">
        <f t="shared" si="4"/>
        <v>30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300</v>
      </c>
      <c r="AE40" s="122"/>
      <c r="AF40" s="83">
        <f t="shared" si="7"/>
        <v>35</v>
      </c>
      <c r="AG40" s="15"/>
      <c r="AH40" s="269"/>
      <c r="AI40" s="299"/>
      <c r="AJ40" s="269">
        <f t="shared" si="11"/>
        <v>0</v>
      </c>
      <c r="AK40" s="270"/>
      <c r="AL40" s="271"/>
      <c r="AM40" s="280">
        <f t="shared" si="12"/>
        <v>350</v>
      </c>
      <c r="AO40" s="122"/>
      <c r="AP40" s="83">
        <f t="shared" si="8"/>
        <v>5</v>
      </c>
      <c r="AQ40" s="15"/>
      <c r="AR40" s="269"/>
      <c r="AS40" s="299"/>
      <c r="AT40" s="269">
        <f t="shared" si="13"/>
        <v>0</v>
      </c>
      <c r="AU40" s="270"/>
      <c r="AV40" s="271"/>
      <c r="AW40" s="280">
        <f t="shared" si="14"/>
        <v>200</v>
      </c>
    </row>
    <row r="41" spans="1:49" x14ac:dyDescent="0.25">
      <c r="A41" s="122"/>
      <c r="B41" s="83">
        <f t="shared" si="0"/>
        <v>2</v>
      </c>
      <c r="C41" s="15"/>
      <c r="D41" s="269"/>
      <c r="E41" s="299"/>
      <c r="F41" s="269">
        <f t="shared" si="9"/>
        <v>0</v>
      </c>
      <c r="G41" s="270"/>
      <c r="H41" s="271"/>
      <c r="I41" s="280">
        <f t="shared" si="10"/>
        <v>20</v>
      </c>
      <c r="K41" s="122"/>
      <c r="L41" s="83">
        <f t="shared" si="1"/>
        <v>7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70</v>
      </c>
      <c r="U41" s="122"/>
      <c r="V41" s="83">
        <f t="shared" si="4"/>
        <v>30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300</v>
      </c>
      <c r="AE41" s="122"/>
      <c r="AF41" s="83">
        <f t="shared" si="7"/>
        <v>35</v>
      </c>
      <c r="AG41" s="15"/>
      <c r="AH41" s="269"/>
      <c r="AI41" s="299"/>
      <c r="AJ41" s="269">
        <f t="shared" si="11"/>
        <v>0</v>
      </c>
      <c r="AK41" s="270"/>
      <c r="AL41" s="271"/>
      <c r="AM41" s="280">
        <f t="shared" si="12"/>
        <v>350</v>
      </c>
      <c r="AO41" s="122"/>
      <c r="AP41" s="83">
        <f t="shared" si="8"/>
        <v>5</v>
      </c>
      <c r="AQ41" s="15"/>
      <c r="AR41" s="269"/>
      <c r="AS41" s="299"/>
      <c r="AT41" s="269">
        <f t="shared" si="13"/>
        <v>0</v>
      </c>
      <c r="AU41" s="270"/>
      <c r="AV41" s="271"/>
      <c r="AW41" s="280">
        <f t="shared" si="14"/>
        <v>200</v>
      </c>
    </row>
    <row r="42" spans="1:49" x14ac:dyDescent="0.25">
      <c r="A42" s="122"/>
      <c r="B42" s="83">
        <f t="shared" si="0"/>
        <v>2</v>
      </c>
      <c r="C42" s="15"/>
      <c r="D42" s="269"/>
      <c r="E42" s="299"/>
      <c r="F42" s="269">
        <f t="shared" si="9"/>
        <v>0</v>
      </c>
      <c r="G42" s="270"/>
      <c r="H42" s="271"/>
      <c r="I42" s="280">
        <f t="shared" si="10"/>
        <v>20</v>
      </c>
      <c r="K42" s="122"/>
      <c r="L42" s="83">
        <f t="shared" si="1"/>
        <v>7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70</v>
      </c>
      <c r="U42" s="122"/>
      <c r="V42" s="83">
        <f t="shared" si="4"/>
        <v>30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300</v>
      </c>
      <c r="AE42" s="122"/>
      <c r="AF42" s="83">
        <f t="shared" si="7"/>
        <v>35</v>
      </c>
      <c r="AG42" s="15"/>
      <c r="AH42" s="269"/>
      <c r="AI42" s="299"/>
      <c r="AJ42" s="269">
        <f t="shared" si="11"/>
        <v>0</v>
      </c>
      <c r="AK42" s="270"/>
      <c r="AL42" s="271"/>
      <c r="AM42" s="280">
        <f t="shared" si="12"/>
        <v>350</v>
      </c>
      <c r="AO42" s="122"/>
      <c r="AP42" s="83">
        <f t="shared" si="8"/>
        <v>5</v>
      </c>
      <c r="AQ42" s="15"/>
      <c r="AR42" s="269"/>
      <c r="AS42" s="299"/>
      <c r="AT42" s="269">
        <f t="shared" si="13"/>
        <v>0</v>
      </c>
      <c r="AU42" s="270"/>
      <c r="AV42" s="271"/>
      <c r="AW42" s="280">
        <f t="shared" si="14"/>
        <v>200</v>
      </c>
    </row>
    <row r="43" spans="1:49" x14ac:dyDescent="0.25">
      <c r="A43" s="122"/>
      <c r="B43" s="83">
        <f t="shared" si="0"/>
        <v>2</v>
      </c>
      <c r="C43" s="15"/>
      <c r="D43" s="269"/>
      <c r="E43" s="299"/>
      <c r="F43" s="269">
        <f t="shared" si="9"/>
        <v>0</v>
      </c>
      <c r="G43" s="270"/>
      <c r="H43" s="271"/>
      <c r="I43" s="280">
        <f t="shared" si="10"/>
        <v>20</v>
      </c>
      <c r="K43" s="122"/>
      <c r="L43" s="83">
        <f t="shared" si="1"/>
        <v>7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70</v>
      </c>
      <c r="U43" s="122"/>
      <c r="V43" s="83">
        <f t="shared" si="4"/>
        <v>30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300</v>
      </c>
      <c r="AE43" s="122"/>
      <c r="AF43" s="83">
        <f t="shared" si="7"/>
        <v>35</v>
      </c>
      <c r="AG43" s="15"/>
      <c r="AH43" s="269"/>
      <c r="AI43" s="299"/>
      <c r="AJ43" s="269">
        <f t="shared" si="11"/>
        <v>0</v>
      </c>
      <c r="AK43" s="270"/>
      <c r="AL43" s="271"/>
      <c r="AM43" s="280">
        <f t="shared" si="12"/>
        <v>350</v>
      </c>
      <c r="AO43" s="122"/>
      <c r="AP43" s="83">
        <f t="shared" si="8"/>
        <v>5</v>
      </c>
      <c r="AQ43" s="15"/>
      <c r="AR43" s="269"/>
      <c r="AS43" s="299"/>
      <c r="AT43" s="269">
        <f t="shared" si="13"/>
        <v>0</v>
      </c>
      <c r="AU43" s="270"/>
      <c r="AV43" s="271"/>
      <c r="AW43" s="280">
        <f t="shared" si="14"/>
        <v>200</v>
      </c>
    </row>
    <row r="44" spans="1:49" x14ac:dyDescent="0.25">
      <c r="A44" s="122"/>
      <c r="B44" s="83">
        <f t="shared" si="0"/>
        <v>2</v>
      </c>
      <c r="C44" s="15"/>
      <c r="D44" s="269"/>
      <c r="E44" s="299"/>
      <c r="F44" s="269">
        <f t="shared" si="9"/>
        <v>0</v>
      </c>
      <c r="G44" s="270"/>
      <c r="H44" s="271"/>
      <c r="I44" s="280">
        <f t="shared" si="10"/>
        <v>20</v>
      </c>
      <c r="K44" s="122"/>
      <c r="L44" s="83">
        <f t="shared" si="1"/>
        <v>7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70</v>
      </c>
      <c r="U44" s="122"/>
      <c r="V44" s="83">
        <f t="shared" si="4"/>
        <v>30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300</v>
      </c>
      <c r="AE44" s="122"/>
      <c r="AF44" s="83">
        <f t="shared" si="7"/>
        <v>35</v>
      </c>
      <c r="AG44" s="15"/>
      <c r="AH44" s="269"/>
      <c r="AI44" s="299"/>
      <c r="AJ44" s="269">
        <f t="shared" si="11"/>
        <v>0</v>
      </c>
      <c r="AK44" s="270"/>
      <c r="AL44" s="271"/>
      <c r="AM44" s="280">
        <f t="shared" si="12"/>
        <v>350</v>
      </c>
      <c r="AO44" s="122"/>
      <c r="AP44" s="83">
        <f t="shared" si="8"/>
        <v>5</v>
      </c>
      <c r="AQ44" s="15"/>
      <c r="AR44" s="269"/>
      <c r="AS44" s="299"/>
      <c r="AT44" s="269">
        <f t="shared" si="13"/>
        <v>0</v>
      </c>
      <c r="AU44" s="270"/>
      <c r="AV44" s="271"/>
      <c r="AW44" s="280">
        <f t="shared" si="14"/>
        <v>200</v>
      </c>
    </row>
    <row r="45" spans="1:49" x14ac:dyDescent="0.25">
      <c r="A45" s="122"/>
      <c r="B45" s="83">
        <f t="shared" si="0"/>
        <v>2</v>
      </c>
      <c r="C45" s="15"/>
      <c r="D45" s="269"/>
      <c r="E45" s="299"/>
      <c r="F45" s="269">
        <f t="shared" si="9"/>
        <v>0</v>
      </c>
      <c r="G45" s="270"/>
      <c r="H45" s="271"/>
      <c r="I45" s="280">
        <f t="shared" si="10"/>
        <v>20</v>
      </c>
      <c r="K45" s="122"/>
      <c r="L45" s="83">
        <f t="shared" si="1"/>
        <v>7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70</v>
      </c>
      <c r="U45" s="122"/>
      <c r="V45" s="83">
        <f t="shared" si="4"/>
        <v>30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300</v>
      </c>
      <c r="AE45" s="122"/>
      <c r="AF45" s="83">
        <f t="shared" si="7"/>
        <v>35</v>
      </c>
      <c r="AG45" s="15"/>
      <c r="AH45" s="269"/>
      <c r="AI45" s="299"/>
      <c r="AJ45" s="269">
        <f t="shared" si="11"/>
        <v>0</v>
      </c>
      <c r="AK45" s="270"/>
      <c r="AL45" s="271"/>
      <c r="AM45" s="280">
        <f t="shared" si="12"/>
        <v>350</v>
      </c>
      <c r="AO45" s="122"/>
      <c r="AP45" s="83">
        <f t="shared" si="8"/>
        <v>5</v>
      </c>
      <c r="AQ45" s="15"/>
      <c r="AR45" s="269"/>
      <c r="AS45" s="299"/>
      <c r="AT45" s="269">
        <f t="shared" si="13"/>
        <v>0</v>
      </c>
      <c r="AU45" s="270"/>
      <c r="AV45" s="271"/>
      <c r="AW45" s="280">
        <f t="shared" si="14"/>
        <v>200</v>
      </c>
    </row>
    <row r="46" spans="1:49" x14ac:dyDescent="0.25">
      <c r="A46" s="122"/>
      <c r="B46" s="83">
        <f t="shared" si="0"/>
        <v>2</v>
      </c>
      <c r="C46" s="15"/>
      <c r="D46" s="269"/>
      <c r="E46" s="299"/>
      <c r="F46" s="269">
        <f t="shared" si="9"/>
        <v>0</v>
      </c>
      <c r="G46" s="270"/>
      <c r="H46" s="271"/>
      <c r="I46" s="280">
        <f t="shared" si="10"/>
        <v>20</v>
      </c>
      <c r="K46" s="122"/>
      <c r="L46" s="83">
        <f t="shared" si="1"/>
        <v>7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70</v>
      </c>
      <c r="U46" s="122"/>
      <c r="V46" s="83">
        <f t="shared" si="4"/>
        <v>30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300</v>
      </c>
      <c r="AE46" s="122"/>
      <c r="AF46" s="83">
        <f t="shared" si="7"/>
        <v>35</v>
      </c>
      <c r="AG46" s="15"/>
      <c r="AH46" s="269"/>
      <c r="AI46" s="299"/>
      <c r="AJ46" s="269">
        <f t="shared" si="11"/>
        <v>0</v>
      </c>
      <c r="AK46" s="270"/>
      <c r="AL46" s="271"/>
      <c r="AM46" s="280">
        <f t="shared" si="12"/>
        <v>350</v>
      </c>
      <c r="AO46" s="122"/>
      <c r="AP46" s="83">
        <f t="shared" si="8"/>
        <v>5</v>
      </c>
      <c r="AQ46" s="15"/>
      <c r="AR46" s="269"/>
      <c r="AS46" s="299"/>
      <c r="AT46" s="269">
        <f t="shared" si="13"/>
        <v>0</v>
      </c>
      <c r="AU46" s="270"/>
      <c r="AV46" s="271"/>
      <c r="AW46" s="280">
        <f t="shared" si="14"/>
        <v>200</v>
      </c>
    </row>
    <row r="47" spans="1:49" x14ac:dyDescent="0.25">
      <c r="A47" s="122"/>
      <c r="B47" s="83">
        <f t="shared" si="0"/>
        <v>2</v>
      </c>
      <c r="C47" s="15"/>
      <c r="D47" s="269"/>
      <c r="E47" s="299"/>
      <c r="F47" s="269">
        <f t="shared" si="9"/>
        <v>0</v>
      </c>
      <c r="G47" s="270"/>
      <c r="H47" s="271"/>
      <c r="I47" s="280">
        <f t="shared" si="10"/>
        <v>20</v>
      </c>
      <c r="K47" s="122"/>
      <c r="L47" s="83">
        <f t="shared" si="1"/>
        <v>7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70</v>
      </c>
      <c r="U47" s="122"/>
      <c r="V47" s="83">
        <f t="shared" si="4"/>
        <v>30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300</v>
      </c>
      <c r="AE47" s="122"/>
      <c r="AF47" s="83">
        <f t="shared" si="7"/>
        <v>35</v>
      </c>
      <c r="AG47" s="15"/>
      <c r="AH47" s="269"/>
      <c r="AI47" s="299"/>
      <c r="AJ47" s="269">
        <f t="shared" si="11"/>
        <v>0</v>
      </c>
      <c r="AK47" s="270"/>
      <c r="AL47" s="271"/>
      <c r="AM47" s="280">
        <f t="shared" si="12"/>
        <v>350</v>
      </c>
      <c r="AO47" s="122"/>
      <c r="AP47" s="83">
        <f t="shared" si="8"/>
        <v>5</v>
      </c>
      <c r="AQ47" s="15"/>
      <c r="AR47" s="269"/>
      <c r="AS47" s="299"/>
      <c r="AT47" s="269">
        <f t="shared" si="13"/>
        <v>0</v>
      </c>
      <c r="AU47" s="270"/>
      <c r="AV47" s="271"/>
      <c r="AW47" s="280">
        <f t="shared" si="14"/>
        <v>200</v>
      </c>
    </row>
    <row r="48" spans="1:49" x14ac:dyDescent="0.25">
      <c r="A48" s="122"/>
      <c r="B48" s="83">
        <f t="shared" si="0"/>
        <v>2</v>
      </c>
      <c r="C48" s="15"/>
      <c r="D48" s="269"/>
      <c r="E48" s="299"/>
      <c r="F48" s="269">
        <f t="shared" si="9"/>
        <v>0</v>
      </c>
      <c r="G48" s="270"/>
      <c r="H48" s="271"/>
      <c r="I48" s="280">
        <f t="shared" si="10"/>
        <v>20</v>
      </c>
      <c r="K48" s="122"/>
      <c r="L48" s="83">
        <f t="shared" si="1"/>
        <v>7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70</v>
      </c>
      <c r="U48" s="122"/>
      <c r="V48" s="83">
        <f t="shared" si="4"/>
        <v>30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300</v>
      </c>
      <c r="AE48" s="122"/>
      <c r="AF48" s="83">
        <f t="shared" si="7"/>
        <v>35</v>
      </c>
      <c r="AG48" s="15"/>
      <c r="AH48" s="269"/>
      <c r="AI48" s="299"/>
      <c r="AJ48" s="269">
        <f t="shared" si="11"/>
        <v>0</v>
      </c>
      <c r="AK48" s="270"/>
      <c r="AL48" s="271"/>
      <c r="AM48" s="280">
        <f t="shared" si="12"/>
        <v>350</v>
      </c>
      <c r="AO48" s="122"/>
      <c r="AP48" s="83">
        <f t="shared" si="8"/>
        <v>5</v>
      </c>
      <c r="AQ48" s="15"/>
      <c r="AR48" s="269"/>
      <c r="AS48" s="299"/>
      <c r="AT48" s="269">
        <f t="shared" si="13"/>
        <v>0</v>
      </c>
      <c r="AU48" s="270"/>
      <c r="AV48" s="271"/>
      <c r="AW48" s="280">
        <f t="shared" si="14"/>
        <v>200</v>
      </c>
    </row>
    <row r="49" spans="1:49" x14ac:dyDescent="0.25">
      <c r="A49" s="122"/>
      <c r="B49" s="83">
        <f t="shared" si="0"/>
        <v>2</v>
      </c>
      <c r="C49" s="15"/>
      <c r="D49" s="269"/>
      <c r="E49" s="299"/>
      <c r="F49" s="269">
        <f t="shared" si="9"/>
        <v>0</v>
      </c>
      <c r="G49" s="270"/>
      <c r="H49" s="271"/>
      <c r="I49" s="280">
        <f t="shared" si="10"/>
        <v>20</v>
      </c>
      <c r="K49" s="122"/>
      <c r="L49" s="83">
        <f t="shared" si="1"/>
        <v>7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70</v>
      </c>
      <c r="U49" s="122"/>
      <c r="V49" s="83">
        <f t="shared" si="4"/>
        <v>30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300</v>
      </c>
      <c r="AE49" s="122"/>
      <c r="AF49" s="83">
        <f t="shared" si="7"/>
        <v>35</v>
      </c>
      <c r="AG49" s="15"/>
      <c r="AH49" s="269"/>
      <c r="AI49" s="299"/>
      <c r="AJ49" s="269">
        <f t="shared" si="11"/>
        <v>0</v>
      </c>
      <c r="AK49" s="270"/>
      <c r="AL49" s="271"/>
      <c r="AM49" s="280">
        <f t="shared" si="12"/>
        <v>350</v>
      </c>
      <c r="AO49" s="122"/>
      <c r="AP49" s="83">
        <f t="shared" si="8"/>
        <v>5</v>
      </c>
      <c r="AQ49" s="15"/>
      <c r="AR49" s="269"/>
      <c r="AS49" s="299"/>
      <c r="AT49" s="269">
        <f t="shared" si="13"/>
        <v>0</v>
      </c>
      <c r="AU49" s="270"/>
      <c r="AV49" s="271"/>
      <c r="AW49" s="280">
        <f t="shared" si="14"/>
        <v>200</v>
      </c>
    </row>
    <row r="50" spans="1:49" x14ac:dyDescent="0.25">
      <c r="A50" s="122"/>
      <c r="B50" s="83">
        <f t="shared" si="0"/>
        <v>2</v>
      </c>
      <c r="C50" s="15"/>
      <c r="D50" s="269"/>
      <c r="E50" s="299"/>
      <c r="F50" s="269">
        <f t="shared" si="9"/>
        <v>0</v>
      </c>
      <c r="G50" s="270"/>
      <c r="H50" s="271"/>
      <c r="I50" s="280">
        <f t="shared" si="10"/>
        <v>20</v>
      </c>
      <c r="K50" s="122"/>
      <c r="L50" s="83">
        <f t="shared" si="1"/>
        <v>7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70</v>
      </c>
      <c r="U50" s="122"/>
      <c r="V50" s="83">
        <f t="shared" si="4"/>
        <v>30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300</v>
      </c>
      <c r="AE50" s="122"/>
      <c r="AF50" s="83">
        <f t="shared" si="7"/>
        <v>35</v>
      </c>
      <c r="AG50" s="15"/>
      <c r="AH50" s="269"/>
      <c r="AI50" s="299"/>
      <c r="AJ50" s="269">
        <f t="shared" si="11"/>
        <v>0</v>
      </c>
      <c r="AK50" s="270"/>
      <c r="AL50" s="271"/>
      <c r="AM50" s="280">
        <f t="shared" si="12"/>
        <v>350</v>
      </c>
      <c r="AO50" s="122"/>
      <c r="AP50" s="83">
        <f t="shared" si="8"/>
        <v>5</v>
      </c>
      <c r="AQ50" s="15"/>
      <c r="AR50" s="269"/>
      <c r="AS50" s="299"/>
      <c r="AT50" s="269">
        <f t="shared" si="13"/>
        <v>0</v>
      </c>
      <c r="AU50" s="270"/>
      <c r="AV50" s="271"/>
      <c r="AW50" s="280">
        <f t="shared" si="14"/>
        <v>200</v>
      </c>
    </row>
    <row r="51" spans="1:49" x14ac:dyDescent="0.25">
      <c r="A51" s="122"/>
      <c r="B51" s="83">
        <f t="shared" si="0"/>
        <v>2</v>
      </c>
      <c r="C51" s="15"/>
      <c r="D51" s="269"/>
      <c r="E51" s="299"/>
      <c r="F51" s="269">
        <f t="shared" si="9"/>
        <v>0</v>
      </c>
      <c r="G51" s="270"/>
      <c r="H51" s="271"/>
      <c r="I51" s="280">
        <f t="shared" si="10"/>
        <v>20</v>
      </c>
      <c r="K51" s="122"/>
      <c r="L51" s="83">
        <f t="shared" si="1"/>
        <v>7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70</v>
      </c>
      <c r="U51" s="122"/>
      <c r="V51" s="83">
        <f t="shared" si="4"/>
        <v>30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300</v>
      </c>
      <c r="AE51" s="122"/>
      <c r="AF51" s="83">
        <f t="shared" si="7"/>
        <v>35</v>
      </c>
      <c r="AG51" s="15"/>
      <c r="AH51" s="269"/>
      <c r="AI51" s="299"/>
      <c r="AJ51" s="269">
        <f t="shared" si="11"/>
        <v>0</v>
      </c>
      <c r="AK51" s="270"/>
      <c r="AL51" s="271"/>
      <c r="AM51" s="280">
        <f t="shared" si="12"/>
        <v>350</v>
      </c>
      <c r="AO51" s="122"/>
      <c r="AP51" s="83">
        <f t="shared" si="8"/>
        <v>5</v>
      </c>
      <c r="AQ51" s="15"/>
      <c r="AR51" s="269"/>
      <c r="AS51" s="299"/>
      <c r="AT51" s="269">
        <f t="shared" si="13"/>
        <v>0</v>
      </c>
      <c r="AU51" s="270"/>
      <c r="AV51" s="271"/>
      <c r="AW51" s="280">
        <f t="shared" si="14"/>
        <v>200</v>
      </c>
    </row>
    <row r="52" spans="1:49" x14ac:dyDescent="0.25">
      <c r="A52" s="122"/>
      <c r="B52" s="83">
        <f t="shared" si="0"/>
        <v>2</v>
      </c>
      <c r="C52" s="15"/>
      <c r="D52" s="269"/>
      <c r="E52" s="299"/>
      <c r="F52" s="269">
        <f t="shared" si="9"/>
        <v>0</v>
      </c>
      <c r="G52" s="270"/>
      <c r="H52" s="271"/>
      <c r="I52" s="280">
        <f t="shared" si="10"/>
        <v>20</v>
      </c>
      <c r="K52" s="122"/>
      <c r="L52" s="83">
        <f t="shared" si="1"/>
        <v>7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70</v>
      </c>
      <c r="U52" s="122"/>
      <c r="V52" s="83">
        <f t="shared" si="4"/>
        <v>30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300</v>
      </c>
      <c r="AE52" s="122"/>
      <c r="AF52" s="83">
        <f t="shared" si="7"/>
        <v>35</v>
      </c>
      <c r="AG52" s="15"/>
      <c r="AH52" s="269"/>
      <c r="AI52" s="299"/>
      <c r="AJ52" s="269">
        <f t="shared" si="11"/>
        <v>0</v>
      </c>
      <c r="AK52" s="270"/>
      <c r="AL52" s="271"/>
      <c r="AM52" s="280">
        <f t="shared" si="12"/>
        <v>350</v>
      </c>
      <c r="AO52" s="122"/>
      <c r="AP52" s="83">
        <f t="shared" si="8"/>
        <v>5</v>
      </c>
      <c r="AQ52" s="15"/>
      <c r="AR52" s="269"/>
      <c r="AS52" s="299"/>
      <c r="AT52" s="269">
        <f t="shared" si="13"/>
        <v>0</v>
      </c>
      <c r="AU52" s="270"/>
      <c r="AV52" s="271"/>
      <c r="AW52" s="280">
        <f t="shared" si="14"/>
        <v>200</v>
      </c>
    </row>
    <row r="53" spans="1:49" x14ac:dyDescent="0.25">
      <c r="A53" s="122"/>
      <c r="B53" s="83">
        <f t="shared" si="0"/>
        <v>2</v>
      </c>
      <c r="C53" s="15"/>
      <c r="D53" s="269"/>
      <c r="E53" s="299"/>
      <c r="F53" s="269">
        <f t="shared" si="9"/>
        <v>0</v>
      </c>
      <c r="G53" s="270"/>
      <c r="H53" s="271"/>
      <c r="I53" s="280">
        <f t="shared" si="10"/>
        <v>20</v>
      </c>
      <c r="K53" s="122"/>
      <c r="L53" s="83">
        <f t="shared" si="1"/>
        <v>7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70</v>
      </c>
      <c r="U53" s="122"/>
      <c r="V53" s="83">
        <f t="shared" si="4"/>
        <v>30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300</v>
      </c>
      <c r="AE53" s="122"/>
      <c r="AF53" s="83">
        <f t="shared" si="7"/>
        <v>35</v>
      </c>
      <c r="AG53" s="15"/>
      <c r="AH53" s="269"/>
      <c r="AI53" s="299"/>
      <c r="AJ53" s="269">
        <f t="shared" si="11"/>
        <v>0</v>
      </c>
      <c r="AK53" s="270"/>
      <c r="AL53" s="271"/>
      <c r="AM53" s="280">
        <f t="shared" si="12"/>
        <v>350</v>
      </c>
      <c r="AO53" s="122"/>
      <c r="AP53" s="83">
        <f t="shared" si="8"/>
        <v>5</v>
      </c>
      <c r="AQ53" s="15"/>
      <c r="AR53" s="269"/>
      <c r="AS53" s="299"/>
      <c r="AT53" s="269">
        <f t="shared" si="13"/>
        <v>0</v>
      </c>
      <c r="AU53" s="270"/>
      <c r="AV53" s="271"/>
      <c r="AW53" s="280">
        <f t="shared" si="14"/>
        <v>200</v>
      </c>
    </row>
    <row r="54" spans="1:49" x14ac:dyDescent="0.25">
      <c r="A54" s="122"/>
      <c r="B54" s="83">
        <f t="shared" si="0"/>
        <v>2</v>
      </c>
      <c r="C54" s="15"/>
      <c r="D54" s="269"/>
      <c r="E54" s="299"/>
      <c r="F54" s="269">
        <f t="shared" si="9"/>
        <v>0</v>
      </c>
      <c r="G54" s="270"/>
      <c r="H54" s="271"/>
      <c r="I54" s="280">
        <f t="shared" si="10"/>
        <v>20</v>
      </c>
      <c r="K54" s="122"/>
      <c r="L54" s="83">
        <f t="shared" si="1"/>
        <v>7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70</v>
      </c>
      <c r="U54" s="122"/>
      <c r="V54" s="83">
        <f t="shared" si="4"/>
        <v>30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300</v>
      </c>
      <c r="AE54" s="122"/>
      <c r="AF54" s="83">
        <f t="shared" si="7"/>
        <v>35</v>
      </c>
      <c r="AG54" s="15"/>
      <c r="AH54" s="269"/>
      <c r="AI54" s="299"/>
      <c r="AJ54" s="269">
        <f t="shared" si="11"/>
        <v>0</v>
      </c>
      <c r="AK54" s="270"/>
      <c r="AL54" s="271"/>
      <c r="AM54" s="280">
        <f t="shared" si="12"/>
        <v>350</v>
      </c>
      <c r="AO54" s="122"/>
      <c r="AP54" s="83">
        <f t="shared" si="8"/>
        <v>5</v>
      </c>
      <c r="AQ54" s="15"/>
      <c r="AR54" s="269"/>
      <c r="AS54" s="299"/>
      <c r="AT54" s="269">
        <f t="shared" si="13"/>
        <v>0</v>
      </c>
      <c r="AU54" s="270"/>
      <c r="AV54" s="271"/>
      <c r="AW54" s="280">
        <f t="shared" si="14"/>
        <v>200</v>
      </c>
    </row>
    <row r="55" spans="1:49" x14ac:dyDescent="0.25">
      <c r="A55" s="122"/>
      <c r="B55" s="12">
        <f t="shared" si="0"/>
        <v>2</v>
      </c>
      <c r="C55" s="15"/>
      <c r="D55" s="269"/>
      <c r="E55" s="299"/>
      <c r="F55" s="269">
        <f t="shared" si="9"/>
        <v>0</v>
      </c>
      <c r="G55" s="270"/>
      <c r="H55" s="271"/>
      <c r="I55" s="280">
        <f t="shared" si="10"/>
        <v>20</v>
      </c>
      <c r="K55" s="122"/>
      <c r="L55" s="12">
        <f t="shared" si="1"/>
        <v>7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70</v>
      </c>
      <c r="U55" s="122"/>
      <c r="V55" s="12">
        <f t="shared" si="4"/>
        <v>30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300</v>
      </c>
      <c r="AE55" s="122"/>
      <c r="AF55" s="12">
        <f t="shared" si="7"/>
        <v>35</v>
      </c>
      <c r="AG55" s="15"/>
      <c r="AH55" s="269"/>
      <c r="AI55" s="299"/>
      <c r="AJ55" s="269">
        <f t="shared" si="11"/>
        <v>0</v>
      </c>
      <c r="AK55" s="270"/>
      <c r="AL55" s="271"/>
      <c r="AM55" s="280">
        <f t="shared" si="12"/>
        <v>350</v>
      </c>
      <c r="AO55" s="122"/>
      <c r="AP55" s="12">
        <f t="shared" si="8"/>
        <v>5</v>
      </c>
      <c r="AQ55" s="15"/>
      <c r="AR55" s="269"/>
      <c r="AS55" s="299"/>
      <c r="AT55" s="269">
        <f t="shared" si="13"/>
        <v>0</v>
      </c>
      <c r="AU55" s="270"/>
      <c r="AV55" s="271"/>
      <c r="AW55" s="280">
        <f t="shared" si="14"/>
        <v>200</v>
      </c>
    </row>
    <row r="56" spans="1:49" x14ac:dyDescent="0.25">
      <c r="A56" s="122"/>
      <c r="B56" s="12">
        <f t="shared" si="0"/>
        <v>2</v>
      </c>
      <c r="C56" s="15"/>
      <c r="D56" s="269"/>
      <c r="E56" s="299"/>
      <c r="F56" s="269">
        <f t="shared" si="9"/>
        <v>0</v>
      </c>
      <c r="G56" s="270"/>
      <c r="H56" s="271"/>
      <c r="I56" s="280">
        <f t="shared" si="10"/>
        <v>20</v>
      </c>
      <c r="K56" s="122"/>
      <c r="L56" s="12">
        <f t="shared" si="1"/>
        <v>7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70</v>
      </c>
      <c r="U56" s="122"/>
      <c r="V56" s="12">
        <f t="shared" si="4"/>
        <v>30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300</v>
      </c>
      <c r="AE56" s="122"/>
      <c r="AF56" s="12">
        <f t="shared" si="7"/>
        <v>35</v>
      </c>
      <c r="AG56" s="15"/>
      <c r="AH56" s="269"/>
      <c r="AI56" s="299"/>
      <c r="AJ56" s="269">
        <f t="shared" si="11"/>
        <v>0</v>
      </c>
      <c r="AK56" s="270"/>
      <c r="AL56" s="271"/>
      <c r="AM56" s="280">
        <f t="shared" si="12"/>
        <v>350</v>
      </c>
      <c r="AO56" s="122"/>
      <c r="AP56" s="12">
        <f t="shared" si="8"/>
        <v>5</v>
      </c>
      <c r="AQ56" s="15"/>
      <c r="AR56" s="269"/>
      <c r="AS56" s="299"/>
      <c r="AT56" s="269">
        <f t="shared" si="13"/>
        <v>0</v>
      </c>
      <c r="AU56" s="270"/>
      <c r="AV56" s="271"/>
      <c r="AW56" s="280">
        <f t="shared" si="14"/>
        <v>200</v>
      </c>
    </row>
    <row r="57" spans="1:49" x14ac:dyDescent="0.25">
      <c r="A57" s="122"/>
      <c r="B57" s="12">
        <f t="shared" si="0"/>
        <v>2</v>
      </c>
      <c r="C57" s="15"/>
      <c r="D57" s="269"/>
      <c r="E57" s="299"/>
      <c r="F57" s="269">
        <f t="shared" si="9"/>
        <v>0</v>
      </c>
      <c r="G57" s="270"/>
      <c r="H57" s="271"/>
      <c r="I57" s="280">
        <f t="shared" si="10"/>
        <v>20</v>
      </c>
      <c r="K57" s="122"/>
      <c r="L57" s="12">
        <f t="shared" si="1"/>
        <v>7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70</v>
      </c>
      <c r="U57" s="122"/>
      <c r="V57" s="12">
        <f t="shared" si="4"/>
        <v>30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300</v>
      </c>
      <c r="AE57" s="122"/>
      <c r="AF57" s="12">
        <f t="shared" si="7"/>
        <v>35</v>
      </c>
      <c r="AG57" s="15"/>
      <c r="AH57" s="269"/>
      <c r="AI57" s="299"/>
      <c r="AJ57" s="269">
        <f t="shared" si="11"/>
        <v>0</v>
      </c>
      <c r="AK57" s="270"/>
      <c r="AL57" s="271"/>
      <c r="AM57" s="280">
        <f t="shared" si="12"/>
        <v>350</v>
      </c>
      <c r="AO57" s="122"/>
      <c r="AP57" s="12">
        <f t="shared" si="8"/>
        <v>5</v>
      </c>
      <c r="AQ57" s="15"/>
      <c r="AR57" s="269"/>
      <c r="AS57" s="299"/>
      <c r="AT57" s="269">
        <f t="shared" si="13"/>
        <v>0</v>
      </c>
      <c r="AU57" s="270"/>
      <c r="AV57" s="271"/>
      <c r="AW57" s="280">
        <f t="shared" si="14"/>
        <v>200</v>
      </c>
    </row>
    <row r="58" spans="1:49" x14ac:dyDescent="0.25">
      <c r="A58" s="122"/>
      <c r="B58" s="12">
        <f t="shared" si="0"/>
        <v>2</v>
      </c>
      <c r="C58" s="15"/>
      <c r="D58" s="269"/>
      <c r="E58" s="299"/>
      <c r="F58" s="269">
        <f t="shared" si="9"/>
        <v>0</v>
      </c>
      <c r="G58" s="270"/>
      <c r="H58" s="271"/>
      <c r="I58" s="280">
        <f t="shared" si="10"/>
        <v>20</v>
      </c>
      <c r="K58" s="122"/>
      <c r="L58" s="12">
        <f t="shared" si="1"/>
        <v>7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70</v>
      </c>
      <c r="U58" s="122"/>
      <c r="V58" s="12">
        <f t="shared" si="4"/>
        <v>30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300</v>
      </c>
      <c r="AE58" s="122"/>
      <c r="AF58" s="12">
        <f t="shared" si="7"/>
        <v>35</v>
      </c>
      <c r="AG58" s="15"/>
      <c r="AH58" s="269"/>
      <c r="AI58" s="299"/>
      <c r="AJ58" s="269">
        <f t="shared" si="11"/>
        <v>0</v>
      </c>
      <c r="AK58" s="270"/>
      <c r="AL58" s="271"/>
      <c r="AM58" s="280">
        <f t="shared" si="12"/>
        <v>350</v>
      </c>
      <c r="AO58" s="122"/>
      <c r="AP58" s="12">
        <f t="shared" si="8"/>
        <v>5</v>
      </c>
      <c r="AQ58" s="15"/>
      <c r="AR58" s="269"/>
      <c r="AS58" s="299"/>
      <c r="AT58" s="269">
        <f t="shared" si="13"/>
        <v>0</v>
      </c>
      <c r="AU58" s="270"/>
      <c r="AV58" s="271"/>
      <c r="AW58" s="280">
        <f t="shared" si="14"/>
        <v>200</v>
      </c>
    </row>
    <row r="59" spans="1:49" x14ac:dyDescent="0.25">
      <c r="A59" s="122"/>
      <c r="B59" s="12">
        <f t="shared" si="0"/>
        <v>2</v>
      </c>
      <c r="C59" s="15"/>
      <c r="D59" s="269"/>
      <c r="E59" s="299"/>
      <c r="F59" s="269">
        <f t="shared" si="9"/>
        <v>0</v>
      </c>
      <c r="G59" s="270"/>
      <c r="H59" s="271"/>
      <c r="I59" s="280">
        <f t="shared" si="10"/>
        <v>20</v>
      </c>
      <c r="K59" s="122"/>
      <c r="L59" s="12">
        <f t="shared" si="1"/>
        <v>7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70</v>
      </c>
      <c r="U59" s="122"/>
      <c r="V59" s="12">
        <f t="shared" si="4"/>
        <v>30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300</v>
      </c>
      <c r="AE59" s="122"/>
      <c r="AF59" s="12">
        <f t="shared" si="7"/>
        <v>35</v>
      </c>
      <c r="AG59" s="15"/>
      <c r="AH59" s="269"/>
      <c r="AI59" s="299"/>
      <c r="AJ59" s="269">
        <f t="shared" si="11"/>
        <v>0</v>
      </c>
      <c r="AK59" s="270"/>
      <c r="AL59" s="271"/>
      <c r="AM59" s="280">
        <f t="shared" si="12"/>
        <v>350</v>
      </c>
      <c r="AO59" s="122"/>
      <c r="AP59" s="12">
        <f t="shared" si="8"/>
        <v>5</v>
      </c>
      <c r="AQ59" s="15"/>
      <c r="AR59" s="269"/>
      <c r="AS59" s="299"/>
      <c r="AT59" s="269">
        <f t="shared" si="13"/>
        <v>0</v>
      </c>
      <c r="AU59" s="270"/>
      <c r="AV59" s="271"/>
      <c r="AW59" s="280">
        <f t="shared" si="14"/>
        <v>200</v>
      </c>
    </row>
    <row r="60" spans="1:49" x14ac:dyDescent="0.25">
      <c r="A60" s="122"/>
      <c r="B60" s="12">
        <f t="shared" si="0"/>
        <v>2</v>
      </c>
      <c r="C60" s="15"/>
      <c r="D60" s="269"/>
      <c r="E60" s="299"/>
      <c r="F60" s="269">
        <f t="shared" si="9"/>
        <v>0</v>
      </c>
      <c r="G60" s="270"/>
      <c r="H60" s="271"/>
      <c r="I60" s="280">
        <f t="shared" si="10"/>
        <v>20</v>
      </c>
      <c r="K60" s="122"/>
      <c r="L60" s="12">
        <f t="shared" si="1"/>
        <v>7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70</v>
      </c>
      <c r="U60" s="122"/>
      <c r="V60" s="12">
        <f t="shared" si="4"/>
        <v>30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300</v>
      </c>
      <c r="AE60" s="122"/>
      <c r="AF60" s="12">
        <f t="shared" si="7"/>
        <v>35</v>
      </c>
      <c r="AG60" s="15"/>
      <c r="AH60" s="269"/>
      <c r="AI60" s="299"/>
      <c r="AJ60" s="269">
        <f t="shared" si="11"/>
        <v>0</v>
      </c>
      <c r="AK60" s="270"/>
      <c r="AL60" s="271"/>
      <c r="AM60" s="280">
        <f t="shared" si="12"/>
        <v>350</v>
      </c>
      <c r="AO60" s="122"/>
      <c r="AP60" s="12">
        <f t="shared" si="8"/>
        <v>5</v>
      </c>
      <c r="AQ60" s="15"/>
      <c r="AR60" s="269"/>
      <c r="AS60" s="299"/>
      <c r="AT60" s="269">
        <f t="shared" si="13"/>
        <v>0</v>
      </c>
      <c r="AU60" s="270"/>
      <c r="AV60" s="271"/>
      <c r="AW60" s="280">
        <f t="shared" si="14"/>
        <v>200</v>
      </c>
    </row>
    <row r="61" spans="1:49" x14ac:dyDescent="0.25">
      <c r="A61" s="122"/>
      <c r="B61" s="12">
        <f t="shared" si="0"/>
        <v>2</v>
      </c>
      <c r="C61" s="15"/>
      <c r="D61" s="269"/>
      <c r="E61" s="299"/>
      <c r="F61" s="269">
        <f t="shared" si="9"/>
        <v>0</v>
      </c>
      <c r="G61" s="270"/>
      <c r="H61" s="271"/>
      <c r="I61" s="280">
        <f t="shared" si="10"/>
        <v>20</v>
      </c>
      <c r="K61" s="122"/>
      <c r="L61" s="12">
        <f t="shared" si="1"/>
        <v>7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70</v>
      </c>
      <c r="U61" s="122"/>
      <c r="V61" s="12">
        <f t="shared" si="4"/>
        <v>30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300</v>
      </c>
      <c r="AE61" s="122"/>
      <c r="AF61" s="12">
        <f t="shared" si="7"/>
        <v>35</v>
      </c>
      <c r="AG61" s="15"/>
      <c r="AH61" s="269"/>
      <c r="AI61" s="299"/>
      <c r="AJ61" s="269">
        <f t="shared" si="11"/>
        <v>0</v>
      </c>
      <c r="AK61" s="270"/>
      <c r="AL61" s="271"/>
      <c r="AM61" s="280">
        <f t="shared" si="12"/>
        <v>350</v>
      </c>
      <c r="AO61" s="122"/>
      <c r="AP61" s="12">
        <f t="shared" si="8"/>
        <v>5</v>
      </c>
      <c r="AQ61" s="15"/>
      <c r="AR61" s="269"/>
      <c r="AS61" s="299"/>
      <c r="AT61" s="269">
        <f t="shared" si="13"/>
        <v>0</v>
      </c>
      <c r="AU61" s="270"/>
      <c r="AV61" s="271"/>
      <c r="AW61" s="280">
        <f t="shared" si="14"/>
        <v>200</v>
      </c>
    </row>
    <row r="62" spans="1:49" x14ac:dyDescent="0.25">
      <c r="A62" s="122"/>
      <c r="B62" s="12">
        <f t="shared" si="0"/>
        <v>2</v>
      </c>
      <c r="C62" s="15"/>
      <c r="D62" s="269"/>
      <c r="E62" s="299"/>
      <c r="F62" s="269">
        <f t="shared" si="9"/>
        <v>0</v>
      </c>
      <c r="G62" s="270"/>
      <c r="H62" s="271"/>
      <c r="I62" s="280">
        <f t="shared" si="10"/>
        <v>20</v>
      </c>
      <c r="K62" s="122"/>
      <c r="L62" s="12">
        <f t="shared" si="1"/>
        <v>7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70</v>
      </c>
      <c r="U62" s="122"/>
      <c r="V62" s="12">
        <f t="shared" si="4"/>
        <v>30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300</v>
      </c>
      <c r="AE62" s="122"/>
      <c r="AF62" s="12">
        <f t="shared" si="7"/>
        <v>35</v>
      </c>
      <c r="AG62" s="15"/>
      <c r="AH62" s="269"/>
      <c r="AI62" s="299"/>
      <c r="AJ62" s="269">
        <f t="shared" si="11"/>
        <v>0</v>
      </c>
      <c r="AK62" s="270"/>
      <c r="AL62" s="271"/>
      <c r="AM62" s="280">
        <f t="shared" si="12"/>
        <v>350</v>
      </c>
      <c r="AO62" s="122"/>
      <c r="AP62" s="12">
        <f t="shared" si="8"/>
        <v>5</v>
      </c>
      <c r="AQ62" s="15"/>
      <c r="AR62" s="269"/>
      <c r="AS62" s="299"/>
      <c r="AT62" s="269">
        <f t="shared" si="13"/>
        <v>0</v>
      </c>
      <c r="AU62" s="270"/>
      <c r="AV62" s="271"/>
      <c r="AW62" s="280">
        <f t="shared" si="14"/>
        <v>200</v>
      </c>
    </row>
    <row r="63" spans="1:49" x14ac:dyDescent="0.25">
      <c r="A63" s="122"/>
      <c r="B63" s="12">
        <f t="shared" si="0"/>
        <v>2</v>
      </c>
      <c r="C63" s="15"/>
      <c r="D63" s="269"/>
      <c r="E63" s="299"/>
      <c r="F63" s="269">
        <f t="shared" si="9"/>
        <v>0</v>
      </c>
      <c r="G63" s="270"/>
      <c r="H63" s="271"/>
      <c r="I63" s="280">
        <f t="shared" si="10"/>
        <v>20</v>
      </c>
      <c r="K63" s="122"/>
      <c r="L63" s="12">
        <f t="shared" si="1"/>
        <v>7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70</v>
      </c>
      <c r="U63" s="122"/>
      <c r="V63" s="12">
        <f t="shared" si="4"/>
        <v>30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300</v>
      </c>
      <c r="AE63" s="122"/>
      <c r="AF63" s="12">
        <f t="shared" si="7"/>
        <v>35</v>
      </c>
      <c r="AG63" s="15"/>
      <c r="AH63" s="269"/>
      <c r="AI63" s="299"/>
      <c r="AJ63" s="269">
        <f t="shared" si="11"/>
        <v>0</v>
      </c>
      <c r="AK63" s="270"/>
      <c r="AL63" s="271"/>
      <c r="AM63" s="280">
        <f t="shared" si="12"/>
        <v>350</v>
      </c>
      <c r="AO63" s="122"/>
      <c r="AP63" s="12">
        <f t="shared" si="8"/>
        <v>5</v>
      </c>
      <c r="AQ63" s="15"/>
      <c r="AR63" s="269"/>
      <c r="AS63" s="299"/>
      <c r="AT63" s="269">
        <f t="shared" si="13"/>
        <v>0</v>
      </c>
      <c r="AU63" s="270"/>
      <c r="AV63" s="271"/>
      <c r="AW63" s="280">
        <f t="shared" si="14"/>
        <v>200</v>
      </c>
    </row>
    <row r="64" spans="1:49" x14ac:dyDescent="0.25">
      <c r="A64" s="122"/>
      <c r="B64" s="12">
        <f t="shared" si="0"/>
        <v>2</v>
      </c>
      <c r="C64" s="15"/>
      <c r="D64" s="269"/>
      <c r="E64" s="299"/>
      <c r="F64" s="269">
        <f t="shared" si="9"/>
        <v>0</v>
      </c>
      <c r="G64" s="270"/>
      <c r="H64" s="271"/>
      <c r="I64" s="280">
        <f t="shared" si="10"/>
        <v>20</v>
      </c>
      <c r="K64" s="122"/>
      <c r="L64" s="12">
        <f t="shared" si="1"/>
        <v>7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70</v>
      </c>
      <c r="U64" s="122"/>
      <c r="V64" s="12">
        <f t="shared" si="4"/>
        <v>30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300</v>
      </c>
      <c r="AE64" s="122"/>
      <c r="AF64" s="12">
        <f t="shared" si="7"/>
        <v>35</v>
      </c>
      <c r="AG64" s="15"/>
      <c r="AH64" s="269"/>
      <c r="AI64" s="299"/>
      <c r="AJ64" s="269">
        <f t="shared" si="11"/>
        <v>0</v>
      </c>
      <c r="AK64" s="270"/>
      <c r="AL64" s="271"/>
      <c r="AM64" s="280">
        <f t="shared" si="12"/>
        <v>350</v>
      </c>
      <c r="AO64" s="122"/>
      <c r="AP64" s="12">
        <f t="shared" si="8"/>
        <v>5</v>
      </c>
      <c r="AQ64" s="15"/>
      <c r="AR64" s="269"/>
      <c r="AS64" s="299"/>
      <c r="AT64" s="269">
        <f t="shared" si="13"/>
        <v>0</v>
      </c>
      <c r="AU64" s="270"/>
      <c r="AV64" s="271"/>
      <c r="AW64" s="280">
        <f t="shared" si="14"/>
        <v>200</v>
      </c>
    </row>
    <row r="65" spans="1:49" x14ac:dyDescent="0.25">
      <c r="A65" s="122"/>
      <c r="B65" s="12">
        <f t="shared" si="0"/>
        <v>2</v>
      </c>
      <c r="C65" s="15"/>
      <c r="D65" s="269"/>
      <c r="E65" s="299"/>
      <c r="F65" s="269">
        <f t="shared" si="9"/>
        <v>0</v>
      </c>
      <c r="G65" s="270"/>
      <c r="H65" s="271"/>
      <c r="I65" s="280">
        <f t="shared" si="10"/>
        <v>20</v>
      </c>
      <c r="K65" s="122"/>
      <c r="L65" s="12">
        <f t="shared" si="1"/>
        <v>7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70</v>
      </c>
      <c r="U65" s="122"/>
      <c r="V65" s="12">
        <f t="shared" si="4"/>
        <v>30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300</v>
      </c>
      <c r="AE65" s="122"/>
      <c r="AF65" s="12">
        <f t="shared" si="7"/>
        <v>35</v>
      </c>
      <c r="AG65" s="15"/>
      <c r="AH65" s="269"/>
      <c r="AI65" s="299"/>
      <c r="AJ65" s="269">
        <f t="shared" si="11"/>
        <v>0</v>
      </c>
      <c r="AK65" s="270"/>
      <c r="AL65" s="271"/>
      <c r="AM65" s="280">
        <f t="shared" si="12"/>
        <v>350</v>
      </c>
      <c r="AO65" s="122"/>
      <c r="AP65" s="12">
        <f t="shared" si="8"/>
        <v>5</v>
      </c>
      <c r="AQ65" s="15"/>
      <c r="AR65" s="269"/>
      <c r="AS65" s="299"/>
      <c r="AT65" s="269">
        <f t="shared" si="13"/>
        <v>0</v>
      </c>
      <c r="AU65" s="270"/>
      <c r="AV65" s="271"/>
      <c r="AW65" s="280">
        <f t="shared" si="14"/>
        <v>200</v>
      </c>
    </row>
    <row r="66" spans="1:49" x14ac:dyDescent="0.25">
      <c r="A66" s="122"/>
      <c r="B66" s="12">
        <f t="shared" si="0"/>
        <v>2</v>
      </c>
      <c r="C66" s="15"/>
      <c r="D66" s="269"/>
      <c r="E66" s="299"/>
      <c r="F66" s="269">
        <f t="shared" si="9"/>
        <v>0</v>
      </c>
      <c r="G66" s="270"/>
      <c r="H66" s="271"/>
      <c r="I66" s="280">
        <f t="shared" si="10"/>
        <v>20</v>
      </c>
      <c r="K66" s="122"/>
      <c r="L66" s="12">
        <f t="shared" si="1"/>
        <v>7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70</v>
      </c>
      <c r="U66" s="122"/>
      <c r="V66" s="12">
        <f t="shared" si="4"/>
        <v>30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300</v>
      </c>
      <c r="AE66" s="122"/>
      <c r="AF66" s="12">
        <f t="shared" si="7"/>
        <v>35</v>
      </c>
      <c r="AG66" s="15"/>
      <c r="AH66" s="269"/>
      <c r="AI66" s="299"/>
      <c r="AJ66" s="269">
        <f t="shared" si="11"/>
        <v>0</v>
      </c>
      <c r="AK66" s="270"/>
      <c r="AL66" s="271"/>
      <c r="AM66" s="280">
        <f t="shared" si="12"/>
        <v>350</v>
      </c>
      <c r="AO66" s="122"/>
      <c r="AP66" s="12">
        <f t="shared" si="8"/>
        <v>5</v>
      </c>
      <c r="AQ66" s="15"/>
      <c r="AR66" s="269"/>
      <c r="AS66" s="299"/>
      <c r="AT66" s="269">
        <f t="shared" si="13"/>
        <v>0</v>
      </c>
      <c r="AU66" s="270"/>
      <c r="AV66" s="271"/>
      <c r="AW66" s="280">
        <f t="shared" si="14"/>
        <v>200</v>
      </c>
    </row>
    <row r="67" spans="1:49" x14ac:dyDescent="0.25">
      <c r="A67" s="122"/>
      <c r="B67" s="12">
        <f t="shared" si="0"/>
        <v>2</v>
      </c>
      <c r="C67" s="15"/>
      <c r="D67" s="69"/>
      <c r="E67" s="220"/>
      <c r="F67" s="69">
        <f t="shared" si="9"/>
        <v>0</v>
      </c>
      <c r="G67" s="70"/>
      <c r="H67" s="71"/>
      <c r="I67" s="105">
        <f t="shared" si="10"/>
        <v>20</v>
      </c>
      <c r="K67" s="122"/>
      <c r="L67" s="12">
        <f t="shared" si="1"/>
        <v>7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70</v>
      </c>
      <c r="U67" s="122"/>
      <c r="V67" s="12">
        <f t="shared" si="4"/>
        <v>30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300</v>
      </c>
      <c r="AE67" s="122"/>
      <c r="AF67" s="12">
        <f t="shared" si="7"/>
        <v>35</v>
      </c>
      <c r="AG67" s="15"/>
      <c r="AH67" s="69"/>
      <c r="AI67" s="220"/>
      <c r="AJ67" s="69">
        <f t="shared" si="11"/>
        <v>0</v>
      </c>
      <c r="AK67" s="70"/>
      <c r="AL67" s="71"/>
      <c r="AM67" s="105">
        <f t="shared" si="12"/>
        <v>350</v>
      </c>
      <c r="AO67" s="122"/>
      <c r="AP67" s="12">
        <f t="shared" si="8"/>
        <v>5</v>
      </c>
      <c r="AQ67" s="15"/>
      <c r="AR67" s="69"/>
      <c r="AS67" s="220"/>
      <c r="AT67" s="269">
        <f t="shared" si="13"/>
        <v>0</v>
      </c>
      <c r="AU67" s="70"/>
      <c r="AV67" s="71"/>
      <c r="AW67" s="105">
        <f t="shared" si="14"/>
        <v>200</v>
      </c>
    </row>
    <row r="68" spans="1:49" x14ac:dyDescent="0.25">
      <c r="A68" s="122"/>
      <c r="B68" s="12">
        <f t="shared" si="0"/>
        <v>2</v>
      </c>
      <c r="C68" s="15"/>
      <c r="D68" s="59"/>
      <c r="E68" s="228"/>
      <c r="F68" s="69">
        <f t="shared" si="9"/>
        <v>0</v>
      </c>
      <c r="G68" s="70"/>
      <c r="H68" s="71"/>
      <c r="I68" s="105">
        <f t="shared" si="10"/>
        <v>20</v>
      </c>
      <c r="K68" s="122"/>
      <c r="L68" s="12">
        <f t="shared" si="1"/>
        <v>7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70</v>
      </c>
      <c r="U68" s="122"/>
      <c r="V68" s="12">
        <f t="shared" si="4"/>
        <v>30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300</v>
      </c>
      <c r="AE68" s="122"/>
      <c r="AF68" s="12">
        <f t="shared" si="7"/>
        <v>35</v>
      </c>
      <c r="AG68" s="15"/>
      <c r="AH68" s="59"/>
      <c r="AI68" s="228"/>
      <c r="AJ68" s="69">
        <f t="shared" si="11"/>
        <v>0</v>
      </c>
      <c r="AK68" s="70"/>
      <c r="AL68" s="71"/>
      <c r="AM68" s="105">
        <f t="shared" si="12"/>
        <v>350</v>
      </c>
      <c r="AO68" s="122"/>
      <c r="AP68" s="12">
        <f t="shared" si="8"/>
        <v>5</v>
      </c>
      <c r="AQ68" s="15"/>
      <c r="AR68" s="59"/>
      <c r="AS68" s="228"/>
      <c r="AT68" s="269">
        <f t="shared" si="13"/>
        <v>0</v>
      </c>
      <c r="AU68" s="70"/>
      <c r="AV68" s="71"/>
      <c r="AW68" s="105">
        <f t="shared" si="14"/>
        <v>200</v>
      </c>
    </row>
    <row r="69" spans="1:49" x14ac:dyDescent="0.25">
      <c r="A69" s="122"/>
      <c r="B69" s="12">
        <f t="shared" si="0"/>
        <v>2</v>
      </c>
      <c r="C69" s="15"/>
      <c r="D69" s="59"/>
      <c r="E69" s="228"/>
      <c r="F69" s="69">
        <f t="shared" si="9"/>
        <v>0</v>
      </c>
      <c r="G69" s="70"/>
      <c r="H69" s="71"/>
      <c r="I69" s="105">
        <f t="shared" si="10"/>
        <v>20</v>
      </c>
      <c r="K69" s="122"/>
      <c r="L69" s="12">
        <f t="shared" si="1"/>
        <v>7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70</v>
      </c>
      <c r="U69" s="122"/>
      <c r="V69" s="12">
        <f t="shared" si="4"/>
        <v>30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300</v>
      </c>
      <c r="AE69" s="122"/>
      <c r="AF69" s="12">
        <f t="shared" si="7"/>
        <v>35</v>
      </c>
      <c r="AG69" s="15"/>
      <c r="AH69" s="59"/>
      <c r="AI69" s="228"/>
      <c r="AJ69" s="69">
        <f t="shared" si="11"/>
        <v>0</v>
      </c>
      <c r="AK69" s="70"/>
      <c r="AL69" s="71"/>
      <c r="AM69" s="105">
        <f t="shared" si="12"/>
        <v>350</v>
      </c>
      <c r="AO69" s="122"/>
      <c r="AP69" s="12">
        <f t="shared" si="8"/>
        <v>5</v>
      </c>
      <c r="AQ69" s="15"/>
      <c r="AR69" s="59"/>
      <c r="AS69" s="228"/>
      <c r="AT69" s="269">
        <f t="shared" si="13"/>
        <v>0</v>
      </c>
      <c r="AU69" s="70"/>
      <c r="AV69" s="71"/>
      <c r="AW69" s="105">
        <f t="shared" si="14"/>
        <v>200</v>
      </c>
    </row>
    <row r="70" spans="1:49" x14ac:dyDescent="0.25">
      <c r="A70" s="122"/>
      <c r="B70" s="12">
        <f t="shared" si="0"/>
        <v>2</v>
      </c>
      <c r="C70" s="15"/>
      <c r="D70" s="59"/>
      <c r="E70" s="228"/>
      <c r="F70" s="69">
        <f t="shared" si="9"/>
        <v>0</v>
      </c>
      <c r="G70" s="70"/>
      <c r="H70" s="71"/>
      <c r="I70" s="105">
        <f t="shared" si="10"/>
        <v>20</v>
      </c>
      <c r="K70" s="122"/>
      <c r="L70" s="12">
        <f t="shared" si="1"/>
        <v>7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70</v>
      </c>
      <c r="U70" s="122"/>
      <c r="V70" s="12">
        <f t="shared" si="4"/>
        <v>30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300</v>
      </c>
      <c r="AE70" s="122"/>
      <c r="AF70" s="12">
        <f t="shared" si="7"/>
        <v>35</v>
      </c>
      <c r="AG70" s="15"/>
      <c r="AH70" s="59"/>
      <c r="AI70" s="228"/>
      <c r="AJ70" s="69">
        <f t="shared" si="11"/>
        <v>0</v>
      </c>
      <c r="AK70" s="70"/>
      <c r="AL70" s="71"/>
      <c r="AM70" s="105">
        <f t="shared" si="12"/>
        <v>350</v>
      </c>
      <c r="AO70" s="122"/>
      <c r="AP70" s="12">
        <f t="shared" si="8"/>
        <v>5</v>
      </c>
      <c r="AQ70" s="15"/>
      <c r="AR70" s="59"/>
      <c r="AS70" s="228"/>
      <c r="AT70" s="269">
        <f t="shared" si="13"/>
        <v>0</v>
      </c>
      <c r="AU70" s="70"/>
      <c r="AV70" s="71"/>
      <c r="AW70" s="105">
        <f t="shared" si="14"/>
        <v>200</v>
      </c>
    </row>
    <row r="71" spans="1:49" x14ac:dyDescent="0.25">
      <c r="A71" s="122"/>
      <c r="B71" s="12">
        <f t="shared" si="0"/>
        <v>2</v>
      </c>
      <c r="C71" s="15"/>
      <c r="D71" s="59"/>
      <c r="E71" s="228"/>
      <c r="F71" s="69">
        <f t="shared" si="9"/>
        <v>0</v>
      </c>
      <c r="G71" s="70"/>
      <c r="H71" s="71"/>
      <c r="I71" s="105">
        <f t="shared" si="10"/>
        <v>20</v>
      </c>
      <c r="K71" s="122"/>
      <c r="L71" s="12">
        <f t="shared" si="1"/>
        <v>7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70</v>
      </c>
      <c r="U71" s="122"/>
      <c r="V71" s="12">
        <f t="shared" si="4"/>
        <v>30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300</v>
      </c>
      <c r="AE71" s="122"/>
      <c r="AF71" s="12">
        <f t="shared" si="7"/>
        <v>35</v>
      </c>
      <c r="AG71" s="15"/>
      <c r="AH71" s="59"/>
      <c r="AI71" s="228"/>
      <c r="AJ71" s="69">
        <f t="shared" si="11"/>
        <v>0</v>
      </c>
      <c r="AK71" s="70"/>
      <c r="AL71" s="71"/>
      <c r="AM71" s="105">
        <f t="shared" si="12"/>
        <v>350</v>
      </c>
      <c r="AO71" s="122"/>
      <c r="AP71" s="12">
        <f t="shared" si="8"/>
        <v>5</v>
      </c>
      <c r="AQ71" s="15"/>
      <c r="AR71" s="59"/>
      <c r="AS71" s="228"/>
      <c r="AT71" s="269">
        <f t="shared" si="13"/>
        <v>0</v>
      </c>
      <c r="AU71" s="70"/>
      <c r="AV71" s="71"/>
      <c r="AW71" s="105">
        <f t="shared" si="14"/>
        <v>200</v>
      </c>
    </row>
    <row r="72" spans="1:49" x14ac:dyDescent="0.25">
      <c r="A72" s="122"/>
      <c r="B72" s="12">
        <f t="shared" si="0"/>
        <v>2</v>
      </c>
      <c r="C72" s="15"/>
      <c r="D72" s="59"/>
      <c r="E72" s="228"/>
      <c r="F72" s="69">
        <f t="shared" si="9"/>
        <v>0</v>
      </c>
      <c r="G72" s="70"/>
      <c r="H72" s="71"/>
      <c r="I72" s="105">
        <f t="shared" si="10"/>
        <v>20</v>
      </c>
      <c r="K72" s="122"/>
      <c r="L72" s="12">
        <f t="shared" si="1"/>
        <v>7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70</v>
      </c>
      <c r="U72" s="122"/>
      <c r="V72" s="12">
        <f t="shared" si="4"/>
        <v>30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300</v>
      </c>
      <c r="AE72" s="122"/>
      <c r="AF72" s="12">
        <f t="shared" si="7"/>
        <v>35</v>
      </c>
      <c r="AG72" s="15"/>
      <c r="AH72" s="59"/>
      <c r="AI72" s="228"/>
      <c r="AJ72" s="69">
        <f t="shared" si="11"/>
        <v>0</v>
      </c>
      <c r="AK72" s="70"/>
      <c r="AL72" s="71"/>
      <c r="AM72" s="105">
        <f t="shared" si="12"/>
        <v>350</v>
      </c>
      <c r="AO72" s="122"/>
      <c r="AP72" s="12">
        <f t="shared" si="8"/>
        <v>5</v>
      </c>
      <c r="AQ72" s="15"/>
      <c r="AR72" s="59"/>
      <c r="AS72" s="228"/>
      <c r="AT72" s="269">
        <f t="shared" si="13"/>
        <v>0</v>
      </c>
      <c r="AU72" s="70"/>
      <c r="AV72" s="71"/>
      <c r="AW72" s="105">
        <f t="shared" si="14"/>
        <v>200</v>
      </c>
    </row>
    <row r="73" spans="1:49" x14ac:dyDescent="0.25">
      <c r="A73" s="122"/>
      <c r="B73" s="12">
        <f t="shared" si="0"/>
        <v>2</v>
      </c>
      <c r="C73" s="15"/>
      <c r="D73" s="59"/>
      <c r="E73" s="228"/>
      <c r="F73" s="69">
        <f t="shared" si="9"/>
        <v>0</v>
      </c>
      <c r="G73" s="70"/>
      <c r="H73" s="71"/>
      <c r="I73" s="105">
        <f t="shared" si="10"/>
        <v>20</v>
      </c>
      <c r="K73" s="122"/>
      <c r="L73" s="12">
        <f t="shared" si="1"/>
        <v>7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70</v>
      </c>
      <c r="U73" s="122"/>
      <c r="V73" s="12">
        <f t="shared" si="4"/>
        <v>30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300</v>
      </c>
      <c r="AE73" s="122"/>
      <c r="AF73" s="12">
        <f t="shared" si="7"/>
        <v>35</v>
      </c>
      <c r="AG73" s="15"/>
      <c r="AH73" s="59"/>
      <c r="AI73" s="228"/>
      <c r="AJ73" s="69">
        <f t="shared" si="11"/>
        <v>0</v>
      </c>
      <c r="AK73" s="70"/>
      <c r="AL73" s="71"/>
      <c r="AM73" s="105">
        <f t="shared" si="12"/>
        <v>350</v>
      </c>
      <c r="AO73" s="122"/>
      <c r="AP73" s="12">
        <f t="shared" si="8"/>
        <v>5</v>
      </c>
      <c r="AQ73" s="15"/>
      <c r="AR73" s="59"/>
      <c r="AS73" s="228"/>
      <c r="AT73" s="269">
        <f t="shared" si="13"/>
        <v>0</v>
      </c>
      <c r="AU73" s="70"/>
      <c r="AV73" s="71"/>
      <c r="AW73" s="105">
        <f t="shared" si="14"/>
        <v>200</v>
      </c>
    </row>
    <row r="74" spans="1:49" x14ac:dyDescent="0.25">
      <c r="A74" s="122"/>
      <c r="B74" s="12">
        <f t="shared" ref="B74:B75" si="15">B73-C74</f>
        <v>2</v>
      </c>
      <c r="C74" s="15"/>
      <c r="D74" s="59"/>
      <c r="E74" s="228"/>
      <c r="F74" s="69">
        <f t="shared" si="9"/>
        <v>0</v>
      </c>
      <c r="G74" s="70"/>
      <c r="H74" s="71"/>
      <c r="I74" s="105">
        <f t="shared" si="10"/>
        <v>20</v>
      </c>
      <c r="K74" s="122"/>
      <c r="L74" s="12">
        <f t="shared" ref="L74:L75" si="16">L73-M74</f>
        <v>7</v>
      </c>
      <c r="M74" s="15"/>
      <c r="N74" s="59"/>
      <c r="O74" s="228"/>
      <c r="P74" s="269">
        <f t="shared" ref="P74:P76" si="17">N74</f>
        <v>0</v>
      </c>
      <c r="Q74" s="70"/>
      <c r="R74" s="71"/>
      <c r="S74" s="105">
        <f t="shared" ref="S74:S76" si="18">S73-P74</f>
        <v>70</v>
      </c>
      <c r="U74" s="122"/>
      <c r="V74" s="12">
        <f t="shared" ref="V74:V75" si="19">V73-W74</f>
        <v>30</v>
      </c>
      <c r="W74" s="15"/>
      <c r="X74" s="59"/>
      <c r="Y74" s="228"/>
      <c r="Z74" s="269">
        <f t="shared" ref="Z74:Z76" si="20">X74</f>
        <v>0</v>
      </c>
      <c r="AA74" s="70"/>
      <c r="AB74" s="71"/>
      <c r="AC74" s="105">
        <f t="shared" ref="AC74:AC76" si="21">AC73-Z74</f>
        <v>300</v>
      </c>
      <c r="AE74" s="122"/>
      <c r="AF74" s="12">
        <f t="shared" ref="AF74:AF75" si="22">AF73-AG74</f>
        <v>35</v>
      </c>
      <c r="AG74" s="15"/>
      <c r="AH74" s="59"/>
      <c r="AI74" s="228"/>
      <c r="AJ74" s="69">
        <f t="shared" si="11"/>
        <v>0</v>
      </c>
      <c r="AK74" s="70"/>
      <c r="AL74" s="71"/>
      <c r="AM74" s="105">
        <f t="shared" si="12"/>
        <v>350</v>
      </c>
      <c r="AO74" s="122"/>
      <c r="AP74" s="12">
        <f t="shared" ref="AP74:AP75" si="23">AP73-AQ74</f>
        <v>5</v>
      </c>
      <c r="AQ74" s="15"/>
      <c r="AR74" s="59"/>
      <c r="AS74" s="228"/>
      <c r="AT74" s="269">
        <f t="shared" si="13"/>
        <v>0</v>
      </c>
      <c r="AU74" s="70"/>
      <c r="AV74" s="71"/>
      <c r="AW74" s="105">
        <f t="shared" si="14"/>
        <v>200</v>
      </c>
    </row>
    <row r="75" spans="1:49" x14ac:dyDescent="0.25">
      <c r="A75" s="122"/>
      <c r="B75" s="12">
        <f t="shared" si="15"/>
        <v>2</v>
      </c>
      <c r="C75" s="15"/>
      <c r="D75" s="59"/>
      <c r="E75" s="228"/>
      <c r="F75" s="69">
        <f t="shared" ref="F75:F76" si="24">D75</f>
        <v>0</v>
      </c>
      <c r="G75" s="70"/>
      <c r="H75" s="71"/>
      <c r="I75" s="105">
        <f t="shared" ref="I75:I76" si="25">I74-F75</f>
        <v>20</v>
      </c>
      <c r="K75" s="122"/>
      <c r="L75" s="12">
        <f t="shared" si="16"/>
        <v>7</v>
      </c>
      <c r="M75" s="15"/>
      <c r="N75" s="59"/>
      <c r="O75" s="228"/>
      <c r="P75" s="269">
        <f t="shared" si="17"/>
        <v>0</v>
      </c>
      <c r="Q75" s="70"/>
      <c r="R75" s="71"/>
      <c r="S75" s="105">
        <f t="shared" si="18"/>
        <v>70</v>
      </c>
      <c r="U75" s="122"/>
      <c r="V75" s="12">
        <f t="shared" si="19"/>
        <v>30</v>
      </c>
      <c r="W75" s="15"/>
      <c r="X75" s="59"/>
      <c r="Y75" s="228"/>
      <c r="Z75" s="269">
        <f t="shared" si="20"/>
        <v>0</v>
      </c>
      <c r="AA75" s="70"/>
      <c r="AB75" s="71"/>
      <c r="AC75" s="105">
        <f t="shared" si="21"/>
        <v>300</v>
      </c>
      <c r="AE75" s="122"/>
      <c r="AF75" s="12">
        <f t="shared" si="22"/>
        <v>35</v>
      </c>
      <c r="AG75" s="15"/>
      <c r="AH75" s="59"/>
      <c r="AI75" s="228"/>
      <c r="AJ75" s="69">
        <f t="shared" ref="AJ75:AJ76" si="26">AH75</f>
        <v>0</v>
      </c>
      <c r="AK75" s="70"/>
      <c r="AL75" s="71"/>
      <c r="AM75" s="105">
        <f t="shared" ref="AM75:AM76" si="27">AM74-AJ75</f>
        <v>350</v>
      </c>
      <c r="AO75" s="122"/>
      <c r="AP75" s="12">
        <f t="shared" si="23"/>
        <v>5</v>
      </c>
      <c r="AQ75" s="15"/>
      <c r="AR75" s="59"/>
      <c r="AS75" s="228"/>
      <c r="AT75" s="269">
        <f t="shared" ref="AT75:AT76" si="28">AR75</f>
        <v>0</v>
      </c>
      <c r="AU75" s="70"/>
      <c r="AV75" s="71"/>
      <c r="AW75" s="105">
        <f t="shared" ref="AW75:AW76" si="29">AW74-AT75</f>
        <v>200</v>
      </c>
    </row>
    <row r="76" spans="1:49" x14ac:dyDescent="0.25">
      <c r="A76" s="122"/>
      <c r="C76" s="15"/>
      <c r="D76" s="59"/>
      <c r="E76" s="228"/>
      <c r="F76" s="69">
        <f t="shared" si="24"/>
        <v>0</v>
      </c>
      <c r="G76" s="70"/>
      <c r="H76" s="71"/>
      <c r="I76" s="105">
        <f t="shared" si="25"/>
        <v>20</v>
      </c>
      <c r="K76" s="122"/>
      <c r="M76" s="15"/>
      <c r="N76" s="59"/>
      <c r="O76" s="228"/>
      <c r="P76" s="269">
        <f t="shared" si="17"/>
        <v>0</v>
      </c>
      <c r="Q76" s="70"/>
      <c r="R76" s="71"/>
      <c r="S76" s="105">
        <f t="shared" si="18"/>
        <v>70</v>
      </c>
      <c r="U76" s="122"/>
      <c r="W76" s="15"/>
      <c r="X76" s="59"/>
      <c r="Y76" s="228"/>
      <c r="Z76" s="269">
        <f t="shared" si="20"/>
        <v>0</v>
      </c>
      <c r="AA76" s="70"/>
      <c r="AB76" s="71"/>
      <c r="AC76" s="105">
        <f t="shared" si="21"/>
        <v>300</v>
      </c>
      <c r="AE76" s="122"/>
      <c r="AG76" s="15"/>
      <c r="AH76" s="59"/>
      <c r="AI76" s="228"/>
      <c r="AJ76" s="69">
        <f t="shared" si="26"/>
        <v>0</v>
      </c>
      <c r="AK76" s="70"/>
      <c r="AL76" s="71"/>
      <c r="AM76" s="105">
        <f t="shared" si="27"/>
        <v>350</v>
      </c>
      <c r="AO76" s="122"/>
      <c r="AQ76" s="15"/>
      <c r="AR76" s="59"/>
      <c r="AS76" s="228"/>
      <c r="AT76" s="269">
        <f t="shared" si="28"/>
        <v>0</v>
      </c>
      <c r="AU76" s="70"/>
      <c r="AV76" s="71"/>
      <c r="AW76" s="105">
        <f t="shared" si="29"/>
        <v>200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35</v>
      </c>
      <c r="AR81" s="45" t="s">
        <v>4</v>
      </c>
      <c r="AS81" s="56">
        <f>AT5+AT6-AQ78+AT7</f>
        <v>5</v>
      </c>
    </row>
    <row r="82" spans="3:46" ht="15.75" thickBot="1" x14ac:dyDescent="0.3"/>
    <row r="83" spans="3:46" ht="15.75" thickBot="1" x14ac:dyDescent="0.3">
      <c r="C83" s="1135" t="s">
        <v>11</v>
      </c>
      <c r="D83" s="1136"/>
      <c r="E83" s="57">
        <f>E5+E6-F78+E7</f>
        <v>20</v>
      </c>
      <c r="F83" s="73"/>
      <c r="M83" s="1135" t="s">
        <v>11</v>
      </c>
      <c r="N83" s="1136"/>
      <c r="O83" s="57">
        <f>O5+O6-P78+O7</f>
        <v>70</v>
      </c>
      <c r="P83" s="73"/>
      <c r="W83" s="1135" t="s">
        <v>11</v>
      </c>
      <c r="X83" s="1136"/>
      <c r="Y83" s="57">
        <f>Y5+Y6-Z78+Y7</f>
        <v>300</v>
      </c>
      <c r="Z83" s="73"/>
      <c r="AG83" s="1135" t="s">
        <v>11</v>
      </c>
      <c r="AH83" s="1136"/>
      <c r="AI83" s="57">
        <f>AI5+AI6-AJ78+AI7</f>
        <v>350</v>
      </c>
      <c r="AJ83" s="73"/>
      <c r="AQ83" s="1135" t="s">
        <v>11</v>
      </c>
      <c r="AR83" s="1136"/>
      <c r="AS83" s="57">
        <f>AS5+AS6-AT78+AS7</f>
        <v>200</v>
      </c>
      <c r="AT83" s="73"/>
    </row>
  </sheetData>
  <mergeCells count="15">
    <mergeCell ref="AO1:AU1"/>
    <mergeCell ref="AP5:AP6"/>
    <mergeCell ref="AQ83:AR83"/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F8" sqref="F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77" t="s">
        <v>223</v>
      </c>
      <c r="B1" s="1177"/>
      <c r="C1" s="1177"/>
      <c r="D1" s="1177"/>
      <c r="E1" s="1177"/>
      <c r="F1" s="1177"/>
      <c r="G1" s="1177"/>
      <c r="H1" s="99">
        <v>1</v>
      </c>
    </row>
    <row r="2" spans="1:10" ht="15.75" thickBot="1" x14ac:dyDescent="0.3">
      <c r="B2" s="245"/>
      <c r="D2" s="47"/>
      <c r="F2" s="5"/>
    </row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6"/>
      <c r="D4" s="441"/>
      <c r="E4" s="346"/>
      <c r="F4" s="321"/>
      <c r="G4" s="73"/>
    </row>
    <row r="5" spans="1:10" ht="15" customHeight="1" x14ac:dyDescent="0.25">
      <c r="A5" s="1178" t="s">
        <v>54</v>
      </c>
      <c r="B5" s="1179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0</v>
      </c>
      <c r="H5" s="58">
        <f>E4+E5+E6-G5</f>
        <v>1384.73</v>
      </c>
    </row>
    <row r="6" spans="1:10" ht="16.5" customHeight="1" x14ac:dyDescent="0.25">
      <c r="A6" s="1178"/>
      <c r="B6" s="1180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</row>
    <row r="7" spans="1:10" ht="15.75" customHeight="1" thickBot="1" x14ac:dyDescent="0.35">
      <c r="A7" s="1178"/>
      <c r="B7" s="1180"/>
      <c r="C7" s="296">
        <v>56</v>
      </c>
      <c r="D7" s="441">
        <v>44644</v>
      </c>
      <c r="E7" s="346">
        <v>736.73</v>
      </c>
      <c r="F7" s="321">
        <v>25</v>
      </c>
      <c r="G7" s="248"/>
      <c r="H7" s="245"/>
      <c r="I7" s="685"/>
      <c r="J7" s="528"/>
    </row>
    <row r="8" spans="1:10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81" t="s">
        <v>49</v>
      </c>
      <c r="J8" s="117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82"/>
      <c r="J9" s="1176"/>
    </row>
    <row r="10" spans="1:10" ht="15.75" thickTop="1" x14ac:dyDescent="0.25">
      <c r="A10" s="2"/>
      <c r="B10" s="83"/>
      <c r="C10" s="15"/>
      <c r="D10" s="158">
        <v>0</v>
      </c>
      <c r="E10" s="336"/>
      <c r="F10" s="269">
        <f>D10</f>
        <v>0</v>
      </c>
      <c r="G10" s="270"/>
      <c r="H10" s="271"/>
      <c r="I10" s="272">
        <f>E4+E5+E6-F10+E7+E8</f>
        <v>2121.46</v>
      </c>
      <c r="J10" s="273">
        <f>F4+F5+F6+F7-C10+F8</f>
        <v>71</v>
      </c>
    </row>
    <row r="11" spans="1:10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2121.46</v>
      </c>
      <c r="J11" s="273">
        <f>J10-C11</f>
        <v>71</v>
      </c>
    </row>
    <row r="12" spans="1:10" x14ac:dyDescent="0.25">
      <c r="A12" s="80" t="s">
        <v>32</v>
      </c>
      <c r="B12" s="83"/>
      <c r="C12" s="15"/>
      <c r="D12" s="158">
        <v>0</v>
      </c>
      <c r="E12" s="943"/>
      <c r="F12" s="269">
        <f>D12</f>
        <v>0</v>
      </c>
      <c r="G12" s="270"/>
      <c r="H12" s="271"/>
      <c r="I12" s="272">
        <f t="shared" ref="I12:I26" si="0">I11-F12</f>
        <v>2121.46</v>
      </c>
      <c r="J12" s="273">
        <f t="shared" ref="J12:J26" si="1">J11-C12</f>
        <v>71</v>
      </c>
    </row>
    <row r="13" spans="1:10" x14ac:dyDescent="0.25">
      <c r="A13" s="81"/>
      <c r="B13" s="83"/>
      <c r="C13" s="15"/>
      <c r="D13" s="158">
        <v>0</v>
      </c>
      <c r="E13" s="511"/>
      <c r="F13" s="269">
        <f t="shared" ref="F13:F36" si="2">D13</f>
        <v>0</v>
      </c>
      <c r="G13" s="270"/>
      <c r="H13" s="271"/>
      <c r="I13" s="272">
        <f t="shared" si="0"/>
        <v>2121.46</v>
      </c>
      <c r="J13" s="273">
        <f t="shared" si="1"/>
        <v>71</v>
      </c>
    </row>
    <row r="14" spans="1:10" x14ac:dyDescent="0.25">
      <c r="A14" s="83"/>
      <c r="B14" s="83"/>
      <c r="C14" s="15"/>
      <c r="D14" s="158">
        <v>0</v>
      </c>
      <c r="E14" s="511"/>
      <c r="F14" s="269">
        <f t="shared" si="2"/>
        <v>0</v>
      </c>
      <c r="G14" s="270"/>
      <c r="H14" s="271"/>
      <c r="I14" s="272">
        <f t="shared" si="0"/>
        <v>2121.46</v>
      </c>
      <c r="J14" s="273">
        <f t="shared" si="1"/>
        <v>71</v>
      </c>
    </row>
    <row r="15" spans="1:10" x14ac:dyDescent="0.25">
      <c r="A15" s="82" t="s">
        <v>33</v>
      </c>
      <c r="B15" s="83"/>
      <c r="C15" s="15"/>
      <c r="D15" s="158">
        <v>0</v>
      </c>
      <c r="E15" s="511"/>
      <c r="F15" s="269">
        <f t="shared" si="2"/>
        <v>0</v>
      </c>
      <c r="G15" s="270"/>
      <c r="H15" s="271"/>
      <c r="I15" s="272">
        <f t="shared" si="0"/>
        <v>2121.46</v>
      </c>
      <c r="J15" s="273">
        <f t="shared" si="1"/>
        <v>71</v>
      </c>
    </row>
    <row r="16" spans="1:10" x14ac:dyDescent="0.25">
      <c r="A16" s="81"/>
      <c r="B16" s="83"/>
      <c r="C16" s="15"/>
      <c r="D16" s="158">
        <v>0</v>
      </c>
      <c r="E16" s="336"/>
      <c r="F16" s="269">
        <f t="shared" si="2"/>
        <v>0</v>
      </c>
      <c r="G16" s="270"/>
      <c r="H16" s="271"/>
      <c r="I16" s="272">
        <f t="shared" si="0"/>
        <v>2121.46</v>
      </c>
      <c r="J16" s="273">
        <f t="shared" si="1"/>
        <v>71</v>
      </c>
    </row>
    <row r="17" spans="1:10" x14ac:dyDescent="0.25">
      <c r="A17" s="83"/>
      <c r="B17" s="83"/>
      <c r="C17" s="15"/>
      <c r="D17" s="158">
        <v>0</v>
      </c>
      <c r="E17" s="511"/>
      <c r="F17" s="269">
        <f t="shared" si="2"/>
        <v>0</v>
      </c>
      <c r="G17" s="270"/>
      <c r="H17" s="271"/>
      <c r="I17" s="272">
        <f t="shared" si="0"/>
        <v>2121.46</v>
      </c>
      <c r="J17" s="273">
        <f t="shared" si="1"/>
        <v>71</v>
      </c>
    </row>
    <row r="18" spans="1:10" x14ac:dyDescent="0.25">
      <c r="A18" s="2"/>
      <c r="B18" s="83"/>
      <c r="C18" s="15"/>
      <c r="D18" s="158">
        <v>0</v>
      </c>
      <c r="E18" s="511"/>
      <c r="F18" s="269">
        <f t="shared" si="2"/>
        <v>0</v>
      </c>
      <c r="G18" s="625"/>
      <c r="H18" s="271"/>
      <c r="I18" s="272">
        <f t="shared" si="0"/>
        <v>2121.46</v>
      </c>
      <c r="J18" s="273">
        <f t="shared" si="1"/>
        <v>71</v>
      </c>
    </row>
    <row r="19" spans="1:10" x14ac:dyDescent="0.25">
      <c r="A19" s="2"/>
      <c r="B19" s="83"/>
      <c r="C19" s="53"/>
      <c r="D19" s="158">
        <v>0</v>
      </c>
      <c r="E19" s="511"/>
      <c r="F19" s="269">
        <f t="shared" si="2"/>
        <v>0</v>
      </c>
      <c r="G19" s="270"/>
      <c r="H19" s="271"/>
      <c r="I19" s="272">
        <f t="shared" si="0"/>
        <v>2121.46</v>
      </c>
      <c r="J19" s="273">
        <f t="shared" si="1"/>
        <v>71</v>
      </c>
    </row>
    <row r="20" spans="1:10" x14ac:dyDescent="0.25">
      <c r="A20" s="2"/>
      <c r="B20" s="83"/>
      <c r="C20" s="15"/>
      <c r="D20" s="158">
        <v>0</v>
      </c>
      <c r="E20" s="332"/>
      <c r="F20" s="69">
        <f t="shared" si="2"/>
        <v>0</v>
      </c>
      <c r="G20" s="270"/>
      <c r="H20" s="271"/>
      <c r="I20" s="272">
        <f t="shared" si="0"/>
        <v>2121.46</v>
      </c>
      <c r="J20" s="273">
        <f t="shared" si="1"/>
        <v>71</v>
      </c>
    </row>
    <row r="21" spans="1:10" x14ac:dyDescent="0.25">
      <c r="A21" s="2"/>
      <c r="B21" s="83"/>
      <c r="C21" s="15"/>
      <c r="D21" s="158">
        <v>0</v>
      </c>
      <c r="E21" s="332"/>
      <c r="F21" s="69">
        <f t="shared" si="2"/>
        <v>0</v>
      </c>
      <c r="G21" s="270"/>
      <c r="H21" s="271"/>
      <c r="I21" s="272">
        <f t="shared" si="0"/>
        <v>2121.46</v>
      </c>
      <c r="J21" s="273">
        <f t="shared" si="1"/>
        <v>71</v>
      </c>
    </row>
    <row r="22" spans="1:10" x14ac:dyDescent="0.25">
      <c r="A22" s="2"/>
      <c r="B22" s="83"/>
      <c r="C22" s="15"/>
      <c r="D22" s="158">
        <v>0</v>
      </c>
      <c r="E22" s="333"/>
      <c r="F22" s="69">
        <f t="shared" si="2"/>
        <v>0</v>
      </c>
      <c r="G22" s="70"/>
      <c r="H22" s="71"/>
      <c r="I22" s="272">
        <f t="shared" si="0"/>
        <v>2121.46</v>
      </c>
      <c r="J22" s="273">
        <f t="shared" si="1"/>
        <v>71</v>
      </c>
    </row>
    <row r="23" spans="1:10" x14ac:dyDescent="0.25">
      <c r="A23" s="2"/>
      <c r="B23" s="83"/>
      <c r="C23" s="15"/>
      <c r="D23" s="158">
        <v>0</v>
      </c>
      <c r="E23" s="333"/>
      <c r="F23" s="69">
        <f t="shared" si="2"/>
        <v>0</v>
      </c>
      <c r="G23" s="70"/>
      <c r="H23" s="71"/>
      <c r="I23" s="272">
        <f t="shared" si="0"/>
        <v>2121.46</v>
      </c>
      <c r="J23" s="273">
        <f t="shared" si="1"/>
        <v>71</v>
      </c>
    </row>
    <row r="24" spans="1:10" x14ac:dyDescent="0.25">
      <c r="A24" s="2"/>
      <c r="B24" s="83"/>
      <c r="C24" s="15"/>
      <c r="D24" s="158">
        <v>0</v>
      </c>
      <c r="E24" s="333"/>
      <c r="F24" s="69">
        <f t="shared" si="2"/>
        <v>0</v>
      </c>
      <c r="G24" s="70"/>
      <c r="H24" s="71"/>
      <c r="I24" s="272">
        <f t="shared" si="0"/>
        <v>2121.46</v>
      </c>
      <c r="J24" s="127">
        <f t="shared" si="1"/>
        <v>71</v>
      </c>
    </row>
    <row r="25" spans="1:10" x14ac:dyDescent="0.25">
      <c r="A25" s="2"/>
      <c r="B25" s="83"/>
      <c r="C25" s="15"/>
      <c r="D25" s="158">
        <v>0</v>
      </c>
      <c r="E25" s="333"/>
      <c r="F25" s="69">
        <f t="shared" si="2"/>
        <v>0</v>
      </c>
      <c r="G25" s="70"/>
      <c r="H25" s="71"/>
      <c r="I25" s="272">
        <f t="shared" si="0"/>
        <v>2121.46</v>
      </c>
      <c r="J25" s="127">
        <f t="shared" si="1"/>
        <v>71</v>
      </c>
    </row>
    <row r="26" spans="1:10" x14ac:dyDescent="0.25">
      <c r="A26" s="2"/>
      <c r="B26" s="83"/>
      <c r="C26" s="15"/>
      <c r="D26" s="158">
        <v>0</v>
      </c>
      <c r="E26" s="333"/>
      <c r="F26" s="69">
        <f t="shared" si="2"/>
        <v>0</v>
      </c>
      <c r="G26" s="70"/>
      <c r="H26" s="71"/>
      <c r="I26" s="227">
        <f t="shared" si="0"/>
        <v>2121.46</v>
      </c>
      <c r="J26" s="127">
        <f t="shared" si="1"/>
        <v>71</v>
      </c>
    </row>
    <row r="27" spans="1:10" x14ac:dyDescent="0.25">
      <c r="A27" s="2"/>
      <c r="B27" s="83"/>
      <c r="C27" s="15"/>
      <c r="D27" s="158">
        <v>0</v>
      </c>
      <c r="E27" s="333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8">
        <v>0</v>
      </c>
      <c r="E28" s="333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8">
        <v>0</v>
      </c>
      <c r="E29" s="333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8">
        <v>0</v>
      </c>
      <c r="E30" s="333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8">
        <v>0</v>
      </c>
      <c r="E31" s="333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8">
        <v>0</v>
      </c>
      <c r="E32" s="333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8">
        <v>0</v>
      </c>
      <c r="E33" s="333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8">
        <v>0</v>
      </c>
      <c r="E34" s="333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8">
        <v>0</v>
      </c>
      <c r="E35" s="333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8">
        <v>0</v>
      </c>
      <c r="E36" s="164"/>
      <c r="F36" s="157">
        <f t="shared" si="2"/>
        <v>0</v>
      </c>
      <c r="G36" s="141"/>
      <c r="H36" s="71"/>
    </row>
    <row r="37" spans="1:8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</row>
    <row r="38" spans="1:8" ht="15.75" thickBot="1" x14ac:dyDescent="0.3">
      <c r="A38" s="51"/>
      <c r="D38" s="158">
        <v>0</v>
      </c>
      <c r="E38" s="68">
        <f>F4+F5+F6-+C37+F7</f>
        <v>71</v>
      </c>
      <c r="F38" s="5"/>
    </row>
    <row r="39" spans="1:8" ht="15.75" thickBot="1" x14ac:dyDescent="0.3">
      <c r="A39" s="119"/>
      <c r="D39" s="47"/>
      <c r="F39" s="5"/>
    </row>
    <row r="40" spans="1:8" ht="16.5" thickTop="1" thickBot="1" x14ac:dyDescent="0.3">
      <c r="A40" s="47"/>
      <c r="C40" s="1162" t="s">
        <v>11</v>
      </c>
      <c r="D40" s="1163"/>
      <c r="E40" s="148">
        <f>E5+E4+E6+-F37+E7</f>
        <v>2121.46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83" t="s">
        <v>208</v>
      </c>
      <c r="B1" s="1183"/>
      <c r="C1" s="1183"/>
      <c r="D1" s="1183"/>
      <c r="E1" s="1183"/>
      <c r="F1" s="1183"/>
      <c r="G1" s="1183"/>
      <c r="H1" s="99">
        <v>1</v>
      </c>
      <c r="L1" s="1177" t="s">
        <v>215</v>
      </c>
      <c r="M1" s="1177"/>
      <c r="N1" s="1177"/>
      <c r="O1" s="1177"/>
      <c r="P1" s="1177"/>
      <c r="Q1" s="1177"/>
      <c r="R1" s="1177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178" t="s">
        <v>124</v>
      </c>
      <c r="B5" s="1184" t="s">
        <v>125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300</v>
      </c>
      <c r="H5" s="58">
        <f>E4+E5+E6-G5</f>
        <v>200</v>
      </c>
      <c r="L5" s="1178" t="s">
        <v>251</v>
      </c>
      <c r="M5" s="1184" t="s">
        <v>125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178"/>
      <c r="B6" s="1185"/>
      <c r="C6" s="296"/>
      <c r="D6" s="441"/>
      <c r="E6" s="346"/>
      <c r="F6" s="321"/>
      <c r="G6" s="248"/>
      <c r="H6" s="245"/>
      <c r="I6" s="245"/>
      <c r="L6" s="1178"/>
      <c r="M6" s="1185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178"/>
      <c r="B7" s="1185"/>
      <c r="C7" s="296"/>
      <c r="D7" s="441"/>
      <c r="E7" s="346"/>
      <c r="F7" s="321"/>
      <c r="G7" s="248"/>
      <c r="H7" s="245"/>
      <c r="I7" s="685"/>
      <c r="J7" s="528"/>
      <c r="L7" s="1178"/>
      <c r="M7" s="1185"/>
      <c r="N7" s="296"/>
      <c r="O7" s="441"/>
      <c r="P7" s="346"/>
      <c r="Q7" s="321"/>
      <c r="R7" s="248"/>
      <c r="S7" s="245"/>
      <c r="T7" s="685"/>
      <c r="U7" s="528"/>
    </row>
    <row r="8" spans="1:21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81" t="s">
        <v>49</v>
      </c>
      <c r="J8" s="1175" t="s">
        <v>4</v>
      </c>
      <c r="L8" s="245"/>
      <c r="M8" s="632"/>
      <c r="N8" s="296"/>
      <c r="O8" s="317"/>
      <c r="P8" s="439"/>
      <c r="Q8" s="440"/>
      <c r="R8" s="248"/>
      <c r="S8" s="245"/>
      <c r="T8" s="1181" t="s">
        <v>49</v>
      </c>
      <c r="U8" s="117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82"/>
      <c r="J9" s="117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6" t="s">
        <v>15</v>
      </c>
      <c r="S9" s="687"/>
      <c r="T9" s="1182"/>
      <c r="U9" s="1176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147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/>
      <c r="O10" s="158">
        <f>N10*M10</f>
        <v>0</v>
      </c>
      <c r="P10" s="332"/>
      <c r="Q10" s="69">
        <f t="shared" ref="Q10:Q36" si="1">O10</f>
        <v>0</v>
      </c>
      <c r="R10" s="270"/>
      <c r="S10" s="271"/>
      <c r="T10" s="272">
        <f>P4+P5+P6-Q10+P7+P8</f>
        <v>800</v>
      </c>
      <c r="U10" s="273">
        <f>Q4+Q5+Q6+Q7-N10+Q8</f>
        <v>70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82">
        <v>44603</v>
      </c>
      <c r="F11" s="269">
        <f t="shared" si="0"/>
        <v>10</v>
      </c>
      <c r="G11" s="270" t="s">
        <v>148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/>
      <c r="O11" s="158">
        <f t="shared" ref="O11:O28" si="3">N11*M11</f>
        <v>0</v>
      </c>
      <c r="P11" s="782"/>
      <c r="Q11" s="269">
        <f t="shared" si="1"/>
        <v>0</v>
      </c>
      <c r="R11" s="270"/>
      <c r="S11" s="271"/>
      <c r="T11" s="272">
        <f>T10-Q11</f>
        <v>800</v>
      </c>
      <c r="U11" s="273">
        <f>U10-N11</f>
        <v>70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149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/>
      <c r="O12" s="158">
        <f t="shared" si="3"/>
        <v>0</v>
      </c>
      <c r="P12" s="336"/>
      <c r="Q12" s="269">
        <f t="shared" si="1"/>
        <v>0</v>
      </c>
      <c r="R12" s="270"/>
      <c r="S12" s="271"/>
      <c r="T12" s="272">
        <f t="shared" ref="T12:T35" si="6">T11-Q12</f>
        <v>800</v>
      </c>
      <c r="U12" s="273">
        <f t="shared" ref="U12:U35" si="7">U11-N12</f>
        <v>70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160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/>
      <c r="O13" s="158">
        <f t="shared" si="3"/>
        <v>0</v>
      </c>
      <c r="P13" s="511"/>
      <c r="Q13" s="269">
        <f t="shared" si="1"/>
        <v>0</v>
      </c>
      <c r="R13" s="270"/>
      <c r="S13" s="271"/>
      <c r="T13" s="272">
        <f t="shared" si="6"/>
        <v>800</v>
      </c>
      <c r="U13" s="273">
        <f t="shared" si="7"/>
        <v>70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174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/>
      <c r="O14" s="158">
        <f t="shared" si="3"/>
        <v>0</v>
      </c>
      <c r="P14" s="511"/>
      <c r="Q14" s="269">
        <f t="shared" si="1"/>
        <v>0</v>
      </c>
      <c r="R14" s="270"/>
      <c r="S14" s="271"/>
      <c r="T14" s="272">
        <f t="shared" si="6"/>
        <v>800</v>
      </c>
      <c r="U14" s="273">
        <f t="shared" si="7"/>
        <v>70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175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15</v>
      </c>
      <c r="N15" s="15"/>
      <c r="O15" s="158">
        <f t="shared" si="3"/>
        <v>0</v>
      </c>
      <c r="P15" s="511"/>
      <c r="Q15" s="269">
        <f t="shared" si="1"/>
        <v>0</v>
      </c>
      <c r="R15" s="270"/>
      <c r="S15" s="271"/>
      <c r="T15" s="272">
        <f t="shared" si="6"/>
        <v>800</v>
      </c>
      <c r="U15" s="273">
        <f t="shared" si="7"/>
        <v>70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180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15</v>
      </c>
      <c r="N16" s="15"/>
      <c r="O16" s="158">
        <f t="shared" si="3"/>
        <v>0</v>
      </c>
      <c r="P16" s="332"/>
      <c r="Q16" s="69">
        <f t="shared" si="1"/>
        <v>0</v>
      </c>
      <c r="R16" s="270"/>
      <c r="S16" s="271"/>
      <c r="T16" s="272">
        <f t="shared" si="6"/>
        <v>800</v>
      </c>
      <c r="U16" s="273">
        <f t="shared" si="7"/>
        <v>70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194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15</v>
      </c>
      <c r="N17" s="15"/>
      <c r="O17" s="158">
        <f t="shared" si="3"/>
        <v>0</v>
      </c>
      <c r="P17" s="344"/>
      <c r="Q17" s="69">
        <f t="shared" si="1"/>
        <v>0</v>
      </c>
      <c r="R17" s="270"/>
      <c r="S17" s="271"/>
      <c r="T17" s="272">
        <f t="shared" si="6"/>
        <v>800</v>
      </c>
      <c r="U17" s="273">
        <f t="shared" si="7"/>
        <v>70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5" t="s">
        <v>195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15</v>
      </c>
      <c r="N18" s="15"/>
      <c r="O18" s="158">
        <f t="shared" si="3"/>
        <v>0</v>
      </c>
      <c r="P18" s="344"/>
      <c r="Q18" s="69">
        <f t="shared" si="1"/>
        <v>0</v>
      </c>
      <c r="R18" s="625"/>
      <c r="S18" s="271"/>
      <c r="T18" s="272">
        <f t="shared" si="6"/>
        <v>800</v>
      </c>
      <c r="U18" s="273">
        <f t="shared" si="7"/>
        <v>70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202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15</v>
      </c>
      <c r="N19" s="53"/>
      <c r="O19" s="158">
        <f t="shared" si="3"/>
        <v>0</v>
      </c>
      <c r="P19" s="344"/>
      <c r="Q19" s="69">
        <f t="shared" si="1"/>
        <v>0</v>
      </c>
      <c r="R19" s="270"/>
      <c r="S19" s="271"/>
      <c r="T19" s="272">
        <f t="shared" si="6"/>
        <v>800</v>
      </c>
      <c r="U19" s="273">
        <f t="shared" si="7"/>
        <v>70</v>
      </c>
    </row>
    <row r="20" spans="1:21" x14ac:dyDescent="0.25">
      <c r="A20" s="2"/>
      <c r="B20" s="83">
        <v>10</v>
      </c>
      <c r="C20" s="15"/>
      <c r="D20" s="1021">
        <f t="shared" si="2"/>
        <v>0</v>
      </c>
      <c r="E20" s="1016"/>
      <c r="F20" s="483">
        <f t="shared" si="0"/>
        <v>0</v>
      </c>
      <c r="G20" s="484"/>
      <c r="H20" s="551"/>
      <c r="I20" s="272">
        <f t="shared" si="4"/>
        <v>200</v>
      </c>
      <c r="J20" s="273">
        <f t="shared" si="5"/>
        <v>20</v>
      </c>
      <c r="L20" s="2"/>
      <c r="M20" s="83">
        <v>15</v>
      </c>
      <c r="N20" s="15"/>
      <c r="O20" s="158">
        <f t="shared" si="3"/>
        <v>0</v>
      </c>
      <c r="P20" s="332"/>
      <c r="Q20" s="69">
        <f t="shared" si="1"/>
        <v>0</v>
      </c>
      <c r="R20" s="270"/>
      <c r="S20" s="271"/>
      <c r="T20" s="272">
        <f t="shared" si="6"/>
        <v>800</v>
      </c>
      <c r="U20" s="273">
        <f t="shared" si="7"/>
        <v>70</v>
      </c>
    </row>
    <row r="21" spans="1:21" x14ac:dyDescent="0.25">
      <c r="A21" s="2"/>
      <c r="B21" s="83">
        <v>10</v>
      </c>
      <c r="C21" s="15"/>
      <c r="D21" s="1021">
        <f t="shared" si="2"/>
        <v>0</v>
      </c>
      <c r="E21" s="1016"/>
      <c r="F21" s="483">
        <f t="shared" si="0"/>
        <v>0</v>
      </c>
      <c r="G21" s="484"/>
      <c r="H21" s="551"/>
      <c r="I21" s="272">
        <f t="shared" si="4"/>
        <v>200</v>
      </c>
      <c r="J21" s="273">
        <f t="shared" si="5"/>
        <v>20</v>
      </c>
      <c r="L21" s="2"/>
      <c r="M21" s="83">
        <v>15</v>
      </c>
      <c r="N21" s="15"/>
      <c r="O21" s="158">
        <f t="shared" si="3"/>
        <v>0</v>
      </c>
      <c r="P21" s="332"/>
      <c r="Q21" s="69">
        <f t="shared" si="1"/>
        <v>0</v>
      </c>
      <c r="R21" s="270"/>
      <c r="S21" s="271"/>
      <c r="T21" s="272">
        <f t="shared" si="6"/>
        <v>800</v>
      </c>
      <c r="U21" s="273">
        <f t="shared" si="7"/>
        <v>70</v>
      </c>
    </row>
    <row r="22" spans="1:21" x14ac:dyDescent="0.25">
      <c r="A22" s="2"/>
      <c r="B22" s="83">
        <v>10</v>
      </c>
      <c r="C22" s="15"/>
      <c r="D22" s="1021">
        <f t="shared" si="2"/>
        <v>0</v>
      </c>
      <c r="E22" s="486"/>
      <c r="F22" s="483">
        <f t="shared" si="0"/>
        <v>0</v>
      </c>
      <c r="G22" s="552"/>
      <c r="H22" s="553"/>
      <c r="I22" s="272">
        <f t="shared" si="4"/>
        <v>200</v>
      </c>
      <c r="J22" s="273">
        <f t="shared" si="5"/>
        <v>20</v>
      </c>
      <c r="L22" s="2"/>
      <c r="M22" s="83">
        <v>15</v>
      </c>
      <c r="N22" s="15"/>
      <c r="O22" s="158">
        <f t="shared" si="3"/>
        <v>0</v>
      </c>
      <c r="P22" s="333"/>
      <c r="Q22" s="69">
        <f t="shared" si="1"/>
        <v>0</v>
      </c>
      <c r="R22" s="70"/>
      <c r="S22" s="71"/>
      <c r="T22" s="272">
        <f t="shared" si="6"/>
        <v>800</v>
      </c>
      <c r="U22" s="273">
        <f t="shared" si="7"/>
        <v>70</v>
      </c>
    </row>
    <row r="23" spans="1:21" x14ac:dyDescent="0.25">
      <c r="A23" s="2"/>
      <c r="B23" s="83">
        <v>10</v>
      </c>
      <c r="C23" s="15"/>
      <c r="D23" s="1021">
        <f t="shared" si="2"/>
        <v>0</v>
      </c>
      <c r="E23" s="486"/>
      <c r="F23" s="483">
        <f t="shared" si="0"/>
        <v>0</v>
      </c>
      <c r="G23" s="552"/>
      <c r="H23" s="553"/>
      <c r="I23" s="272">
        <f t="shared" si="4"/>
        <v>200</v>
      </c>
      <c r="J23" s="273">
        <f t="shared" si="5"/>
        <v>20</v>
      </c>
      <c r="L23" s="2"/>
      <c r="M23" s="83">
        <v>15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800</v>
      </c>
      <c r="U23" s="273">
        <f t="shared" si="7"/>
        <v>70</v>
      </c>
    </row>
    <row r="24" spans="1:21" x14ac:dyDescent="0.25">
      <c r="A24" s="2"/>
      <c r="B24" s="83">
        <v>10</v>
      </c>
      <c r="C24" s="15"/>
      <c r="D24" s="1021">
        <f t="shared" si="2"/>
        <v>0</v>
      </c>
      <c r="E24" s="486"/>
      <c r="F24" s="483">
        <f t="shared" si="0"/>
        <v>0</v>
      </c>
      <c r="G24" s="552"/>
      <c r="H24" s="553"/>
      <c r="I24" s="272">
        <f t="shared" si="4"/>
        <v>200</v>
      </c>
      <c r="J24" s="127">
        <f t="shared" si="5"/>
        <v>20</v>
      </c>
      <c r="L24" s="2"/>
      <c r="M24" s="83">
        <v>15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800</v>
      </c>
      <c r="U24" s="127">
        <f t="shared" si="7"/>
        <v>70</v>
      </c>
    </row>
    <row r="25" spans="1:21" x14ac:dyDescent="0.25">
      <c r="A25" s="2"/>
      <c r="B25" s="83">
        <v>10</v>
      </c>
      <c r="C25" s="15"/>
      <c r="D25" s="1021">
        <f t="shared" si="2"/>
        <v>0</v>
      </c>
      <c r="E25" s="486"/>
      <c r="F25" s="483">
        <f t="shared" si="0"/>
        <v>0</v>
      </c>
      <c r="G25" s="552"/>
      <c r="H25" s="553"/>
      <c r="I25" s="272">
        <f t="shared" si="4"/>
        <v>200</v>
      </c>
      <c r="J25" s="127">
        <f t="shared" si="5"/>
        <v>20</v>
      </c>
      <c r="L25" s="2"/>
      <c r="M25" s="83">
        <v>15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800</v>
      </c>
      <c r="U25" s="127">
        <f t="shared" si="7"/>
        <v>70</v>
      </c>
    </row>
    <row r="26" spans="1:21" x14ac:dyDescent="0.25">
      <c r="A26" s="2"/>
      <c r="B26" s="83">
        <v>10</v>
      </c>
      <c r="C26" s="15"/>
      <c r="D26" s="1021">
        <f t="shared" si="2"/>
        <v>0</v>
      </c>
      <c r="E26" s="486"/>
      <c r="F26" s="483">
        <f t="shared" si="0"/>
        <v>0</v>
      </c>
      <c r="G26" s="552"/>
      <c r="H26" s="553"/>
      <c r="I26" s="227">
        <f t="shared" si="4"/>
        <v>200</v>
      </c>
      <c r="J26" s="127">
        <f t="shared" si="5"/>
        <v>20</v>
      </c>
      <c r="L26" s="2"/>
      <c r="M26" s="83">
        <v>15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800</v>
      </c>
      <c r="U26" s="127">
        <f t="shared" si="7"/>
        <v>70</v>
      </c>
    </row>
    <row r="27" spans="1:21" x14ac:dyDescent="0.25">
      <c r="A27" s="2"/>
      <c r="B27" s="83">
        <v>10</v>
      </c>
      <c r="C27" s="15"/>
      <c r="D27" s="1021">
        <f t="shared" si="2"/>
        <v>0</v>
      </c>
      <c r="E27" s="486"/>
      <c r="F27" s="483">
        <f t="shared" si="0"/>
        <v>0</v>
      </c>
      <c r="G27" s="552"/>
      <c r="H27" s="553"/>
      <c r="I27" s="227">
        <f t="shared" si="4"/>
        <v>200</v>
      </c>
      <c r="J27" s="127">
        <f t="shared" si="5"/>
        <v>20</v>
      </c>
      <c r="L27" s="2"/>
      <c r="M27" s="83">
        <v>15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800</v>
      </c>
      <c r="U27" s="127">
        <f t="shared" si="7"/>
        <v>70</v>
      </c>
    </row>
    <row r="28" spans="1:21" x14ac:dyDescent="0.25">
      <c r="A28" s="2"/>
      <c r="B28" s="83"/>
      <c r="C28" s="15"/>
      <c r="D28" s="1021">
        <f t="shared" si="2"/>
        <v>0</v>
      </c>
      <c r="E28" s="486"/>
      <c r="F28" s="483">
        <f t="shared" si="0"/>
        <v>0</v>
      </c>
      <c r="G28" s="552"/>
      <c r="H28" s="553"/>
      <c r="I28" s="227">
        <f t="shared" si="4"/>
        <v>200</v>
      </c>
      <c r="J28" s="127">
        <f t="shared" si="5"/>
        <v>20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800</v>
      </c>
      <c r="U28" s="127">
        <f t="shared" si="7"/>
        <v>70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70"/>
      <c r="H29" s="71"/>
      <c r="I29" s="227">
        <f t="shared" si="4"/>
        <v>200</v>
      </c>
      <c r="J29" s="127">
        <f t="shared" si="5"/>
        <v>20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800</v>
      </c>
      <c r="U29" s="127">
        <f t="shared" si="7"/>
        <v>70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70"/>
      <c r="H30" s="71"/>
      <c r="I30" s="227">
        <f t="shared" si="4"/>
        <v>200</v>
      </c>
      <c r="J30" s="127">
        <f t="shared" si="5"/>
        <v>20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800</v>
      </c>
      <c r="U30" s="127">
        <f t="shared" si="7"/>
        <v>70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200</v>
      </c>
      <c r="J31" s="127">
        <f t="shared" si="5"/>
        <v>20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800</v>
      </c>
      <c r="U31" s="127">
        <f t="shared" si="7"/>
        <v>70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200</v>
      </c>
      <c r="J32" s="127">
        <f t="shared" si="5"/>
        <v>20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800</v>
      </c>
      <c r="U32" s="127">
        <f t="shared" si="7"/>
        <v>70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200</v>
      </c>
      <c r="J33" s="127">
        <f t="shared" si="5"/>
        <v>20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800</v>
      </c>
      <c r="U33" s="127">
        <f t="shared" si="7"/>
        <v>70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200</v>
      </c>
      <c r="J34" s="127">
        <f t="shared" si="5"/>
        <v>20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800</v>
      </c>
      <c r="U34" s="127">
        <f t="shared" si="7"/>
        <v>70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200</v>
      </c>
      <c r="J35" s="127">
        <f t="shared" si="5"/>
        <v>20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800</v>
      </c>
      <c r="U35" s="127">
        <f t="shared" si="7"/>
        <v>70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30</v>
      </c>
      <c r="D37" s="158">
        <v>0</v>
      </c>
      <c r="E37" s="38"/>
      <c r="F37" s="5">
        <f>SUM(F10:F36)</f>
        <v>300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20</v>
      </c>
      <c r="F38" s="5"/>
      <c r="L38" s="51"/>
      <c r="O38" s="158">
        <v>0</v>
      </c>
      <c r="P38" s="68">
        <f>Q4+Q5+Q6-+N37</f>
        <v>70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162" t="s">
        <v>11</v>
      </c>
      <c r="D40" s="1163"/>
      <c r="E40" s="148">
        <f>E5+E4+E6+-F37</f>
        <v>200</v>
      </c>
      <c r="F40" s="5"/>
      <c r="L40" s="47"/>
      <c r="N40" s="1162" t="s">
        <v>11</v>
      </c>
      <c r="O40" s="1163"/>
      <c r="P40" s="148">
        <f>P5+P4+P6+-Q37</f>
        <v>800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3"/>
      <c r="B1" s="1133"/>
      <c r="C1" s="1133"/>
      <c r="D1" s="1133"/>
      <c r="E1" s="1133"/>
      <c r="F1" s="1133"/>
      <c r="G1" s="113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5" customHeight="1" x14ac:dyDescent="0.25">
      <c r="A5" s="1188"/>
      <c r="B5" s="1190" t="s">
        <v>91</v>
      </c>
      <c r="C5" s="252"/>
      <c r="D5" s="317"/>
      <c r="E5" s="828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188"/>
      <c r="B6" s="1191"/>
      <c r="C6" s="252"/>
      <c r="D6" s="317"/>
      <c r="E6" s="828"/>
      <c r="F6" s="321"/>
      <c r="G6" s="308"/>
      <c r="H6" s="58"/>
    </row>
    <row r="7" spans="1:10" ht="16.5" customHeight="1" thickTop="1" thickBot="1" x14ac:dyDescent="0.3">
      <c r="A7" s="1189"/>
      <c r="B7" s="1192"/>
      <c r="C7" s="252"/>
      <c r="D7" s="317"/>
      <c r="E7" s="827"/>
      <c r="F7" s="319"/>
      <c r="G7" s="245"/>
      <c r="I7" s="1193" t="s">
        <v>3</v>
      </c>
      <c r="J7" s="118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94"/>
      <c r="J8" s="1187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79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79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79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81"/>
      <c r="H15" s="879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81"/>
      <c r="H16" s="879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81"/>
      <c r="H17" s="879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82"/>
      <c r="H18" s="879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81"/>
      <c r="H19" s="879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79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79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79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79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79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79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79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62" t="s">
        <v>11</v>
      </c>
      <c r="D101" s="1163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3"/>
      <c r="B1" s="1133"/>
      <c r="C1" s="1133"/>
      <c r="D1" s="1133"/>
      <c r="E1" s="1133"/>
      <c r="F1" s="1133"/>
      <c r="G1" s="113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6.5" thickBot="1" x14ac:dyDescent="0.3">
      <c r="A5" s="1188" t="s">
        <v>94</v>
      </c>
      <c r="B5" s="1190" t="s">
        <v>97</v>
      </c>
      <c r="C5" s="252"/>
      <c r="D5" s="317"/>
      <c r="E5" s="828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189"/>
      <c r="B6" s="1192"/>
      <c r="C6" s="252"/>
      <c r="D6" s="317"/>
      <c r="E6" s="827"/>
      <c r="F6" s="319"/>
      <c r="G6" s="245"/>
      <c r="I6" s="1193" t="s">
        <v>3</v>
      </c>
      <c r="J6" s="118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4"/>
      <c r="J7" s="1187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62" t="s">
        <v>11</v>
      </c>
      <c r="D100" s="1163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3"/>
  <sheetViews>
    <sheetView topLeftCell="AM1" zoomScaleNormal="100" workbookViewId="0">
      <selection activeCell="AU5" sqref="AU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37" t="s">
        <v>208</v>
      </c>
      <c r="B1" s="1137"/>
      <c r="C1" s="1137"/>
      <c r="D1" s="1137"/>
      <c r="E1" s="1137"/>
      <c r="F1" s="1137"/>
      <c r="G1" s="1137"/>
      <c r="H1" s="11">
        <v>1</v>
      </c>
      <c r="K1" s="1137" t="str">
        <f>A1</f>
        <v>INVENTARIO   DEL MES DE FEBRERO 2022</v>
      </c>
      <c r="L1" s="1137"/>
      <c r="M1" s="1137"/>
      <c r="N1" s="1137"/>
      <c r="O1" s="1137"/>
      <c r="P1" s="1137"/>
      <c r="Q1" s="1137"/>
      <c r="R1" s="11">
        <v>2</v>
      </c>
      <c r="U1" s="1137" t="str">
        <f>K1</f>
        <v>INVENTARIO   DEL MES DE FEBRERO 2022</v>
      </c>
      <c r="V1" s="1137"/>
      <c r="W1" s="1137"/>
      <c r="X1" s="1137"/>
      <c r="Y1" s="1137"/>
      <c r="Z1" s="1137"/>
      <c r="AA1" s="1137"/>
      <c r="AB1" s="11">
        <v>3</v>
      </c>
      <c r="AE1" s="1133" t="s">
        <v>215</v>
      </c>
      <c r="AF1" s="1133"/>
      <c r="AG1" s="1133"/>
      <c r="AH1" s="1133"/>
      <c r="AI1" s="1133"/>
      <c r="AJ1" s="1133"/>
      <c r="AK1" s="1133"/>
      <c r="AL1" s="11">
        <v>4</v>
      </c>
      <c r="AO1" s="1133" t="str">
        <f>AE1</f>
        <v>ENTRADA DEL MES DE MARZO 2022</v>
      </c>
      <c r="AP1" s="1133"/>
      <c r="AQ1" s="1133"/>
      <c r="AR1" s="1133"/>
      <c r="AS1" s="1133"/>
      <c r="AT1" s="1133"/>
      <c r="AU1" s="1133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643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9"/>
      <c r="X4" s="253"/>
      <c r="Y4" s="264"/>
      <c r="Z4" s="258"/>
      <c r="AA4" s="162"/>
      <c r="AB4" s="162"/>
      <c r="AE4" s="12"/>
      <c r="AF4" s="12"/>
      <c r="AG4" s="643"/>
      <c r="AH4" s="253"/>
      <c r="AI4" s="264"/>
      <c r="AJ4" s="258"/>
      <c r="AK4" s="162"/>
      <c r="AL4" s="162"/>
      <c r="AO4" s="12"/>
      <c r="AP4" s="12"/>
      <c r="AQ4" s="809"/>
      <c r="AR4" s="253"/>
      <c r="AS4" s="264"/>
      <c r="AT4" s="258"/>
      <c r="AU4" s="162"/>
      <c r="AV4" s="162"/>
    </row>
    <row r="5" spans="1:49" ht="15" customHeight="1" x14ac:dyDescent="0.25">
      <c r="A5" s="255" t="s">
        <v>68</v>
      </c>
      <c r="B5" s="1138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139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134" t="s">
        <v>81</v>
      </c>
      <c r="W5" s="786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138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  <c r="AO5" s="255" t="s">
        <v>68</v>
      </c>
      <c r="AP5" s="1134" t="s">
        <v>81</v>
      </c>
      <c r="AQ5" s="786">
        <v>120</v>
      </c>
      <c r="AR5" s="279">
        <v>44643</v>
      </c>
      <c r="AS5" s="264">
        <v>304.91000000000003</v>
      </c>
      <c r="AT5" s="258">
        <v>25</v>
      </c>
      <c r="AU5" s="265"/>
    </row>
    <row r="6" spans="1:49" x14ac:dyDescent="0.25">
      <c r="A6" s="255"/>
      <c r="B6" s="1138"/>
      <c r="C6" s="786">
        <v>92</v>
      </c>
      <c r="D6" s="253">
        <v>44608</v>
      </c>
      <c r="E6" s="806">
        <v>506.19</v>
      </c>
      <c r="F6" s="248">
        <v>42</v>
      </c>
      <c r="G6" s="267">
        <f>F78</f>
        <v>1101.8900000000001</v>
      </c>
      <c r="H6" s="7">
        <f>E6-G6+E7+E5-G5+E4</f>
        <v>61.339999999999989</v>
      </c>
      <c r="K6" s="607"/>
      <c r="L6" s="1139"/>
      <c r="M6" s="276"/>
      <c r="N6" s="253"/>
      <c r="O6" s="264"/>
      <c r="P6" s="258"/>
      <c r="Q6" s="267">
        <f>P78</f>
        <v>0</v>
      </c>
      <c r="R6" s="7">
        <f>O6-Q6+O7+O5-Q5</f>
        <v>651.80999999999995</v>
      </c>
      <c r="U6" s="255"/>
      <c r="V6" s="1134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187.33</v>
      </c>
      <c r="AB6" s="7">
        <f>Y6-AA6+Y7+Y5-AA5+Y4</f>
        <v>371.93999999999994</v>
      </c>
      <c r="AE6" s="255"/>
      <c r="AF6" s="1138"/>
      <c r="AG6" s="786">
        <v>92</v>
      </c>
      <c r="AH6" s="253">
        <v>44632</v>
      </c>
      <c r="AI6" s="806">
        <v>407.03</v>
      </c>
      <c r="AJ6" s="248">
        <v>33</v>
      </c>
      <c r="AK6" s="267">
        <f>AJ78</f>
        <v>0</v>
      </c>
      <c r="AL6" s="7">
        <f>AI6-AK6+AI7+AI5-AK5+AI4</f>
        <v>1408.13</v>
      </c>
      <c r="AO6" s="255"/>
      <c r="AP6" s="1134"/>
      <c r="AQ6" s="585"/>
      <c r="AR6" s="253"/>
      <c r="AS6" s="272"/>
      <c r="AT6" s="258"/>
      <c r="AU6" s="267">
        <f>AT78</f>
        <v>0</v>
      </c>
      <c r="AV6" s="7">
        <f>AS6-AU6+AS7+AS5-AU5+AS4</f>
        <v>304.91000000000003</v>
      </c>
    </row>
    <row r="7" spans="1:49" ht="15.75" thickBot="1" x14ac:dyDescent="0.3">
      <c r="A7" s="245"/>
      <c r="B7" s="277"/>
      <c r="C7" s="786"/>
      <c r="D7" s="279"/>
      <c r="E7" s="264"/>
      <c r="F7" s="258"/>
      <c r="G7" s="245"/>
      <c r="K7" s="245"/>
      <c r="L7" s="277"/>
      <c r="M7" s="787"/>
      <c r="N7" s="253"/>
      <c r="O7" s="69"/>
      <c r="P7" s="73"/>
      <c r="Q7" s="245"/>
      <c r="U7" s="245"/>
      <c r="V7" s="277"/>
      <c r="W7" s="786"/>
      <c r="X7" s="253"/>
      <c r="Y7" s="806"/>
      <c r="Z7" s="300"/>
      <c r="AA7" s="245"/>
      <c r="AE7" s="245"/>
      <c r="AF7" s="277"/>
      <c r="AG7" s="786">
        <v>92</v>
      </c>
      <c r="AH7" s="279">
        <v>44643</v>
      </c>
      <c r="AI7" s="264">
        <v>500.49</v>
      </c>
      <c r="AJ7" s="258">
        <v>41</v>
      </c>
      <c r="AK7" s="245"/>
      <c r="AO7" s="245"/>
      <c r="AP7" s="277"/>
      <c r="AQ7" s="786"/>
      <c r="AR7" s="253"/>
      <c r="AS7" s="806"/>
      <c r="AT7" s="300"/>
      <c r="AU7" s="245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136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59</v>
      </c>
      <c r="M9" s="15"/>
      <c r="N9" s="269"/>
      <c r="O9" s="299"/>
      <c r="P9" s="269">
        <f t="shared" ref="P9:P72" si="1">N9</f>
        <v>0</v>
      </c>
      <c r="Q9" s="270"/>
      <c r="R9" s="271"/>
      <c r="S9" s="280">
        <f>O6-P9+O5+O7+O4</f>
        <v>748.86999999999989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139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115</v>
      </c>
      <c r="AG9" s="15"/>
      <c r="AH9" s="269"/>
      <c r="AI9" s="299"/>
      <c r="AJ9" s="269">
        <f t="shared" ref="AJ9:AJ72" si="3">AH9</f>
        <v>0</v>
      </c>
      <c r="AK9" s="270"/>
      <c r="AL9" s="271"/>
      <c r="AM9" s="280">
        <f>AI6-AJ9+AI5+AI7+AI4</f>
        <v>1408.13</v>
      </c>
      <c r="AO9" s="80" t="s">
        <v>32</v>
      </c>
      <c r="AP9" s="83">
        <f>AT6-AQ9+AT5+AT7+AT4</f>
        <v>25</v>
      </c>
      <c r="AQ9" s="268"/>
      <c r="AR9" s="269"/>
      <c r="AS9" s="299"/>
      <c r="AT9" s="269">
        <f t="shared" ref="AT9:AT72" si="4">AR9</f>
        <v>0</v>
      </c>
      <c r="AU9" s="270"/>
      <c r="AV9" s="271"/>
      <c r="AW9" s="280">
        <f>AS6-AT9+AS5+AS7+AS4</f>
        <v>304.91000000000003</v>
      </c>
    </row>
    <row r="10" spans="1:4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142</v>
      </c>
      <c r="H10" s="271">
        <v>95</v>
      </c>
      <c r="I10" s="280">
        <f>I9-F10</f>
        <v>804.56000000000006</v>
      </c>
      <c r="K10" s="210"/>
      <c r="L10" s="83">
        <f>L9-M10</f>
        <v>59</v>
      </c>
      <c r="M10" s="15"/>
      <c r="N10" s="269"/>
      <c r="O10" s="299"/>
      <c r="P10" s="269">
        <f t="shared" si="1"/>
        <v>0</v>
      </c>
      <c r="Q10" s="270"/>
      <c r="R10" s="271"/>
      <c r="S10" s="280">
        <f>S9-P10</f>
        <v>748.86999999999989</v>
      </c>
      <c r="U10" s="966"/>
      <c r="V10" s="83">
        <f>V9-W10</f>
        <v>30</v>
      </c>
      <c r="W10" s="248"/>
      <c r="X10" s="269"/>
      <c r="Y10" s="299"/>
      <c r="Z10" s="269">
        <f t="shared" si="2"/>
        <v>0</v>
      </c>
      <c r="AA10" s="270"/>
      <c r="AB10" s="271"/>
      <c r="AC10" s="280">
        <f>AC9-Z10</f>
        <v>371.93999999999994</v>
      </c>
      <c r="AE10" s="210"/>
      <c r="AF10" s="83">
        <f>AF9-AG10</f>
        <v>115</v>
      </c>
      <c r="AG10" s="15"/>
      <c r="AH10" s="269"/>
      <c r="AI10" s="299"/>
      <c r="AJ10" s="269">
        <f t="shared" si="3"/>
        <v>0</v>
      </c>
      <c r="AK10" s="270"/>
      <c r="AL10" s="271"/>
      <c r="AM10" s="280">
        <f>AM9-AJ10</f>
        <v>1408.13</v>
      </c>
      <c r="AO10" s="966"/>
      <c r="AP10" s="83">
        <f>AP9-AQ10</f>
        <v>25</v>
      </c>
      <c r="AQ10" s="248"/>
      <c r="AR10" s="269"/>
      <c r="AS10" s="299"/>
      <c r="AT10" s="269">
        <f t="shared" si="4"/>
        <v>0</v>
      </c>
      <c r="AU10" s="270"/>
      <c r="AV10" s="271"/>
      <c r="AW10" s="280">
        <f>AW9-AT10</f>
        <v>304.91000000000003</v>
      </c>
    </row>
    <row r="11" spans="1:49" x14ac:dyDescent="0.25">
      <c r="A11" s="198"/>
      <c r="B11" s="83">
        <f t="shared" ref="B11:B54" si="5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143</v>
      </c>
      <c r="H11" s="1000">
        <v>90</v>
      </c>
      <c r="I11" s="280">
        <f t="shared" ref="I11:I74" si="6">I10-F11</f>
        <v>756.8900000000001</v>
      </c>
      <c r="K11" s="198"/>
      <c r="L11" s="83">
        <f t="shared" ref="L11:L54" si="7">L10-M11</f>
        <v>59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8">S10-P11</f>
        <v>748.86999999999989</v>
      </c>
      <c r="U11" s="198"/>
      <c r="V11" s="302">
        <f t="shared" ref="V11:V54" si="9">V10-W11</f>
        <v>30</v>
      </c>
      <c r="W11" s="248"/>
      <c r="X11" s="269"/>
      <c r="Y11" s="299"/>
      <c r="Z11" s="269">
        <f t="shared" si="2"/>
        <v>0</v>
      </c>
      <c r="AA11" s="270"/>
      <c r="AB11" s="271"/>
      <c r="AC11" s="280">
        <f t="shared" ref="AC11:AC74" si="10">AC10-Z11</f>
        <v>371.93999999999994</v>
      </c>
      <c r="AE11" s="198"/>
      <c r="AF11" s="83">
        <f t="shared" ref="AF11:AF54" si="11">AF10-AG11</f>
        <v>115</v>
      </c>
      <c r="AG11" s="73"/>
      <c r="AH11" s="269"/>
      <c r="AI11" s="299"/>
      <c r="AJ11" s="269">
        <f t="shared" si="3"/>
        <v>0</v>
      </c>
      <c r="AK11" s="270"/>
      <c r="AL11" s="271"/>
      <c r="AM11" s="280">
        <f t="shared" ref="AM11:AM74" si="12">AM10-AJ11</f>
        <v>1408.13</v>
      </c>
      <c r="AO11" s="198"/>
      <c r="AP11" s="302">
        <f t="shared" ref="AP11:AP54" si="13">AP10-AQ11</f>
        <v>25</v>
      </c>
      <c r="AQ11" s="248"/>
      <c r="AR11" s="269"/>
      <c r="AS11" s="299"/>
      <c r="AT11" s="269">
        <f t="shared" si="4"/>
        <v>0</v>
      </c>
      <c r="AU11" s="270"/>
      <c r="AV11" s="271"/>
      <c r="AW11" s="280">
        <f t="shared" ref="AW11:AW74" si="14">AW10-AT11</f>
        <v>304.91000000000003</v>
      </c>
    </row>
    <row r="12" spans="1:49" x14ac:dyDescent="0.25">
      <c r="A12" s="198"/>
      <c r="B12" s="83">
        <f t="shared" si="5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145</v>
      </c>
      <c r="H12" s="271">
        <v>95</v>
      </c>
      <c r="I12" s="280">
        <f t="shared" si="6"/>
        <v>638.00000000000011</v>
      </c>
      <c r="K12" s="198"/>
      <c r="L12" s="83">
        <f t="shared" si="7"/>
        <v>59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8"/>
        <v>748.86999999999989</v>
      </c>
      <c r="U12" s="198"/>
      <c r="V12" s="302">
        <f t="shared" si="9"/>
        <v>30</v>
      </c>
      <c r="W12" s="248"/>
      <c r="X12" s="269"/>
      <c r="Y12" s="299"/>
      <c r="Z12" s="269">
        <f t="shared" si="2"/>
        <v>0</v>
      </c>
      <c r="AA12" s="270"/>
      <c r="AB12" s="271"/>
      <c r="AC12" s="280">
        <f t="shared" si="10"/>
        <v>371.93999999999994</v>
      </c>
      <c r="AE12" s="198"/>
      <c r="AF12" s="83">
        <f t="shared" si="11"/>
        <v>115</v>
      </c>
      <c r="AG12" s="73"/>
      <c r="AH12" s="269"/>
      <c r="AI12" s="299"/>
      <c r="AJ12" s="269">
        <f t="shared" si="3"/>
        <v>0</v>
      </c>
      <c r="AK12" s="270"/>
      <c r="AL12" s="271"/>
      <c r="AM12" s="280">
        <f t="shared" si="12"/>
        <v>1408.13</v>
      </c>
      <c r="AO12" s="198"/>
      <c r="AP12" s="302">
        <f t="shared" si="13"/>
        <v>25</v>
      </c>
      <c r="AQ12" s="248"/>
      <c r="AR12" s="269"/>
      <c r="AS12" s="299"/>
      <c r="AT12" s="269">
        <f t="shared" si="4"/>
        <v>0</v>
      </c>
      <c r="AU12" s="270"/>
      <c r="AV12" s="271"/>
      <c r="AW12" s="280">
        <f t="shared" si="14"/>
        <v>304.91000000000003</v>
      </c>
    </row>
    <row r="13" spans="1:49" x14ac:dyDescent="0.25">
      <c r="A13" s="82" t="s">
        <v>33</v>
      </c>
      <c r="B13" s="83">
        <f t="shared" si="5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151</v>
      </c>
      <c r="H13" s="271">
        <v>95</v>
      </c>
      <c r="I13" s="280">
        <f t="shared" si="6"/>
        <v>543.2600000000001</v>
      </c>
      <c r="K13" s="82" t="s">
        <v>33</v>
      </c>
      <c r="L13" s="83">
        <f t="shared" si="7"/>
        <v>59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8"/>
        <v>748.86999999999989</v>
      </c>
      <c r="U13" s="82" t="s">
        <v>33</v>
      </c>
      <c r="V13" s="302">
        <f t="shared" si="9"/>
        <v>30</v>
      </c>
      <c r="W13" s="248"/>
      <c r="X13" s="269"/>
      <c r="Y13" s="299"/>
      <c r="Z13" s="269">
        <f t="shared" si="2"/>
        <v>0</v>
      </c>
      <c r="AA13" s="270"/>
      <c r="AB13" s="271"/>
      <c r="AC13" s="280">
        <f t="shared" si="10"/>
        <v>371.93999999999994</v>
      </c>
      <c r="AE13" s="82" t="s">
        <v>33</v>
      </c>
      <c r="AF13" s="83">
        <f t="shared" si="11"/>
        <v>115</v>
      </c>
      <c r="AG13" s="73"/>
      <c r="AH13" s="269"/>
      <c r="AI13" s="299"/>
      <c r="AJ13" s="269">
        <f t="shared" si="3"/>
        <v>0</v>
      </c>
      <c r="AK13" s="270"/>
      <c r="AL13" s="271"/>
      <c r="AM13" s="280">
        <f t="shared" si="12"/>
        <v>1408.13</v>
      </c>
      <c r="AO13" s="82" t="s">
        <v>33</v>
      </c>
      <c r="AP13" s="302">
        <f t="shared" si="13"/>
        <v>25</v>
      </c>
      <c r="AQ13" s="248"/>
      <c r="AR13" s="269"/>
      <c r="AS13" s="299"/>
      <c r="AT13" s="269">
        <f t="shared" si="4"/>
        <v>0</v>
      </c>
      <c r="AU13" s="270"/>
      <c r="AV13" s="271"/>
      <c r="AW13" s="280">
        <f t="shared" si="14"/>
        <v>304.91000000000003</v>
      </c>
    </row>
    <row r="14" spans="1:49" x14ac:dyDescent="0.25">
      <c r="A14" s="73"/>
      <c r="B14" s="83">
        <f t="shared" si="5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161</v>
      </c>
      <c r="H14" s="1000">
        <v>90</v>
      </c>
      <c r="I14" s="280">
        <f t="shared" si="6"/>
        <v>507.3900000000001</v>
      </c>
      <c r="K14" s="73"/>
      <c r="L14" s="83">
        <f t="shared" si="7"/>
        <v>59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8"/>
        <v>748.86999999999989</v>
      </c>
      <c r="U14" s="73"/>
      <c r="V14" s="302">
        <f t="shared" si="9"/>
        <v>30</v>
      </c>
      <c r="W14" s="248"/>
      <c r="X14" s="269"/>
      <c r="Y14" s="299"/>
      <c r="Z14" s="269">
        <f t="shared" si="2"/>
        <v>0</v>
      </c>
      <c r="AA14" s="270"/>
      <c r="AB14" s="271"/>
      <c r="AC14" s="280">
        <f t="shared" si="10"/>
        <v>371.93999999999994</v>
      </c>
      <c r="AE14" s="73"/>
      <c r="AF14" s="83">
        <f t="shared" si="11"/>
        <v>115</v>
      </c>
      <c r="AG14" s="73"/>
      <c r="AH14" s="269"/>
      <c r="AI14" s="299"/>
      <c r="AJ14" s="269">
        <f t="shared" si="3"/>
        <v>0</v>
      </c>
      <c r="AK14" s="270"/>
      <c r="AL14" s="271"/>
      <c r="AM14" s="280">
        <f t="shared" si="12"/>
        <v>1408.13</v>
      </c>
      <c r="AO14" s="73"/>
      <c r="AP14" s="302">
        <f t="shared" si="13"/>
        <v>25</v>
      </c>
      <c r="AQ14" s="248"/>
      <c r="AR14" s="269"/>
      <c r="AS14" s="299"/>
      <c r="AT14" s="269">
        <f t="shared" si="4"/>
        <v>0</v>
      </c>
      <c r="AU14" s="270"/>
      <c r="AV14" s="271"/>
      <c r="AW14" s="280">
        <f t="shared" si="14"/>
        <v>304.91000000000003</v>
      </c>
    </row>
    <row r="15" spans="1:49" x14ac:dyDescent="0.25">
      <c r="A15" s="73"/>
      <c r="B15" s="83">
        <f t="shared" si="5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167</v>
      </c>
      <c r="H15" s="271">
        <v>95</v>
      </c>
      <c r="I15" s="280">
        <f t="shared" si="6"/>
        <v>388.40000000000009</v>
      </c>
      <c r="K15" s="73"/>
      <c r="L15" s="83">
        <f t="shared" si="7"/>
        <v>59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8"/>
        <v>748.86999999999989</v>
      </c>
      <c r="U15" s="73"/>
      <c r="V15" s="302">
        <f t="shared" si="9"/>
        <v>30</v>
      </c>
      <c r="W15" s="248"/>
      <c r="X15" s="269"/>
      <c r="Y15" s="299"/>
      <c r="Z15" s="269">
        <f t="shared" si="2"/>
        <v>0</v>
      </c>
      <c r="AA15" s="270"/>
      <c r="AB15" s="271"/>
      <c r="AC15" s="280">
        <f t="shared" si="10"/>
        <v>371.93999999999994</v>
      </c>
      <c r="AE15" s="73"/>
      <c r="AF15" s="83">
        <f t="shared" si="11"/>
        <v>115</v>
      </c>
      <c r="AG15" s="73"/>
      <c r="AH15" s="269"/>
      <c r="AI15" s="299"/>
      <c r="AJ15" s="269">
        <f t="shared" si="3"/>
        <v>0</v>
      </c>
      <c r="AK15" s="270"/>
      <c r="AL15" s="271"/>
      <c r="AM15" s="280">
        <f t="shared" si="12"/>
        <v>1408.13</v>
      </c>
      <c r="AO15" s="73"/>
      <c r="AP15" s="302">
        <f t="shared" si="13"/>
        <v>25</v>
      </c>
      <c r="AQ15" s="248"/>
      <c r="AR15" s="269"/>
      <c r="AS15" s="299"/>
      <c r="AT15" s="269">
        <f t="shared" si="4"/>
        <v>0</v>
      </c>
      <c r="AU15" s="270"/>
      <c r="AV15" s="271"/>
      <c r="AW15" s="280">
        <f t="shared" si="14"/>
        <v>304.91000000000003</v>
      </c>
    </row>
    <row r="16" spans="1:49" x14ac:dyDescent="0.25">
      <c r="B16" s="83">
        <f t="shared" si="5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168</v>
      </c>
      <c r="H16" s="271">
        <v>95</v>
      </c>
      <c r="I16" s="280">
        <f t="shared" si="6"/>
        <v>328.44000000000011</v>
      </c>
      <c r="L16" s="83">
        <f t="shared" si="7"/>
        <v>59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8"/>
        <v>748.86999999999989</v>
      </c>
      <c r="V16" s="302">
        <f t="shared" si="9"/>
        <v>30</v>
      </c>
      <c r="W16" s="73"/>
      <c r="X16" s="269"/>
      <c r="Y16" s="299"/>
      <c r="Z16" s="269">
        <f t="shared" si="2"/>
        <v>0</v>
      </c>
      <c r="AA16" s="270"/>
      <c r="AB16" s="271"/>
      <c r="AC16" s="280">
        <f t="shared" si="10"/>
        <v>371.93999999999994</v>
      </c>
      <c r="AF16" s="83">
        <f t="shared" si="11"/>
        <v>115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2"/>
        <v>1408.13</v>
      </c>
      <c r="AP16" s="302">
        <f t="shared" si="13"/>
        <v>25</v>
      </c>
      <c r="AQ16" s="73"/>
      <c r="AR16" s="269"/>
      <c r="AS16" s="299"/>
      <c r="AT16" s="269">
        <f t="shared" si="4"/>
        <v>0</v>
      </c>
      <c r="AU16" s="270"/>
      <c r="AV16" s="271"/>
      <c r="AW16" s="280">
        <f t="shared" si="14"/>
        <v>304.91000000000003</v>
      </c>
    </row>
    <row r="17" spans="1:49" x14ac:dyDescent="0.25">
      <c r="B17" s="83">
        <f t="shared" si="5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186</v>
      </c>
      <c r="H17" s="271">
        <v>95</v>
      </c>
      <c r="I17" s="280">
        <f t="shared" si="6"/>
        <v>144.7000000000001</v>
      </c>
      <c r="L17" s="83">
        <f t="shared" si="7"/>
        <v>59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8"/>
        <v>748.86999999999989</v>
      </c>
      <c r="V17" s="302">
        <f t="shared" si="9"/>
        <v>30</v>
      </c>
      <c r="W17" s="73"/>
      <c r="X17" s="269"/>
      <c r="Y17" s="299"/>
      <c r="Z17" s="269">
        <f t="shared" si="2"/>
        <v>0</v>
      </c>
      <c r="AA17" s="270"/>
      <c r="AB17" s="271"/>
      <c r="AC17" s="280">
        <f t="shared" si="10"/>
        <v>371.93999999999994</v>
      </c>
      <c r="AF17" s="83">
        <f t="shared" si="11"/>
        <v>115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2"/>
        <v>1408.13</v>
      </c>
      <c r="AP17" s="302">
        <f t="shared" si="13"/>
        <v>25</v>
      </c>
      <c r="AQ17" s="73"/>
      <c r="AR17" s="269"/>
      <c r="AS17" s="299"/>
      <c r="AT17" s="269">
        <f t="shared" si="4"/>
        <v>0</v>
      </c>
      <c r="AU17" s="270"/>
      <c r="AV17" s="271"/>
      <c r="AW17" s="280">
        <f t="shared" si="14"/>
        <v>304.91000000000003</v>
      </c>
    </row>
    <row r="18" spans="1:49" x14ac:dyDescent="0.25">
      <c r="A18" s="122"/>
      <c r="B18" s="83">
        <f t="shared" si="5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189</v>
      </c>
      <c r="H18" s="271">
        <v>95</v>
      </c>
      <c r="I18" s="280">
        <f t="shared" si="6"/>
        <v>61.340000000000103</v>
      </c>
      <c r="K18" s="122"/>
      <c r="L18" s="83">
        <f t="shared" si="7"/>
        <v>59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8"/>
        <v>748.86999999999989</v>
      </c>
      <c r="U18" s="122"/>
      <c r="V18" s="302">
        <f t="shared" si="9"/>
        <v>30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10"/>
        <v>371.93999999999994</v>
      </c>
      <c r="AE18" s="122"/>
      <c r="AF18" s="83">
        <f t="shared" si="11"/>
        <v>115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2"/>
        <v>1408.13</v>
      </c>
      <c r="AO18" s="122"/>
      <c r="AP18" s="302">
        <f t="shared" si="13"/>
        <v>25</v>
      </c>
      <c r="AQ18" s="73"/>
      <c r="AR18" s="269"/>
      <c r="AS18" s="299"/>
      <c r="AT18" s="269">
        <f t="shared" si="4"/>
        <v>0</v>
      </c>
      <c r="AU18" s="270"/>
      <c r="AV18" s="271"/>
      <c r="AW18" s="280">
        <f t="shared" si="14"/>
        <v>304.91000000000003</v>
      </c>
    </row>
    <row r="19" spans="1:49" x14ac:dyDescent="0.25">
      <c r="A19" s="122"/>
      <c r="B19" s="83">
        <f t="shared" si="5"/>
        <v>5</v>
      </c>
      <c r="C19" s="15"/>
      <c r="D19" s="269"/>
      <c r="E19" s="299"/>
      <c r="F19" s="269">
        <f t="shared" si="0"/>
        <v>0</v>
      </c>
      <c r="G19" s="270"/>
      <c r="H19" s="271"/>
      <c r="I19" s="280">
        <f t="shared" si="6"/>
        <v>61.340000000000103</v>
      </c>
      <c r="K19" s="122"/>
      <c r="L19" s="83">
        <f t="shared" si="7"/>
        <v>59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8"/>
        <v>748.86999999999989</v>
      </c>
      <c r="U19" s="122"/>
      <c r="V19" s="302">
        <f t="shared" si="9"/>
        <v>30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10"/>
        <v>371.93999999999994</v>
      </c>
      <c r="AE19" s="122"/>
      <c r="AF19" s="83">
        <f t="shared" si="11"/>
        <v>115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2"/>
        <v>1408.13</v>
      </c>
      <c r="AO19" s="122"/>
      <c r="AP19" s="302">
        <f t="shared" si="13"/>
        <v>25</v>
      </c>
      <c r="AQ19" s="15"/>
      <c r="AR19" s="269"/>
      <c r="AS19" s="299"/>
      <c r="AT19" s="269">
        <f t="shared" si="4"/>
        <v>0</v>
      </c>
      <c r="AU19" s="270"/>
      <c r="AV19" s="271"/>
      <c r="AW19" s="280">
        <f t="shared" si="14"/>
        <v>304.91000000000003</v>
      </c>
    </row>
    <row r="20" spans="1:49" x14ac:dyDescent="0.25">
      <c r="A20" s="122"/>
      <c r="B20" s="83">
        <f t="shared" si="5"/>
        <v>5</v>
      </c>
      <c r="C20" s="15"/>
      <c r="D20" s="269"/>
      <c r="E20" s="299"/>
      <c r="F20" s="269">
        <f t="shared" si="0"/>
        <v>0</v>
      </c>
      <c r="G20" s="270"/>
      <c r="H20" s="271"/>
      <c r="I20" s="280">
        <f t="shared" si="6"/>
        <v>61.340000000000103</v>
      </c>
      <c r="K20" s="122"/>
      <c r="L20" s="83">
        <f t="shared" si="7"/>
        <v>59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8"/>
        <v>748.86999999999989</v>
      </c>
      <c r="U20" s="122"/>
      <c r="V20" s="83">
        <f t="shared" si="9"/>
        <v>30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10"/>
        <v>371.93999999999994</v>
      </c>
      <c r="AE20" s="122"/>
      <c r="AF20" s="83">
        <f t="shared" si="11"/>
        <v>115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2"/>
        <v>1408.13</v>
      </c>
      <c r="AO20" s="122"/>
      <c r="AP20" s="83">
        <f t="shared" si="13"/>
        <v>25</v>
      </c>
      <c r="AQ20" s="15"/>
      <c r="AR20" s="269"/>
      <c r="AS20" s="299"/>
      <c r="AT20" s="269">
        <f t="shared" si="4"/>
        <v>0</v>
      </c>
      <c r="AU20" s="270"/>
      <c r="AV20" s="271"/>
      <c r="AW20" s="280">
        <f t="shared" si="14"/>
        <v>304.91000000000003</v>
      </c>
    </row>
    <row r="21" spans="1:49" x14ac:dyDescent="0.25">
      <c r="A21" s="122"/>
      <c r="B21" s="83">
        <f t="shared" si="5"/>
        <v>5</v>
      </c>
      <c r="C21" s="15"/>
      <c r="D21" s="269"/>
      <c r="E21" s="299"/>
      <c r="F21" s="269">
        <f t="shared" si="0"/>
        <v>0</v>
      </c>
      <c r="G21" s="270"/>
      <c r="H21" s="271"/>
      <c r="I21" s="280">
        <f t="shared" si="6"/>
        <v>61.340000000000103</v>
      </c>
      <c r="K21" s="122"/>
      <c r="L21" s="83">
        <f t="shared" si="7"/>
        <v>59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8"/>
        <v>748.86999999999989</v>
      </c>
      <c r="U21" s="122"/>
      <c r="V21" s="83">
        <f t="shared" si="9"/>
        <v>30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10"/>
        <v>371.93999999999994</v>
      </c>
      <c r="AE21" s="122"/>
      <c r="AF21" s="83">
        <f t="shared" si="11"/>
        <v>115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2"/>
        <v>1408.13</v>
      </c>
      <c r="AO21" s="122"/>
      <c r="AP21" s="83">
        <f t="shared" si="13"/>
        <v>25</v>
      </c>
      <c r="AQ21" s="15"/>
      <c r="AR21" s="269"/>
      <c r="AS21" s="299"/>
      <c r="AT21" s="269">
        <f t="shared" si="4"/>
        <v>0</v>
      </c>
      <c r="AU21" s="270"/>
      <c r="AV21" s="271"/>
      <c r="AW21" s="280">
        <f t="shared" si="14"/>
        <v>304.91000000000003</v>
      </c>
    </row>
    <row r="22" spans="1:49" x14ac:dyDescent="0.25">
      <c r="A22" s="122"/>
      <c r="B22" s="286">
        <f t="shared" si="5"/>
        <v>5</v>
      </c>
      <c r="C22" s="15"/>
      <c r="D22" s="269"/>
      <c r="E22" s="299"/>
      <c r="F22" s="269">
        <f t="shared" si="0"/>
        <v>0</v>
      </c>
      <c r="G22" s="270"/>
      <c r="H22" s="271"/>
      <c r="I22" s="280">
        <f t="shared" si="6"/>
        <v>61.340000000000103</v>
      </c>
      <c r="K22" s="122"/>
      <c r="L22" s="286">
        <f t="shared" si="7"/>
        <v>59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8"/>
        <v>748.86999999999989</v>
      </c>
      <c r="U22" s="122"/>
      <c r="V22" s="286">
        <f t="shared" si="9"/>
        <v>30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10"/>
        <v>371.93999999999994</v>
      </c>
      <c r="AE22" s="122"/>
      <c r="AF22" s="286">
        <f t="shared" si="11"/>
        <v>115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2"/>
        <v>1408.13</v>
      </c>
      <c r="AO22" s="122"/>
      <c r="AP22" s="286">
        <f t="shared" si="13"/>
        <v>25</v>
      </c>
      <c r="AQ22" s="15"/>
      <c r="AR22" s="269"/>
      <c r="AS22" s="299"/>
      <c r="AT22" s="269">
        <f t="shared" si="4"/>
        <v>0</v>
      </c>
      <c r="AU22" s="270"/>
      <c r="AV22" s="271"/>
      <c r="AW22" s="280">
        <f t="shared" si="14"/>
        <v>304.91000000000003</v>
      </c>
    </row>
    <row r="23" spans="1:49" x14ac:dyDescent="0.25">
      <c r="A23" s="123"/>
      <c r="B23" s="286">
        <f t="shared" si="5"/>
        <v>5</v>
      </c>
      <c r="C23" s="15"/>
      <c r="D23" s="269"/>
      <c r="E23" s="299"/>
      <c r="F23" s="269">
        <f t="shared" si="0"/>
        <v>0</v>
      </c>
      <c r="G23" s="270"/>
      <c r="H23" s="271"/>
      <c r="I23" s="280">
        <f t="shared" si="6"/>
        <v>61.340000000000103</v>
      </c>
      <c r="K23" s="123"/>
      <c r="L23" s="286">
        <f t="shared" si="7"/>
        <v>59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8"/>
        <v>748.86999999999989</v>
      </c>
      <c r="U23" s="123"/>
      <c r="V23" s="286">
        <f t="shared" si="9"/>
        <v>30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10"/>
        <v>371.93999999999994</v>
      </c>
      <c r="AE23" s="123"/>
      <c r="AF23" s="286">
        <f t="shared" si="11"/>
        <v>115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2"/>
        <v>1408.13</v>
      </c>
      <c r="AO23" s="123"/>
      <c r="AP23" s="286">
        <f t="shared" si="13"/>
        <v>25</v>
      </c>
      <c r="AQ23" s="15"/>
      <c r="AR23" s="269"/>
      <c r="AS23" s="299"/>
      <c r="AT23" s="269">
        <f t="shared" si="4"/>
        <v>0</v>
      </c>
      <c r="AU23" s="270"/>
      <c r="AV23" s="271"/>
      <c r="AW23" s="280">
        <f t="shared" si="14"/>
        <v>304.91000000000003</v>
      </c>
    </row>
    <row r="24" spans="1:49" x14ac:dyDescent="0.25">
      <c r="A24" s="122"/>
      <c r="B24" s="286">
        <f t="shared" si="5"/>
        <v>5</v>
      </c>
      <c r="C24" s="15"/>
      <c r="D24" s="269"/>
      <c r="E24" s="299"/>
      <c r="F24" s="269">
        <f t="shared" si="0"/>
        <v>0</v>
      </c>
      <c r="G24" s="270"/>
      <c r="H24" s="271"/>
      <c r="I24" s="280">
        <f t="shared" si="6"/>
        <v>61.340000000000103</v>
      </c>
      <c r="K24" s="122"/>
      <c r="L24" s="286">
        <f t="shared" si="7"/>
        <v>59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8"/>
        <v>748.86999999999989</v>
      </c>
      <c r="U24" s="122"/>
      <c r="V24" s="286">
        <f t="shared" si="9"/>
        <v>30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10"/>
        <v>371.93999999999994</v>
      </c>
      <c r="AE24" s="122"/>
      <c r="AF24" s="286">
        <f t="shared" si="11"/>
        <v>115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2"/>
        <v>1408.13</v>
      </c>
      <c r="AO24" s="122"/>
      <c r="AP24" s="286">
        <f t="shared" si="13"/>
        <v>25</v>
      </c>
      <c r="AQ24" s="15"/>
      <c r="AR24" s="269"/>
      <c r="AS24" s="299"/>
      <c r="AT24" s="269">
        <f t="shared" si="4"/>
        <v>0</v>
      </c>
      <c r="AU24" s="270"/>
      <c r="AV24" s="271"/>
      <c r="AW24" s="280">
        <f t="shared" si="14"/>
        <v>304.91000000000003</v>
      </c>
    </row>
    <row r="25" spans="1:49" x14ac:dyDescent="0.25">
      <c r="A25" s="122"/>
      <c r="B25" s="286">
        <f t="shared" si="5"/>
        <v>5</v>
      </c>
      <c r="C25" s="15"/>
      <c r="D25" s="269"/>
      <c r="E25" s="299"/>
      <c r="F25" s="269">
        <f t="shared" si="0"/>
        <v>0</v>
      </c>
      <c r="G25" s="270"/>
      <c r="H25" s="271"/>
      <c r="I25" s="280">
        <f t="shared" si="6"/>
        <v>61.340000000000103</v>
      </c>
      <c r="K25" s="122"/>
      <c r="L25" s="286">
        <f t="shared" si="7"/>
        <v>59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8"/>
        <v>748.86999999999989</v>
      </c>
      <c r="U25" s="122"/>
      <c r="V25" s="286">
        <f t="shared" si="9"/>
        <v>30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10"/>
        <v>371.93999999999994</v>
      </c>
      <c r="AE25" s="122"/>
      <c r="AF25" s="286">
        <f t="shared" si="11"/>
        <v>115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2"/>
        <v>1408.13</v>
      </c>
      <c r="AO25" s="122"/>
      <c r="AP25" s="286">
        <f t="shared" si="13"/>
        <v>25</v>
      </c>
      <c r="AQ25" s="15"/>
      <c r="AR25" s="269"/>
      <c r="AS25" s="299"/>
      <c r="AT25" s="269">
        <f t="shared" si="4"/>
        <v>0</v>
      </c>
      <c r="AU25" s="270"/>
      <c r="AV25" s="271"/>
      <c r="AW25" s="280">
        <f t="shared" si="14"/>
        <v>304.91000000000003</v>
      </c>
    </row>
    <row r="26" spans="1:49" x14ac:dyDescent="0.25">
      <c r="A26" s="122"/>
      <c r="B26" s="198">
        <f t="shared" si="5"/>
        <v>5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6"/>
        <v>61.340000000000103</v>
      </c>
      <c r="K26" s="122"/>
      <c r="L26" s="198">
        <f t="shared" si="7"/>
        <v>59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8"/>
        <v>748.86999999999989</v>
      </c>
      <c r="U26" s="122"/>
      <c r="V26" s="198">
        <f t="shared" si="9"/>
        <v>30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10"/>
        <v>371.93999999999994</v>
      </c>
      <c r="AE26" s="122"/>
      <c r="AF26" s="198">
        <f t="shared" si="11"/>
        <v>115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2"/>
        <v>1408.13</v>
      </c>
      <c r="AO26" s="122"/>
      <c r="AP26" s="198">
        <f t="shared" si="13"/>
        <v>25</v>
      </c>
      <c r="AQ26" s="15"/>
      <c r="AR26" s="269"/>
      <c r="AS26" s="299"/>
      <c r="AT26" s="269">
        <f t="shared" si="4"/>
        <v>0</v>
      </c>
      <c r="AU26" s="270"/>
      <c r="AV26" s="271"/>
      <c r="AW26" s="280">
        <f t="shared" si="14"/>
        <v>304.91000000000003</v>
      </c>
    </row>
    <row r="27" spans="1:49" x14ac:dyDescent="0.25">
      <c r="A27" s="122"/>
      <c r="B27" s="286">
        <f t="shared" si="5"/>
        <v>5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6"/>
        <v>61.340000000000103</v>
      </c>
      <c r="K27" s="122"/>
      <c r="L27" s="286">
        <f t="shared" si="7"/>
        <v>59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8"/>
        <v>748.86999999999989</v>
      </c>
      <c r="U27" s="122"/>
      <c r="V27" s="286">
        <f t="shared" si="9"/>
        <v>30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10"/>
        <v>371.93999999999994</v>
      </c>
      <c r="AE27" s="122"/>
      <c r="AF27" s="286">
        <f t="shared" si="11"/>
        <v>115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2"/>
        <v>1408.13</v>
      </c>
      <c r="AO27" s="122"/>
      <c r="AP27" s="286">
        <f t="shared" si="13"/>
        <v>25</v>
      </c>
      <c r="AQ27" s="15"/>
      <c r="AR27" s="269"/>
      <c r="AS27" s="299"/>
      <c r="AT27" s="269">
        <f t="shared" si="4"/>
        <v>0</v>
      </c>
      <c r="AU27" s="270"/>
      <c r="AV27" s="271"/>
      <c r="AW27" s="280">
        <f t="shared" si="14"/>
        <v>304.91000000000003</v>
      </c>
    </row>
    <row r="28" spans="1:49" x14ac:dyDescent="0.25">
      <c r="A28" s="122"/>
      <c r="B28" s="198">
        <f t="shared" si="5"/>
        <v>5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6"/>
        <v>61.340000000000103</v>
      </c>
      <c r="K28" s="122"/>
      <c r="L28" s="198">
        <f t="shared" si="7"/>
        <v>59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8"/>
        <v>748.86999999999989</v>
      </c>
      <c r="U28" s="122"/>
      <c r="V28" s="198">
        <f t="shared" si="9"/>
        <v>30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10"/>
        <v>371.93999999999994</v>
      </c>
      <c r="AE28" s="122"/>
      <c r="AF28" s="198">
        <f t="shared" si="11"/>
        <v>115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2"/>
        <v>1408.13</v>
      </c>
      <c r="AO28" s="122"/>
      <c r="AP28" s="198">
        <f t="shared" si="13"/>
        <v>25</v>
      </c>
      <c r="AQ28" s="15"/>
      <c r="AR28" s="269"/>
      <c r="AS28" s="299"/>
      <c r="AT28" s="269">
        <f t="shared" si="4"/>
        <v>0</v>
      </c>
      <c r="AU28" s="270"/>
      <c r="AV28" s="271"/>
      <c r="AW28" s="280">
        <f t="shared" si="14"/>
        <v>304.91000000000003</v>
      </c>
    </row>
    <row r="29" spans="1:49" x14ac:dyDescent="0.25">
      <c r="A29" s="122"/>
      <c r="B29" s="286">
        <f t="shared" si="5"/>
        <v>5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6"/>
        <v>61.340000000000103</v>
      </c>
      <c r="K29" s="122"/>
      <c r="L29" s="286">
        <f t="shared" si="7"/>
        <v>59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8"/>
        <v>748.86999999999989</v>
      </c>
      <c r="U29" s="122"/>
      <c r="V29" s="286">
        <f t="shared" si="9"/>
        <v>30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10"/>
        <v>371.93999999999994</v>
      </c>
      <c r="AE29" s="122"/>
      <c r="AF29" s="286">
        <f t="shared" si="11"/>
        <v>115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2"/>
        <v>1408.13</v>
      </c>
      <c r="AO29" s="122"/>
      <c r="AP29" s="286">
        <f t="shared" si="13"/>
        <v>25</v>
      </c>
      <c r="AQ29" s="15"/>
      <c r="AR29" s="269"/>
      <c r="AS29" s="299"/>
      <c r="AT29" s="269">
        <f t="shared" si="4"/>
        <v>0</v>
      </c>
      <c r="AU29" s="270"/>
      <c r="AV29" s="271"/>
      <c r="AW29" s="280">
        <f t="shared" si="14"/>
        <v>304.91000000000003</v>
      </c>
    </row>
    <row r="30" spans="1:49" x14ac:dyDescent="0.25">
      <c r="A30" s="122"/>
      <c r="B30" s="286">
        <f t="shared" si="5"/>
        <v>5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6"/>
        <v>61.340000000000103</v>
      </c>
      <c r="K30" s="122"/>
      <c r="L30" s="286">
        <f t="shared" si="7"/>
        <v>59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8"/>
        <v>748.86999999999989</v>
      </c>
      <c r="U30" s="122"/>
      <c r="V30" s="286">
        <f t="shared" si="9"/>
        <v>30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10"/>
        <v>371.93999999999994</v>
      </c>
      <c r="AE30" s="122"/>
      <c r="AF30" s="286">
        <f t="shared" si="11"/>
        <v>115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2"/>
        <v>1408.13</v>
      </c>
      <c r="AO30" s="122"/>
      <c r="AP30" s="286">
        <f t="shared" si="13"/>
        <v>25</v>
      </c>
      <c r="AQ30" s="15"/>
      <c r="AR30" s="269"/>
      <c r="AS30" s="299"/>
      <c r="AT30" s="269">
        <f t="shared" si="4"/>
        <v>0</v>
      </c>
      <c r="AU30" s="270"/>
      <c r="AV30" s="271"/>
      <c r="AW30" s="280">
        <f t="shared" si="14"/>
        <v>304.91000000000003</v>
      </c>
    </row>
    <row r="31" spans="1:49" x14ac:dyDescent="0.25">
      <c r="A31" s="122"/>
      <c r="B31" s="286">
        <f t="shared" si="5"/>
        <v>5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6"/>
        <v>61.340000000000103</v>
      </c>
      <c r="K31" s="122"/>
      <c r="L31" s="286">
        <f t="shared" si="7"/>
        <v>59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8"/>
        <v>748.86999999999989</v>
      </c>
      <c r="U31" s="122"/>
      <c r="V31" s="286">
        <f t="shared" si="9"/>
        <v>30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10"/>
        <v>371.93999999999994</v>
      </c>
      <c r="AE31" s="122"/>
      <c r="AF31" s="286">
        <f t="shared" si="11"/>
        <v>115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2"/>
        <v>1408.13</v>
      </c>
      <c r="AO31" s="122"/>
      <c r="AP31" s="286">
        <f t="shared" si="13"/>
        <v>25</v>
      </c>
      <c r="AQ31" s="15"/>
      <c r="AR31" s="269"/>
      <c r="AS31" s="299"/>
      <c r="AT31" s="269">
        <f t="shared" si="4"/>
        <v>0</v>
      </c>
      <c r="AU31" s="270"/>
      <c r="AV31" s="271"/>
      <c r="AW31" s="280">
        <f t="shared" si="14"/>
        <v>304.91000000000003</v>
      </c>
    </row>
    <row r="32" spans="1:49" x14ac:dyDescent="0.25">
      <c r="A32" s="122"/>
      <c r="B32" s="286">
        <f t="shared" si="5"/>
        <v>5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6"/>
        <v>61.340000000000103</v>
      </c>
      <c r="K32" s="122"/>
      <c r="L32" s="286">
        <f t="shared" si="7"/>
        <v>59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8"/>
        <v>748.86999999999989</v>
      </c>
      <c r="U32" s="122"/>
      <c r="V32" s="286">
        <f t="shared" si="9"/>
        <v>30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10"/>
        <v>371.93999999999994</v>
      </c>
      <c r="AE32" s="122"/>
      <c r="AF32" s="286">
        <f t="shared" si="11"/>
        <v>115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2"/>
        <v>1408.13</v>
      </c>
      <c r="AO32" s="122"/>
      <c r="AP32" s="286">
        <f t="shared" si="13"/>
        <v>25</v>
      </c>
      <c r="AQ32" s="15"/>
      <c r="AR32" s="269"/>
      <c r="AS32" s="299"/>
      <c r="AT32" s="269">
        <f t="shared" si="4"/>
        <v>0</v>
      </c>
      <c r="AU32" s="270"/>
      <c r="AV32" s="271"/>
      <c r="AW32" s="280">
        <f t="shared" si="14"/>
        <v>304.91000000000003</v>
      </c>
    </row>
    <row r="33" spans="1:49" x14ac:dyDescent="0.25">
      <c r="A33" s="122"/>
      <c r="B33" s="286">
        <f t="shared" si="5"/>
        <v>5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6"/>
        <v>61.340000000000103</v>
      </c>
      <c r="K33" s="122"/>
      <c r="L33" s="286">
        <f t="shared" si="7"/>
        <v>59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8"/>
        <v>748.86999999999989</v>
      </c>
      <c r="U33" s="122"/>
      <c r="V33" s="286">
        <f t="shared" si="9"/>
        <v>30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10"/>
        <v>371.93999999999994</v>
      </c>
      <c r="AE33" s="122"/>
      <c r="AF33" s="286">
        <f t="shared" si="11"/>
        <v>115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2"/>
        <v>1408.13</v>
      </c>
      <c r="AO33" s="122"/>
      <c r="AP33" s="286">
        <f t="shared" si="13"/>
        <v>25</v>
      </c>
      <c r="AQ33" s="15"/>
      <c r="AR33" s="269"/>
      <c r="AS33" s="299"/>
      <c r="AT33" s="269">
        <f t="shared" si="4"/>
        <v>0</v>
      </c>
      <c r="AU33" s="270"/>
      <c r="AV33" s="271"/>
      <c r="AW33" s="280">
        <f t="shared" si="14"/>
        <v>304.91000000000003</v>
      </c>
    </row>
    <row r="34" spans="1:49" x14ac:dyDescent="0.25">
      <c r="A34" s="122"/>
      <c r="B34" s="286">
        <f t="shared" si="5"/>
        <v>5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6"/>
        <v>61.340000000000103</v>
      </c>
      <c r="K34" s="122"/>
      <c r="L34" s="286">
        <f t="shared" si="7"/>
        <v>59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8"/>
        <v>748.86999999999989</v>
      </c>
      <c r="U34" s="122"/>
      <c r="V34" s="286">
        <f t="shared" si="9"/>
        <v>30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10"/>
        <v>371.93999999999994</v>
      </c>
      <c r="AE34" s="122"/>
      <c r="AF34" s="286">
        <f t="shared" si="11"/>
        <v>115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2"/>
        <v>1408.13</v>
      </c>
      <c r="AO34" s="122"/>
      <c r="AP34" s="286">
        <f t="shared" si="13"/>
        <v>25</v>
      </c>
      <c r="AQ34" s="15"/>
      <c r="AR34" s="269"/>
      <c r="AS34" s="299"/>
      <c r="AT34" s="269">
        <f t="shared" si="4"/>
        <v>0</v>
      </c>
      <c r="AU34" s="270"/>
      <c r="AV34" s="271"/>
      <c r="AW34" s="280">
        <f t="shared" si="14"/>
        <v>304.91000000000003</v>
      </c>
    </row>
    <row r="35" spans="1:49" x14ac:dyDescent="0.25">
      <c r="A35" s="122"/>
      <c r="B35" s="286">
        <f t="shared" si="5"/>
        <v>5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6"/>
        <v>61.340000000000103</v>
      </c>
      <c r="K35" s="122"/>
      <c r="L35" s="286">
        <f t="shared" si="7"/>
        <v>59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8"/>
        <v>748.86999999999989</v>
      </c>
      <c r="U35" s="122"/>
      <c r="V35" s="286">
        <f t="shared" si="9"/>
        <v>30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10"/>
        <v>371.93999999999994</v>
      </c>
      <c r="AE35" s="122"/>
      <c r="AF35" s="286">
        <f t="shared" si="11"/>
        <v>115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2"/>
        <v>1408.13</v>
      </c>
      <c r="AO35" s="122"/>
      <c r="AP35" s="286">
        <f t="shared" si="13"/>
        <v>25</v>
      </c>
      <c r="AQ35" s="15"/>
      <c r="AR35" s="269"/>
      <c r="AS35" s="299"/>
      <c r="AT35" s="269">
        <f t="shared" si="4"/>
        <v>0</v>
      </c>
      <c r="AU35" s="270"/>
      <c r="AV35" s="271"/>
      <c r="AW35" s="280">
        <f t="shared" si="14"/>
        <v>304.91000000000003</v>
      </c>
    </row>
    <row r="36" spans="1:49" x14ac:dyDescent="0.25">
      <c r="A36" s="122" t="s">
        <v>22</v>
      </c>
      <c r="B36" s="286">
        <f t="shared" si="5"/>
        <v>5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6"/>
        <v>61.340000000000103</v>
      </c>
      <c r="K36" s="122" t="s">
        <v>22</v>
      </c>
      <c r="L36" s="286">
        <f t="shared" si="7"/>
        <v>59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8"/>
        <v>748.86999999999989</v>
      </c>
      <c r="U36" s="122" t="s">
        <v>22</v>
      </c>
      <c r="V36" s="286">
        <f t="shared" si="9"/>
        <v>30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10"/>
        <v>371.93999999999994</v>
      </c>
      <c r="AE36" s="122" t="s">
        <v>22</v>
      </c>
      <c r="AF36" s="286">
        <f t="shared" si="11"/>
        <v>115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2"/>
        <v>1408.13</v>
      </c>
      <c r="AO36" s="122" t="s">
        <v>22</v>
      </c>
      <c r="AP36" s="286">
        <f t="shared" si="13"/>
        <v>25</v>
      </c>
      <c r="AQ36" s="15"/>
      <c r="AR36" s="269"/>
      <c r="AS36" s="299"/>
      <c r="AT36" s="269">
        <f t="shared" si="4"/>
        <v>0</v>
      </c>
      <c r="AU36" s="270"/>
      <c r="AV36" s="271"/>
      <c r="AW36" s="280">
        <f t="shared" si="14"/>
        <v>304.91000000000003</v>
      </c>
    </row>
    <row r="37" spans="1:49" x14ac:dyDescent="0.25">
      <c r="A37" s="123"/>
      <c r="B37" s="286">
        <f t="shared" si="5"/>
        <v>5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6"/>
        <v>61.340000000000103</v>
      </c>
      <c r="K37" s="123"/>
      <c r="L37" s="286">
        <f t="shared" si="7"/>
        <v>59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8"/>
        <v>748.86999999999989</v>
      </c>
      <c r="U37" s="123"/>
      <c r="V37" s="286">
        <f t="shared" si="9"/>
        <v>30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10"/>
        <v>371.93999999999994</v>
      </c>
      <c r="AE37" s="123"/>
      <c r="AF37" s="286">
        <f t="shared" si="11"/>
        <v>115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2"/>
        <v>1408.13</v>
      </c>
      <c r="AO37" s="123"/>
      <c r="AP37" s="286">
        <f t="shared" si="13"/>
        <v>25</v>
      </c>
      <c r="AQ37" s="15"/>
      <c r="AR37" s="269"/>
      <c r="AS37" s="299"/>
      <c r="AT37" s="269">
        <f t="shared" si="4"/>
        <v>0</v>
      </c>
      <c r="AU37" s="270"/>
      <c r="AV37" s="271"/>
      <c r="AW37" s="280">
        <f t="shared" si="14"/>
        <v>304.91000000000003</v>
      </c>
    </row>
    <row r="38" spans="1:49" x14ac:dyDescent="0.25">
      <c r="A38" s="122"/>
      <c r="B38" s="286">
        <f t="shared" si="5"/>
        <v>5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6"/>
        <v>61.340000000000103</v>
      </c>
      <c r="K38" s="122"/>
      <c r="L38" s="286">
        <f t="shared" si="7"/>
        <v>59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8"/>
        <v>748.86999999999989</v>
      </c>
      <c r="U38" s="122"/>
      <c r="V38" s="286">
        <f t="shared" si="9"/>
        <v>30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10"/>
        <v>371.93999999999994</v>
      </c>
      <c r="AE38" s="122"/>
      <c r="AF38" s="286">
        <f t="shared" si="11"/>
        <v>115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2"/>
        <v>1408.13</v>
      </c>
      <c r="AO38" s="122"/>
      <c r="AP38" s="286">
        <f t="shared" si="13"/>
        <v>25</v>
      </c>
      <c r="AQ38" s="15"/>
      <c r="AR38" s="269"/>
      <c r="AS38" s="299"/>
      <c r="AT38" s="269">
        <f t="shared" si="4"/>
        <v>0</v>
      </c>
      <c r="AU38" s="270"/>
      <c r="AV38" s="271"/>
      <c r="AW38" s="280">
        <f t="shared" si="14"/>
        <v>304.91000000000003</v>
      </c>
    </row>
    <row r="39" spans="1:49" x14ac:dyDescent="0.25">
      <c r="A39" s="122"/>
      <c r="B39" s="83">
        <f t="shared" si="5"/>
        <v>5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6"/>
        <v>61.340000000000103</v>
      </c>
      <c r="K39" s="122"/>
      <c r="L39" s="83">
        <f t="shared" si="7"/>
        <v>59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8"/>
        <v>748.86999999999989</v>
      </c>
      <c r="U39" s="122"/>
      <c r="V39" s="83">
        <f t="shared" si="9"/>
        <v>30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10"/>
        <v>371.93999999999994</v>
      </c>
      <c r="AE39" s="122"/>
      <c r="AF39" s="83">
        <f t="shared" si="11"/>
        <v>115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2"/>
        <v>1408.13</v>
      </c>
      <c r="AO39" s="122"/>
      <c r="AP39" s="83">
        <f t="shared" si="13"/>
        <v>25</v>
      </c>
      <c r="AQ39" s="15"/>
      <c r="AR39" s="269"/>
      <c r="AS39" s="299"/>
      <c r="AT39" s="269">
        <f t="shared" si="4"/>
        <v>0</v>
      </c>
      <c r="AU39" s="270"/>
      <c r="AV39" s="271"/>
      <c r="AW39" s="280">
        <f t="shared" si="14"/>
        <v>304.91000000000003</v>
      </c>
    </row>
    <row r="40" spans="1:49" x14ac:dyDescent="0.25">
      <c r="A40" s="122"/>
      <c r="B40" s="83">
        <f t="shared" si="5"/>
        <v>5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6"/>
        <v>61.340000000000103</v>
      </c>
      <c r="K40" s="122"/>
      <c r="L40" s="83">
        <f t="shared" si="7"/>
        <v>59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8"/>
        <v>748.86999999999989</v>
      </c>
      <c r="U40" s="122"/>
      <c r="V40" s="83">
        <f t="shared" si="9"/>
        <v>30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10"/>
        <v>371.93999999999994</v>
      </c>
      <c r="AE40" s="122"/>
      <c r="AF40" s="83">
        <f t="shared" si="11"/>
        <v>115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2"/>
        <v>1408.13</v>
      </c>
      <c r="AO40" s="122"/>
      <c r="AP40" s="83">
        <f t="shared" si="13"/>
        <v>25</v>
      </c>
      <c r="AQ40" s="15"/>
      <c r="AR40" s="269"/>
      <c r="AS40" s="299"/>
      <c r="AT40" s="269">
        <f t="shared" si="4"/>
        <v>0</v>
      </c>
      <c r="AU40" s="270"/>
      <c r="AV40" s="271"/>
      <c r="AW40" s="280">
        <f t="shared" si="14"/>
        <v>304.91000000000003</v>
      </c>
    </row>
    <row r="41" spans="1:49" x14ac:dyDescent="0.25">
      <c r="A41" s="122"/>
      <c r="B41" s="83">
        <f t="shared" si="5"/>
        <v>5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6"/>
        <v>61.340000000000103</v>
      </c>
      <c r="K41" s="122"/>
      <c r="L41" s="83">
        <f t="shared" si="7"/>
        <v>59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8"/>
        <v>748.86999999999989</v>
      </c>
      <c r="U41" s="122"/>
      <c r="V41" s="83">
        <f t="shared" si="9"/>
        <v>30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10"/>
        <v>371.93999999999994</v>
      </c>
      <c r="AE41" s="122"/>
      <c r="AF41" s="83">
        <f t="shared" si="11"/>
        <v>115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2"/>
        <v>1408.13</v>
      </c>
      <c r="AO41" s="122"/>
      <c r="AP41" s="83">
        <f t="shared" si="13"/>
        <v>25</v>
      </c>
      <c r="AQ41" s="15"/>
      <c r="AR41" s="269"/>
      <c r="AS41" s="299"/>
      <c r="AT41" s="269">
        <f t="shared" si="4"/>
        <v>0</v>
      </c>
      <c r="AU41" s="270"/>
      <c r="AV41" s="271"/>
      <c r="AW41" s="280">
        <f t="shared" si="14"/>
        <v>304.91000000000003</v>
      </c>
    </row>
    <row r="42" spans="1:49" x14ac:dyDescent="0.25">
      <c r="A42" s="122"/>
      <c r="B42" s="83">
        <f t="shared" si="5"/>
        <v>5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6"/>
        <v>61.340000000000103</v>
      </c>
      <c r="K42" s="122"/>
      <c r="L42" s="83">
        <f t="shared" si="7"/>
        <v>59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8"/>
        <v>748.86999999999989</v>
      </c>
      <c r="U42" s="122"/>
      <c r="V42" s="83">
        <f t="shared" si="9"/>
        <v>30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10"/>
        <v>371.93999999999994</v>
      </c>
      <c r="AE42" s="122"/>
      <c r="AF42" s="83">
        <f t="shared" si="11"/>
        <v>115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2"/>
        <v>1408.13</v>
      </c>
      <c r="AO42" s="122"/>
      <c r="AP42" s="83">
        <f t="shared" si="13"/>
        <v>25</v>
      </c>
      <c r="AQ42" s="15"/>
      <c r="AR42" s="269"/>
      <c r="AS42" s="299"/>
      <c r="AT42" s="269">
        <f t="shared" si="4"/>
        <v>0</v>
      </c>
      <c r="AU42" s="270"/>
      <c r="AV42" s="271"/>
      <c r="AW42" s="280">
        <f t="shared" si="14"/>
        <v>304.91000000000003</v>
      </c>
    </row>
    <row r="43" spans="1:49" x14ac:dyDescent="0.25">
      <c r="A43" s="122"/>
      <c r="B43" s="83">
        <f t="shared" si="5"/>
        <v>5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6"/>
        <v>61.340000000000103</v>
      </c>
      <c r="K43" s="122"/>
      <c r="L43" s="83">
        <f t="shared" si="7"/>
        <v>59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8"/>
        <v>748.86999999999989</v>
      </c>
      <c r="U43" s="122"/>
      <c r="V43" s="83">
        <f t="shared" si="9"/>
        <v>30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10"/>
        <v>371.93999999999994</v>
      </c>
      <c r="AE43" s="122"/>
      <c r="AF43" s="83">
        <f t="shared" si="11"/>
        <v>115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2"/>
        <v>1408.13</v>
      </c>
      <c r="AO43" s="122"/>
      <c r="AP43" s="83">
        <f t="shared" si="13"/>
        <v>25</v>
      </c>
      <c r="AQ43" s="15"/>
      <c r="AR43" s="269"/>
      <c r="AS43" s="299"/>
      <c r="AT43" s="269">
        <f t="shared" si="4"/>
        <v>0</v>
      </c>
      <c r="AU43" s="270"/>
      <c r="AV43" s="271"/>
      <c r="AW43" s="280">
        <f t="shared" si="14"/>
        <v>304.91000000000003</v>
      </c>
    </row>
    <row r="44" spans="1:49" x14ac:dyDescent="0.25">
      <c r="A44" s="122"/>
      <c r="B44" s="83">
        <f t="shared" si="5"/>
        <v>5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6"/>
        <v>61.340000000000103</v>
      </c>
      <c r="K44" s="122"/>
      <c r="L44" s="83">
        <f t="shared" si="7"/>
        <v>59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8"/>
        <v>748.86999999999989</v>
      </c>
      <c r="U44" s="122"/>
      <c r="V44" s="83">
        <f t="shared" si="9"/>
        <v>30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10"/>
        <v>371.93999999999994</v>
      </c>
      <c r="AE44" s="122"/>
      <c r="AF44" s="83">
        <f t="shared" si="11"/>
        <v>115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2"/>
        <v>1408.13</v>
      </c>
      <c r="AO44" s="122"/>
      <c r="AP44" s="83">
        <f t="shared" si="13"/>
        <v>25</v>
      </c>
      <c r="AQ44" s="15"/>
      <c r="AR44" s="269"/>
      <c r="AS44" s="299"/>
      <c r="AT44" s="269">
        <f t="shared" si="4"/>
        <v>0</v>
      </c>
      <c r="AU44" s="270"/>
      <c r="AV44" s="271"/>
      <c r="AW44" s="280">
        <f t="shared" si="14"/>
        <v>304.91000000000003</v>
      </c>
    </row>
    <row r="45" spans="1:49" x14ac:dyDescent="0.25">
      <c r="A45" s="122"/>
      <c r="B45" s="83">
        <f t="shared" si="5"/>
        <v>5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6"/>
        <v>61.340000000000103</v>
      </c>
      <c r="K45" s="122"/>
      <c r="L45" s="83">
        <f t="shared" si="7"/>
        <v>59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8"/>
        <v>748.86999999999989</v>
      </c>
      <c r="U45" s="122"/>
      <c r="V45" s="83">
        <f t="shared" si="9"/>
        <v>30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10"/>
        <v>371.93999999999994</v>
      </c>
      <c r="AE45" s="122"/>
      <c r="AF45" s="83">
        <f t="shared" si="11"/>
        <v>115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2"/>
        <v>1408.13</v>
      </c>
      <c r="AO45" s="122"/>
      <c r="AP45" s="83">
        <f t="shared" si="13"/>
        <v>25</v>
      </c>
      <c r="AQ45" s="15"/>
      <c r="AR45" s="269"/>
      <c r="AS45" s="299"/>
      <c r="AT45" s="269">
        <f t="shared" si="4"/>
        <v>0</v>
      </c>
      <c r="AU45" s="270"/>
      <c r="AV45" s="271"/>
      <c r="AW45" s="280">
        <f t="shared" si="14"/>
        <v>304.91000000000003</v>
      </c>
    </row>
    <row r="46" spans="1:49" x14ac:dyDescent="0.25">
      <c r="A46" s="122"/>
      <c r="B46" s="83">
        <f t="shared" si="5"/>
        <v>5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6"/>
        <v>61.340000000000103</v>
      </c>
      <c r="K46" s="122"/>
      <c r="L46" s="83">
        <f t="shared" si="7"/>
        <v>59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8"/>
        <v>748.86999999999989</v>
      </c>
      <c r="U46" s="122"/>
      <c r="V46" s="83">
        <f t="shared" si="9"/>
        <v>30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10"/>
        <v>371.93999999999994</v>
      </c>
      <c r="AE46" s="122"/>
      <c r="AF46" s="83">
        <f t="shared" si="11"/>
        <v>115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2"/>
        <v>1408.13</v>
      </c>
      <c r="AO46" s="122"/>
      <c r="AP46" s="83">
        <f t="shared" si="13"/>
        <v>25</v>
      </c>
      <c r="AQ46" s="15"/>
      <c r="AR46" s="269"/>
      <c r="AS46" s="299"/>
      <c r="AT46" s="269">
        <f t="shared" si="4"/>
        <v>0</v>
      </c>
      <c r="AU46" s="270"/>
      <c r="AV46" s="271"/>
      <c r="AW46" s="280">
        <f t="shared" si="14"/>
        <v>304.91000000000003</v>
      </c>
    </row>
    <row r="47" spans="1:49" x14ac:dyDescent="0.25">
      <c r="A47" s="122"/>
      <c r="B47" s="83">
        <f t="shared" si="5"/>
        <v>5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6"/>
        <v>61.340000000000103</v>
      </c>
      <c r="K47" s="122"/>
      <c r="L47" s="83">
        <f t="shared" si="7"/>
        <v>59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8"/>
        <v>748.86999999999989</v>
      </c>
      <c r="U47" s="122"/>
      <c r="V47" s="83">
        <f t="shared" si="9"/>
        <v>30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10"/>
        <v>371.93999999999994</v>
      </c>
      <c r="AE47" s="122"/>
      <c r="AF47" s="83">
        <f t="shared" si="11"/>
        <v>115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2"/>
        <v>1408.13</v>
      </c>
      <c r="AO47" s="122"/>
      <c r="AP47" s="83">
        <f t="shared" si="13"/>
        <v>25</v>
      </c>
      <c r="AQ47" s="15"/>
      <c r="AR47" s="269"/>
      <c r="AS47" s="299"/>
      <c r="AT47" s="269">
        <f t="shared" si="4"/>
        <v>0</v>
      </c>
      <c r="AU47" s="270"/>
      <c r="AV47" s="271"/>
      <c r="AW47" s="280">
        <f t="shared" si="14"/>
        <v>304.91000000000003</v>
      </c>
    </row>
    <row r="48" spans="1:49" x14ac:dyDescent="0.25">
      <c r="A48" s="122"/>
      <c r="B48" s="83">
        <f t="shared" si="5"/>
        <v>5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6"/>
        <v>61.340000000000103</v>
      </c>
      <c r="K48" s="122"/>
      <c r="L48" s="83">
        <f t="shared" si="7"/>
        <v>59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8"/>
        <v>748.86999999999989</v>
      </c>
      <c r="U48" s="122"/>
      <c r="V48" s="83">
        <f t="shared" si="9"/>
        <v>30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10"/>
        <v>371.93999999999994</v>
      </c>
      <c r="AE48" s="122"/>
      <c r="AF48" s="83">
        <f t="shared" si="11"/>
        <v>115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2"/>
        <v>1408.13</v>
      </c>
      <c r="AO48" s="122"/>
      <c r="AP48" s="83">
        <f t="shared" si="13"/>
        <v>25</v>
      </c>
      <c r="AQ48" s="15"/>
      <c r="AR48" s="269"/>
      <c r="AS48" s="299"/>
      <c r="AT48" s="269">
        <f t="shared" si="4"/>
        <v>0</v>
      </c>
      <c r="AU48" s="270"/>
      <c r="AV48" s="271"/>
      <c r="AW48" s="280">
        <f t="shared" si="14"/>
        <v>304.91000000000003</v>
      </c>
    </row>
    <row r="49" spans="1:49" x14ac:dyDescent="0.25">
      <c r="A49" s="122"/>
      <c r="B49" s="83">
        <f t="shared" si="5"/>
        <v>5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6"/>
        <v>61.340000000000103</v>
      </c>
      <c r="K49" s="122"/>
      <c r="L49" s="83">
        <f t="shared" si="7"/>
        <v>59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8"/>
        <v>748.86999999999989</v>
      </c>
      <c r="U49" s="122"/>
      <c r="V49" s="83">
        <f t="shared" si="9"/>
        <v>30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10"/>
        <v>371.93999999999994</v>
      </c>
      <c r="AE49" s="122"/>
      <c r="AF49" s="83">
        <f t="shared" si="11"/>
        <v>115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2"/>
        <v>1408.13</v>
      </c>
      <c r="AO49" s="122"/>
      <c r="AP49" s="83">
        <f t="shared" si="13"/>
        <v>25</v>
      </c>
      <c r="AQ49" s="15"/>
      <c r="AR49" s="269"/>
      <c r="AS49" s="299"/>
      <c r="AT49" s="269">
        <f t="shared" si="4"/>
        <v>0</v>
      </c>
      <c r="AU49" s="270"/>
      <c r="AV49" s="271"/>
      <c r="AW49" s="280">
        <f t="shared" si="14"/>
        <v>304.91000000000003</v>
      </c>
    </row>
    <row r="50" spans="1:49" x14ac:dyDescent="0.25">
      <c r="A50" s="122"/>
      <c r="B50" s="83">
        <f t="shared" si="5"/>
        <v>5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6"/>
        <v>61.340000000000103</v>
      </c>
      <c r="K50" s="122"/>
      <c r="L50" s="83">
        <f t="shared" si="7"/>
        <v>59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8"/>
        <v>748.86999999999989</v>
      </c>
      <c r="U50" s="122"/>
      <c r="V50" s="83">
        <f t="shared" si="9"/>
        <v>30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10"/>
        <v>371.93999999999994</v>
      </c>
      <c r="AE50" s="122"/>
      <c r="AF50" s="83">
        <f t="shared" si="11"/>
        <v>115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2"/>
        <v>1408.13</v>
      </c>
      <c r="AO50" s="122"/>
      <c r="AP50" s="83">
        <f t="shared" si="13"/>
        <v>25</v>
      </c>
      <c r="AQ50" s="15"/>
      <c r="AR50" s="269"/>
      <c r="AS50" s="299"/>
      <c r="AT50" s="269">
        <f t="shared" si="4"/>
        <v>0</v>
      </c>
      <c r="AU50" s="270"/>
      <c r="AV50" s="271"/>
      <c r="AW50" s="280">
        <f t="shared" si="14"/>
        <v>304.91000000000003</v>
      </c>
    </row>
    <row r="51" spans="1:49" x14ac:dyDescent="0.25">
      <c r="A51" s="122"/>
      <c r="B51" s="83">
        <f t="shared" si="5"/>
        <v>5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6"/>
        <v>61.340000000000103</v>
      </c>
      <c r="K51" s="122"/>
      <c r="L51" s="83">
        <f t="shared" si="7"/>
        <v>59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8"/>
        <v>748.86999999999989</v>
      </c>
      <c r="U51" s="122"/>
      <c r="V51" s="83">
        <f t="shared" si="9"/>
        <v>30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10"/>
        <v>371.93999999999994</v>
      </c>
      <c r="AE51" s="122"/>
      <c r="AF51" s="83">
        <f t="shared" si="11"/>
        <v>115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2"/>
        <v>1408.13</v>
      </c>
      <c r="AO51" s="122"/>
      <c r="AP51" s="83">
        <f t="shared" si="13"/>
        <v>25</v>
      </c>
      <c r="AQ51" s="15"/>
      <c r="AR51" s="269"/>
      <c r="AS51" s="299"/>
      <c r="AT51" s="269">
        <f t="shared" si="4"/>
        <v>0</v>
      </c>
      <c r="AU51" s="270"/>
      <c r="AV51" s="271"/>
      <c r="AW51" s="280">
        <f t="shared" si="14"/>
        <v>304.91000000000003</v>
      </c>
    </row>
    <row r="52" spans="1:49" x14ac:dyDescent="0.25">
      <c r="A52" s="122"/>
      <c r="B52" s="83">
        <f t="shared" si="5"/>
        <v>5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6"/>
        <v>61.340000000000103</v>
      </c>
      <c r="K52" s="122"/>
      <c r="L52" s="83">
        <f t="shared" si="7"/>
        <v>59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8"/>
        <v>748.86999999999989</v>
      </c>
      <c r="U52" s="122"/>
      <c r="V52" s="83">
        <f t="shared" si="9"/>
        <v>30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10"/>
        <v>371.93999999999994</v>
      </c>
      <c r="AE52" s="122"/>
      <c r="AF52" s="83">
        <f t="shared" si="11"/>
        <v>115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2"/>
        <v>1408.13</v>
      </c>
      <c r="AO52" s="122"/>
      <c r="AP52" s="83">
        <f t="shared" si="13"/>
        <v>25</v>
      </c>
      <c r="AQ52" s="15"/>
      <c r="AR52" s="269"/>
      <c r="AS52" s="299"/>
      <c r="AT52" s="269">
        <f t="shared" si="4"/>
        <v>0</v>
      </c>
      <c r="AU52" s="270"/>
      <c r="AV52" s="271"/>
      <c r="AW52" s="280">
        <f t="shared" si="14"/>
        <v>304.91000000000003</v>
      </c>
    </row>
    <row r="53" spans="1:49" x14ac:dyDescent="0.25">
      <c r="A53" s="122"/>
      <c r="B53" s="83">
        <f t="shared" si="5"/>
        <v>5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6"/>
        <v>61.340000000000103</v>
      </c>
      <c r="K53" s="122"/>
      <c r="L53" s="83">
        <f t="shared" si="7"/>
        <v>59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8"/>
        <v>748.86999999999989</v>
      </c>
      <c r="U53" s="122"/>
      <c r="V53" s="83">
        <f t="shared" si="9"/>
        <v>30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10"/>
        <v>371.93999999999994</v>
      </c>
      <c r="AE53" s="122"/>
      <c r="AF53" s="83">
        <f t="shared" si="11"/>
        <v>115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2"/>
        <v>1408.13</v>
      </c>
      <c r="AO53" s="122"/>
      <c r="AP53" s="83">
        <f t="shared" si="13"/>
        <v>25</v>
      </c>
      <c r="AQ53" s="15"/>
      <c r="AR53" s="269"/>
      <c r="AS53" s="299"/>
      <c r="AT53" s="269">
        <f t="shared" si="4"/>
        <v>0</v>
      </c>
      <c r="AU53" s="270"/>
      <c r="AV53" s="271"/>
      <c r="AW53" s="280">
        <f t="shared" si="14"/>
        <v>304.91000000000003</v>
      </c>
    </row>
    <row r="54" spans="1:49" x14ac:dyDescent="0.25">
      <c r="A54" s="122"/>
      <c r="B54" s="83">
        <f t="shared" si="5"/>
        <v>5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6"/>
        <v>61.340000000000103</v>
      </c>
      <c r="K54" s="122"/>
      <c r="L54" s="83">
        <f t="shared" si="7"/>
        <v>59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8"/>
        <v>748.86999999999989</v>
      </c>
      <c r="U54" s="122"/>
      <c r="V54" s="83">
        <f t="shared" si="9"/>
        <v>30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10"/>
        <v>371.93999999999994</v>
      </c>
      <c r="AE54" s="122"/>
      <c r="AF54" s="83">
        <f t="shared" si="11"/>
        <v>115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2"/>
        <v>1408.13</v>
      </c>
      <c r="AO54" s="122"/>
      <c r="AP54" s="83">
        <f t="shared" si="13"/>
        <v>25</v>
      </c>
      <c r="AQ54" s="15"/>
      <c r="AR54" s="269"/>
      <c r="AS54" s="299"/>
      <c r="AT54" s="269">
        <f t="shared" si="4"/>
        <v>0</v>
      </c>
      <c r="AU54" s="270"/>
      <c r="AV54" s="271"/>
      <c r="AW54" s="280">
        <f t="shared" si="14"/>
        <v>304.91000000000003</v>
      </c>
    </row>
    <row r="55" spans="1:49" x14ac:dyDescent="0.25">
      <c r="A55" s="122"/>
      <c r="B55" s="12">
        <f>B54-C55</f>
        <v>5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6"/>
        <v>61.340000000000103</v>
      </c>
      <c r="K55" s="122"/>
      <c r="L55" s="12">
        <f>L54-M55</f>
        <v>59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8"/>
        <v>748.86999999999989</v>
      </c>
      <c r="U55" s="122"/>
      <c r="V55" s="12">
        <f>V54-W55</f>
        <v>30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10"/>
        <v>371.93999999999994</v>
      </c>
      <c r="AE55" s="122"/>
      <c r="AF55" s="12">
        <f>AF54-AG55</f>
        <v>115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2"/>
        <v>1408.13</v>
      </c>
      <c r="AO55" s="122"/>
      <c r="AP55" s="12">
        <f>AP54-AQ55</f>
        <v>25</v>
      </c>
      <c r="AQ55" s="15"/>
      <c r="AR55" s="269"/>
      <c r="AS55" s="299"/>
      <c r="AT55" s="269">
        <f t="shared" si="4"/>
        <v>0</v>
      </c>
      <c r="AU55" s="270"/>
      <c r="AV55" s="271"/>
      <c r="AW55" s="280">
        <f t="shared" si="14"/>
        <v>304.91000000000003</v>
      </c>
    </row>
    <row r="56" spans="1:49" x14ac:dyDescent="0.25">
      <c r="A56" s="122"/>
      <c r="B56" s="12">
        <f t="shared" ref="B56:B75" si="15">B55-C56</f>
        <v>5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6"/>
        <v>61.340000000000103</v>
      </c>
      <c r="K56" s="122"/>
      <c r="L56" s="12">
        <f t="shared" ref="L56:L75" si="16">L55-M56</f>
        <v>59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8"/>
        <v>748.86999999999989</v>
      </c>
      <c r="U56" s="122"/>
      <c r="V56" s="12">
        <f t="shared" ref="V56:V75" si="17">V55-W56</f>
        <v>30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10"/>
        <v>371.93999999999994</v>
      </c>
      <c r="AE56" s="122"/>
      <c r="AF56" s="12">
        <f t="shared" ref="AF56:AF75" si="18">AF55-AG56</f>
        <v>115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2"/>
        <v>1408.13</v>
      </c>
      <c r="AO56" s="122"/>
      <c r="AP56" s="12">
        <f t="shared" ref="AP56:AP75" si="19">AP55-AQ56</f>
        <v>25</v>
      </c>
      <c r="AQ56" s="15"/>
      <c r="AR56" s="269"/>
      <c r="AS56" s="299"/>
      <c r="AT56" s="269">
        <f t="shared" si="4"/>
        <v>0</v>
      </c>
      <c r="AU56" s="270"/>
      <c r="AV56" s="271"/>
      <c r="AW56" s="280">
        <f t="shared" si="14"/>
        <v>304.91000000000003</v>
      </c>
    </row>
    <row r="57" spans="1:49" x14ac:dyDescent="0.25">
      <c r="A57" s="122"/>
      <c r="B57" s="12">
        <f t="shared" si="15"/>
        <v>5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6"/>
        <v>61.340000000000103</v>
      </c>
      <c r="K57" s="122"/>
      <c r="L57" s="12">
        <f t="shared" si="16"/>
        <v>59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8"/>
        <v>748.86999999999989</v>
      </c>
      <c r="U57" s="122"/>
      <c r="V57" s="12">
        <f t="shared" si="17"/>
        <v>30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10"/>
        <v>371.93999999999994</v>
      </c>
      <c r="AE57" s="122"/>
      <c r="AF57" s="12">
        <f t="shared" si="18"/>
        <v>115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2"/>
        <v>1408.13</v>
      </c>
      <c r="AO57" s="122"/>
      <c r="AP57" s="12">
        <f t="shared" si="19"/>
        <v>25</v>
      </c>
      <c r="AQ57" s="15"/>
      <c r="AR57" s="269"/>
      <c r="AS57" s="299"/>
      <c r="AT57" s="269">
        <f t="shared" si="4"/>
        <v>0</v>
      </c>
      <c r="AU57" s="270"/>
      <c r="AV57" s="271"/>
      <c r="AW57" s="280">
        <f t="shared" si="14"/>
        <v>304.91000000000003</v>
      </c>
    </row>
    <row r="58" spans="1:49" x14ac:dyDescent="0.25">
      <c r="A58" s="122"/>
      <c r="B58" s="12">
        <f t="shared" si="15"/>
        <v>5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6"/>
        <v>61.340000000000103</v>
      </c>
      <c r="K58" s="122"/>
      <c r="L58" s="12">
        <f t="shared" si="16"/>
        <v>59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8"/>
        <v>748.86999999999989</v>
      </c>
      <c r="U58" s="122"/>
      <c r="V58" s="12">
        <f t="shared" si="17"/>
        <v>30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10"/>
        <v>371.93999999999994</v>
      </c>
      <c r="AE58" s="122"/>
      <c r="AF58" s="12">
        <f t="shared" si="18"/>
        <v>115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2"/>
        <v>1408.13</v>
      </c>
      <c r="AO58" s="122"/>
      <c r="AP58" s="12">
        <f t="shared" si="19"/>
        <v>25</v>
      </c>
      <c r="AQ58" s="15"/>
      <c r="AR58" s="269"/>
      <c r="AS58" s="299"/>
      <c r="AT58" s="269">
        <f t="shared" si="4"/>
        <v>0</v>
      </c>
      <c r="AU58" s="270"/>
      <c r="AV58" s="271"/>
      <c r="AW58" s="280">
        <f t="shared" si="14"/>
        <v>304.91000000000003</v>
      </c>
    </row>
    <row r="59" spans="1:49" x14ac:dyDescent="0.25">
      <c r="A59" s="122"/>
      <c r="B59" s="12">
        <f t="shared" si="15"/>
        <v>5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6"/>
        <v>61.340000000000103</v>
      </c>
      <c r="K59" s="122"/>
      <c r="L59" s="12">
        <f t="shared" si="16"/>
        <v>59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8"/>
        <v>748.86999999999989</v>
      </c>
      <c r="U59" s="122"/>
      <c r="V59" s="12">
        <f t="shared" si="17"/>
        <v>30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10"/>
        <v>371.93999999999994</v>
      </c>
      <c r="AE59" s="122"/>
      <c r="AF59" s="12">
        <f t="shared" si="18"/>
        <v>115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2"/>
        <v>1408.13</v>
      </c>
      <c r="AO59" s="122"/>
      <c r="AP59" s="12">
        <f t="shared" si="19"/>
        <v>25</v>
      </c>
      <c r="AQ59" s="15"/>
      <c r="AR59" s="269"/>
      <c r="AS59" s="299"/>
      <c r="AT59" s="269">
        <f t="shared" si="4"/>
        <v>0</v>
      </c>
      <c r="AU59" s="270"/>
      <c r="AV59" s="271"/>
      <c r="AW59" s="280">
        <f t="shared" si="14"/>
        <v>304.91000000000003</v>
      </c>
    </row>
    <row r="60" spans="1:49" x14ac:dyDescent="0.25">
      <c r="A60" s="122"/>
      <c r="B60" s="12">
        <f t="shared" si="15"/>
        <v>5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6"/>
        <v>61.340000000000103</v>
      </c>
      <c r="K60" s="122"/>
      <c r="L60" s="12">
        <f t="shared" si="16"/>
        <v>59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8"/>
        <v>748.86999999999989</v>
      </c>
      <c r="U60" s="122"/>
      <c r="V60" s="12">
        <f t="shared" si="17"/>
        <v>30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10"/>
        <v>371.93999999999994</v>
      </c>
      <c r="AE60" s="122"/>
      <c r="AF60" s="12">
        <f t="shared" si="18"/>
        <v>115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2"/>
        <v>1408.13</v>
      </c>
      <c r="AO60" s="122"/>
      <c r="AP60" s="12">
        <f t="shared" si="19"/>
        <v>25</v>
      </c>
      <c r="AQ60" s="15"/>
      <c r="AR60" s="269"/>
      <c r="AS60" s="299"/>
      <c r="AT60" s="269">
        <f t="shared" si="4"/>
        <v>0</v>
      </c>
      <c r="AU60" s="270"/>
      <c r="AV60" s="271"/>
      <c r="AW60" s="280">
        <f t="shared" si="14"/>
        <v>304.91000000000003</v>
      </c>
    </row>
    <row r="61" spans="1:49" x14ac:dyDescent="0.25">
      <c r="A61" s="122"/>
      <c r="B61" s="12">
        <f t="shared" si="15"/>
        <v>5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6"/>
        <v>61.340000000000103</v>
      </c>
      <c r="K61" s="122"/>
      <c r="L61" s="12">
        <f t="shared" si="16"/>
        <v>59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8"/>
        <v>748.86999999999989</v>
      </c>
      <c r="U61" s="122"/>
      <c r="V61" s="12">
        <f t="shared" si="17"/>
        <v>30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10"/>
        <v>371.93999999999994</v>
      </c>
      <c r="AE61" s="122"/>
      <c r="AF61" s="12">
        <f t="shared" si="18"/>
        <v>115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2"/>
        <v>1408.13</v>
      </c>
      <c r="AO61" s="122"/>
      <c r="AP61" s="12">
        <f t="shared" si="19"/>
        <v>25</v>
      </c>
      <c r="AQ61" s="15"/>
      <c r="AR61" s="269"/>
      <c r="AS61" s="299"/>
      <c r="AT61" s="269">
        <f t="shared" si="4"/>
        <v>0</v>
      </c>
      <c r="AU61" s="270"/>
      <c r="AV61" s="271"/>
      <c r="AW61" s="280">
        <f t="shared" si="14"/>
        <v>304.91000000000003</v>
      </c>
    </row>
    <row r="62" spans="1:49" x14ac:dyDescent="0.25">
      <c r="A62" s="122"/>
      <c r="B62" s="12">
        <f t="shared" si="15"/>
        <v>5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6"/>
        <v>61.340000000000103</v>
      </c>
      <c r="K62" s="122"/>
      <c r="L62" s="12">
        <f t="shared" si="16"/>
        <v>59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8"/>
        <v>748.86999999999989</v>
      </c>
      <c r="U62" s="122"/>
      <c r="V62" s="12">
        <f t="shared" si="17"/>
        <v>30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10"/>
        <v>371.93999999999994</v>
      </c>
      <c r="AE62" s="122"/>
      <c r="AF62" s="12">
        <f t="shared" si="18"/>
        <v>115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2"/>
        <v>1408.13</v>
      </c>
      <c r="AO62" s="122"/>
      <c r="AP62" s="12">
        <f t="shared" si="19"/>
        <v>25</v>
      </c>
      <c r="AQ62" s="15"/>
      <c r="AR62" s="269"/>
      <c r="AS62" s="299"/>
      <c r="AT62" s="269">
        <f t="shared" si="4"/>
        <v>0</v>
      </c>
      <c r="AU62" s="270"/>
      <c r="AV62" s="271"/>
      <c r="AW62" s="280">
        <f t="shared" si="14"/>
        <v>304.91000000000003</v>
      </c>
    </row>
    <row r="63" spans="1:49" x14ac:dyDescent="0.25">
      <c r="A63" s="122"/>
      <c r="B63" s="12">
        <f t="shared" si="15"/>
        <v>5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6"/>
        <v>61.340000000000103</v>
      </c>
      <c r="K63" s="122"/>
      <c r="L63" s="12">
        <f t="shared" si="16"/>
        <v>59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8"/>
        <v>748.86999999999989</v>
      </c>
      <c r="U63" s="122"/>
      <c r="V63" s="12">
        <f t="shared" si="17"/>
        <v>30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10"/>
        <v>371.93999999999994</v>
      </c>
      <c r="AE63" s="122"/>
      <c r="AF63" s="12">
        <f t="shared" si="18"/>
        <v>115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2"/>
        <v>1408.13</v>
      </c>
      <c r="AO63" s="122"/>
      <c r="AP63" s="12">
        <f t="shared" si="19"/>
        <v>25</v>
      </c>
      <c r="AQ63" s="15"/>
      <c r="AR63" s="269"/>
      <c r="AS63" s="299"/>
      <c r="AT63" s="269">
        <f t="shared" si="4"/>
        <v>0</v>
      </c>
      <c r="AU63" s="270"/>
      <c r="AV63" s="271"/>
      <c r="AW63" s="280">
        <f t="shared" si="14"/>
        <v>304.91000000000003</v>
      </c>
    </row>
    <row r="64" spans="1:49" x14ac:dyDescent="0.25">
      <c r="A64" s="122"/>
      <c r="B64" s="12">
        <f t="shared" si="15"/>
        <v>5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6"/>
        <v>61.340000000000103</v>
      </c>
      <c r="K64" s="122"/>
      <c r="L64" s="12">
        <f t="shared" si="16"/>
        <v>59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8"/>
        <v>748.86999999999989</v>
      </c>
      <c r="U64" s="122"/>
      <c r="V64" s="12">
        <f t="shared" si="17"/>
        <v>30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10"/>
        <v>371.93999999999994</v>
      </c>
      <c r="AE64" s="122"/>
      <c r="AF64" s="12">
        <f t="shared" si="18"/>
        <v>115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2"/>
        <v>1408.13</v>
      </c>
      <c r="AO64" s="122"/>
      <c r="AP64" s="12">
        <f t="shared" si="19"/>
        <v>25</v>
      </c>
      <c r="AQ64" s="15"/>
      <c r="AR64" s="269"/>
      <c r="AS64" s="299"/>
      <c r="AT64" s="269">
        <f t="shared" si="4"/>
        <v>0</v>
      </c>
      <c r="AU64" s="270"/>
      <c r="AV64" s="271"/>
      <c r="AW64" s="280">
        <f t="shared" si="14"/>
        <v>304.91000000000003</v>
      </c>
    </row>
    <row r="65" spans="1:49" x14ac:dyDescent="0.25">
      <c r="A65" s="122"/>
      <c r="B65" s="12">
        <f t="shared" si="15"/>
        <v>5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6"/>
        <v>61.340000000000103</v>
      </c>
      <c r="K65" s="122"/>
      <c r="L65" s="12">
        <f t="shared" si="16"/>
        <v>59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8"/>
        <v>748.86999999999989</v>
      </c>
      <c r="U65" s="122"/>
      <c r="V65" s="12">
        <f t="shared" si="17"/>
        <v>30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10"/>
        <v>371.93999999999994</v>
      </c>
      <c r="AE65" s="122"/>
      <c r="AF65" s="12">
        <f t="shared" si="18"/>
        <v>115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2"/>
        <v>1408.13</v>
      </c>
      <c r="AO65" s="122"/>
      <c r="AP65" s="12">
        <f t="shared" si="19"/>
        <v>25</v>
      </c>
      <c r="AQ65" s="15"/>
      <c r="AR65" s="269"/>
      <c r="AS65" s="299"/>
      <c r="AT65" s="269">
        <f t="shared" si="4"/>
        <v>0</v>
      </c>
      <c r="AU65" s="270"/>
      <c r="AV65" s="271"/>
      <c r="AW65" s="280">
        <f t="shared" si="14"/>
        <v>304.91000000000003</v>
      </c>
    </row>
    <row r="66" spans="1:49" x14ac:dyDescent="0.25">
      <c r="A66" s="122"/>
      <c r="B66" s="12">
        <f t="shared" si="15"/>
        <v>5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6"/>
        <v>61.340000000000103</v>
      </c>
      <c r="K66" s="122"/>
      <c r="L66" s="12">
        <f t="shared" si="16"/>
        <v>59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8"/>
        <v>748.86999999999989</v>
      </c>
      <c r="U66" s="122"/>
      <c r="V66" s="12">
        <f t="shared" si="17"/>
        <v>30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10"/>
        <v>371.93999999999994</v>
      </c>
      <c r="AE66" s="122"/>
      <c r="AF66" s="12">
        <f t="shared" si="18"/>
        <v>115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2"/>
        <v>1408.13</v>
      </c>
      <c r="AO66" s="122"/>
      <c r="AP66" s="12">
        <f t="shared" si="19"/>
        <v>25</v>
      </c>
      <c r="AQ66" s="15"/>
      <c r="AR66" s="269"/>
      <c r="AS66" s="299"/>
      <c r="AT66" s="269">
        <f t="shared" si="4"/>
        <v>0</v>
      </c>
      <c r="AU66" s="270"/>
      <c r="AV66" s="271"/>
      <c r="AW66" s="280">
        <f t="shared" si="14"/>
        <v>304.91000000000003</v>
      </c>
    </row>
    <row r="67" spans="1:49" x14ac:dyDescent="0.25">
      <c r="A67" s="122"/>
      <c r="B67" s="12">
        <f t="shared" si="15"/>
        <v>5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6"/>
        <v>61.340000000000103</v>
      </c>
      <c r="K67" s="122"/>
      <c r="L67" s="12">
        <f t="shared" si="16"/>
        <v>59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8"/>
        <v>748.86999999999989</v>
      </c>
      <c r="U67" s="122"/>
      <c r="V67" s="12">
        <f t="shared" si="17"/>
        <v>30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10"/>
        <v>371.93999999999994</v>
      </c>
      <c r="AE67" s="122"/>
      <c r="AF67" s="12">
        <f t="shared" si="18"/>
        <v>115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2"/>
        <v>1408.13</v>
      </c>
      <c r="AO67" s="122"/>
      <c r="AP67" s="12">
        <f t="shared" si="19"/>
        <v>25</v>
      </c>
      <c r="AQ67" s="15"/>
      <c r="AR67" s="69"/>
      <c r="AS67" s="220"/>
      <c r="AT67" s="69">
        <f t="shared" si="4"/>
        <v>0</v>
      </c>
      <c r="AU67" s="70"/>
      <c r="AV67" s="71"/>
      <c r="AW67" s="105">
        <f t="shared" si="14"/>
        <v>304.91000000000003</v>
      </c>
    </row>
    <row r="68" spans="1:49" x14ac:dyDescent="0.25">
      <c r="A68" s="122"/>
      <c r="B68" s="12">
        <f t="shared" si="15"/>
        <v>5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6"/>
        <v>61.340000000000103</v>
      </c>
      <c r="K68" s="122"/>
      <c r="L68" s="12">
        <f t="shared" si="16"/>
        <v>59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8"/>
        <v>748.86999999999989</v>
      </c>
      <c r="U68" s="122"/>
      <c r="V68" s="12">
        <f t="shared" si="17"/>
        <v>30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10"/>
        <v>371.93999999999994</v>
      </c>
      <c r="AE68" s="122"/>
      <c r="AF68" s="12">
        <f t="shared" si="18"/>
        <v>115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2"/>
        <v>1408.13</v>
      </c>
      <c r="AO68" s="122"/>
      <c r="AP68" s="12">
        <f t="shared" si="19"/>
        <v>25</v>
      </c>
      <c r="AQ68" s="15"/>
      <c r="AR68" s="59"/>
      <c r="AS68" s="228"/>
      <c r="AT68" s="69">
        <f t="shared" si="4"/>
        <v>0</v>
      </c>
      <c r="AU68" s="70"/>
      <c r="AV68" s="71"/>
      <c r="AW68" s="105">
        <f t="shared" si="14"/>
        <v>304.91000000000003</v>
      </c>
    </row>
    <row r="69" spans="1:49" x14ac:dyDescent="0.25">
      <c r="A69" s="122"/>
      <c r="B69" s="12">
        <f t="shared" si="15"/>
        <v>5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6"/>
        <v>61.340000000000103</v>
      </c>
      <c r="K69" s="122"/>
      <c r="L69" s="12">
        <f t="shared" si="16"/>
        <v>59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8"/>
        <v>748.86999999999989</v>
      </c>
      <c r="U69" s="122"/>
      <c r="V69" s="12">
        <f t="shared" si="17"/>
        <v>30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10"/>
        <v>371.93999999999994</v>
      </c>
      <c r="AE69" s="122"/>
      <c r="AF69" s="12">
        <f t="shared" si="18"/>
        <v>115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2"/>
        <v>1408.13</v>
      </c>
      <c r="AO69" s="122"/>
      <c r="AP69" s="12">
        <f t="shared" si="19"/>
        <v>25</v>
      </c>
      <c r="AQ69" s="15"/>
      <c r="AR69" s="59"/>
      <c r="AS69" s="228"/>
      <c r="AT69" s="69">
        <f t="shared" si="4"/>
        <v>0</v>
      </c>
      <c r="AU69" s="70"/>
      <c r="AV69" s="71"/>
      <c r="AW69" s="105">
        <f t="shared" si="14"/>
        <v>304.91000000000003</v>
      </c>
    </row>
    <row r="70" spans="1:49" x14ac:dyDescent="0.25">
      <c r="A70" s="122"/>
      <c r="B70" s="12">
        <f t="shared" si="15"/>
        <v>5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6"/>
        <v>61.340000000000103</v>
      </c>
      <c r="K70" s="122"/>
      <c r="L70" s="12">
        <f t="shared" si="16"/>
        <v>59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8"/>
        <v>748.86999999999989</v>
      </c>
      <c r="U70" s="122"/>
      <c r="V70" s="12">
        <f t="shared" si="17"/>
        <v>30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10"/>
        <v>371.93999999999994</v>
      </c>
      <c r="AE70" s="122"/>
      <c r="AF70" s="12">
        <f t="shared" si="18"/>
        <v>115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2"/>
        <v>1408.13</v>
      </c>
      <c r="AO70" s="122"/>
      <c r="AP70" s="12">
        <f t="shared" si="19"/>
        <v>25</v>
      </c>
      <c r="AQ70" s="15"/>
      <c r="AR70" s="59"/>
      <c r="AS70" s="228"/>
      <c r="AT70" s="69">
        <f t="shared" si="4"/>
        <v>0</v>
      </c>
      <c r="AU70" s="70"/>
      <c r="AV70" s="71"/>
      <c r="AW70" s="105">
        <f t="shared" si="14"/>
        <v>304.91000000000003</v>
      </c>
    </row>
    <row r="71" spans="1:49" x14ac:dyDescent="0.25">
      <c r="A71" s="122"/>
      <c r="B71" s="12">
        <f t="shared" si="15"/>
        <v>5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6"/>
        <v>61.340000000000103</v>
      </c>
      <c r="K71" s="122"/>
      <c r="L71" s="12">
        <f t="shared" si="16"/>
        <v>59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8"/>
        <v>748.86999999999989</v>
      </c>
      <c r="U71" s="122"/>
      <c r="V71" s="12">
        <f t="shared" si="17"/>
        <v>30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10"/>
        <v>371.93999999999994</v>
      </c>
      <c r="AE71" s="122"/>
      <c r="AF71" s="12">
        <f t="shared" si="18"/>
        <v>115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2"/>
        <v>1408.13</v>
      </c>
      <c r="AO71" s="122"/>
      <c r="AP71" s="12">
        <f t="shared" si="19"/>
        <v>25</v>
      </c>
      <c r="AQ71" s="15"/>
      <c r="AR71" s="59"/>
      <c r="AS71" s="228"/>
      <c r="AT71" s="69">
        <f t="shared" si="4"/>
        <v>0</v>
      </c>
      <c r="AU71" s="70"/>
      <c r="AV71" s="71"/>
      <c r="AW71" s="105">
        <f t="shared" si="14"/>
        <v>304.91000000000003</v>
      </c>
    </row>
    <row r="72" spans="1:49" x14ac:dyDescent="0.25">
      <c r="A72" s="122"/>
      <c r="B72" s="12">
        <f t="shared" si="15"/>
        <v>5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6"/>
        <v>61.340000000000103</v>
      </c>
      <c r="K72" s="122"/>
      <c r="L72" s="12">
        <f t="shared" si="16"/>
        <v>59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8"/>
        <v>748.86999999999989</v>
      </c>
      <c r="U72" s="122"/>
      <c r="V72" s="12">
        <f t="shared" si="17"/>
        <v>30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10"/>
        <v>371.93999999999994</v>
      </c>
      <c r="AE72" s="122"/>
      <c r="AF72" s="12">
        <f t="shared" si="18"/>
        <v>115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2"/>
        <v>1408.13</v>
      </c>
      <c r="AO72" s="122"/>
      <c r="AP72" s="12">
        <f t="shared" si="19"/>
        <v>25</v>
      </c>
      <c r="AQ72" s="15"/>
      <c r="AR72" s="59"/>
      <c r="AS72" s="228"/>
      <c r="AT72" s="69">
        <f t="shared" si="4"/>
        <v>0</v>
      </c>
      <c r="AU72" s="70"/>
      <c r="AV72" s="71"/>
      <c r="AW72" s="105">
        <f t="shared" si="14"/>
        <v>304.91000000000003</v>
      </c>
    </row>
    <row r="73" spans="1:49" x14ac:dyDescent="0.25">
      <c r="A73" s="122"/>
      <c r="B73" s="12">
        <f t="shared" si="15"/>
        <v>5</v>
      </c>
      <c r="C73" s="15"/>
      <c r="D73" s="59"/>
      <c r="E73" s="228"/>
      <c r="F73" s="69">
        <f t="shared" ref="F73" si="20">D73</f>
        <v>0</v>
      </c>
      <c r="G73" s="70"/>
      <c r="H73" s="71"/>
      <c r="I73" s="105">
        <f t="shared" si="6"/>
        <v>61.340000000000103</v>
      </c>
      <c r="K73" s="122"/>
      <c r="L73" s="12">
        <f t="shared" si="16"/>
        <v>59</v>
      </c>
      <c r="M73" s="15"/>
      <c r="N73" s="59"/>
      <c r="O73" s="228"/>
      <c r="P73" s="69">
        <f t="shared" ref="P73" si="21">N73</f>
        <v>0</v>
      </c>
      <c r="Q73" s="70"/>
      <c r="R73" s="71"/>
      <c r="S73" s="105">
        <f t="shared" si="8"/>
        <v>748.86999999999989</v>
      </c>
      <c r="U73" s="122"/>
      <c r="V73" s="12">
        <f t="shared" si="17"/>
        <v>30</v>
      </c>
      <c r="W73" s="15"/>
      <c r="X73" s="59"/>
      <c r="Y73" s="228"/>
      <c r="Z73" s="69">
        <f t="shared" ref="Z73" si="22">X73</f>
        <v>0</v>
      </c>
      <c r="AA73" s="70"/>
      <c r="AB73" s="71"/>
      <c r="AC73" s="105">
        <f t="shared" si="10"/>
        <v>371.93999999999994</v>
      </c>
      <c r="AE73" s="122"/>
      <c r="AF73" s="12">
        <f t="shared" si="18"/>
        <v>115</v>
      </c>
      <c r="AG73" s="15"/>
      <c r="AH73" s="59"/>
      <c r="AI73" s="228"/>
      <c r="AJ73" s="69">
        <f t="shared" ref="AJ73" si="23">AH73</f>
        <v>0</v>
      </c>
      <c r="AK73" s="70"/>
      <c r="AL73" s="71"/>
      <c r="AM73" s="105">
        <f t="shared" si="12"/>
        <v>1408.13</v>
      </c>
      <c r="AO73" s="122"/>
      <c r="AP73" s="12">
        <f t="shared" si="19"/>
        <v>25</v>
      </c>
      <c r="AQ73" s="15"/>
      <c r="AR73" s="59"/>
      <c r="AS73" s="228"/>
      <c r="AT73" s="69">
        <f t="shared" ref="AT73" si="24">AR73</f>
        <v>0</v>
      </c>
      <c r="AU73" s="70"/>
      <c r="AV73" s="71"/>
      <c r="AW73" s="105">
        <f t="shared" si="14"/>
        <v>304.91000000000003</v>
      </c>
    </row>
    <row r="74" spans="1:49" x14ac:dyDescent="0.25">
      <c r="A74" s="122"/>
      <c r="B74" s="12">
        <f t="shared" si="15"/>
        <v>5</v>
      </c>
      <c r="C74" s="15"/>
      <c r="D74" s="59"/>
      <c r="E74" s="228"/>
      <c r="F74" s="69">
        <f>D74</f>
        <v>0</v>
      </c>
      <c r="G74" s="70"/>
      <c r="H74" s="71"/>
      <c r="I74" s="105">
        <f t="shared" si="6"/>
        <v>61.340000000000103</v>
      </c>
      <c r="K74" s="122"/>
      <c r="L74" s="12">
        <f t="shared" si="16"/>
        <v>59</v>
      </c>
      <c r="M74" s="15"/>
      <c r="N74" s="59"/>
      <c r="O74" s="228"/>
      <c r="P74" s="69">
        <f>N74</f>
        <v>0</v>
      </c>
      <c r="Q74" s="70"/>
      <c r="R74" s="71"/>
      <c r="S74" s="105">
        <f t="shared" si="8"/>
        <v>748.86999999999989</v>
      </c>
      <c r="U74" s="122"/>
      <c r="V74" s="12">
        <f t="shared" si="17"/>
        <v>30</v>
      </c>
      <c r="W74" s="15"/>
      <c r="X74" s="59"/>
      <c r="Y74" s="228"/>
      <c r="Z74" s="69">
        <f>X74</f>
        <v>0</v>
      </c>
      <c r="AA74" s="70"/>
      <c r="AB74" s="71"/>
      <c r="AC74" s="105">
        <f t="shared" si="10"/>
        <v>371.93999999999994</v>
      </c>
      <c r="AE74" s="122"/>
      <c r="AF74" s="12">
        <f t="shared" si="18"/>
        <v>115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2"/>
        <v>1408.13</v>
      </c>
      <c r="AO74" s="122"/>
      <c r="AP74" s="12">
        <f t="shared" si="19"/>
        <v>25</v>
      </c>
      <c r="AQ74" s="15"/>
      <c r="AR74" s="59"/>
      <c r="AS74" s="228"/>
      <c r="AT74" s="69">
        <f>AR74</f>
        <v>0</v>
      </c>
      <c r="AU74" s="70"/>
      <c r="AV74" s="71"/>
      <c r="AW74" s="105">
        <f t="shared" si="14"/>
        <v>304.91000000000003</v>
      </c>
    </row>
    <row r="75" spans="1:49" x14ac:dyDescent="0.25">
      <c r="A75" s="122"/>
      <c r="B75" s="12">
        <f t="shared" si="15"/>
        <v>5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5">I74-F75</f>
        <v>61.340000000000103</v>
      </c>
      <c r="K75" s="122"/>
      <c r="L75" s="12">
        <f t="shared" si="16"/>
        <v>59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6">S74-P75</f>
        <v>748.86999999999989</v>
      </c>
      <c r="U75" s="122"/>
      <c r="V75" s="12">
        <f t="shared" si="17"/>
        <v>30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7">AC74-Z75</f>
        <v>371.93999999999994</v>
      </c>
      <c r="AE75" s="122"/>
      <c r="AF75" s="12">
        <f t="shared" si="18"/>
        <v>115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8">AM74-AJ75</f>
        <v>1408.13</v>
      </c>
      <c r="AO75" s="122"/>
      <c r="AP75" s="12">
        <f t="shared" si="19"/>
        <v>25</v>
      </c>
      <c r="AQ75" s="15"/>
      <c r="AR75" s="59"/>
      <c r="AS75" s="228"/>
      <c r="AT75" s="69">
        <f>AR75</f>
        <v>0</v>
      </c>
      <c r="AU75" s="70"/>
      <c r="AV75" s="71"/>
      <c r="AW75" s="105">
        <f t="shared" ref="AW75:AW76" si="29">AW74-AT75</f>
        <v>304.91000000000003</v>
      </c>
    </row>
    <row r="76" spans="1:4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5"/>
        <v>61.340000000000103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6"/>
        <v>748.86999999999989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7"/>
        <v>371.93999999999994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8"/>
        <v>1408.13</v>
      </c>
      <c r="AO76" s="122"/>
      <c r="AQ76" s="15"/>
      <c r="AR76" s="59"/>
      <c r="AS76" s="228"/>
      <c r="AT76" s="69">
        <f>AR76</f>
        <v>0</v>
      </c>
      <c r="AU76" s="70"/>
      <c r="AV76" s="71"/>
      <c r="AW76" s="105">
        <f t="shared" si="29"/>
        <v>304.91000000000003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92</v>
      </c>
      <c r="D78" s="6">
        <f>SUM(D9:D77)</f>
        <v>1101.8900000000001</v>
      </c>
      <c r="F78" s="6">
        <f>SUM(F9:F77)</f>
        <v>1101.8900000000001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15</v>
      </c>
      <c r="X78" s="6">
        <f>SUM(X9:X77)</f>
        <v>187.33</v>
      </c>
      <c r="Z78" s="6">
        <f>SUM(Z9:Z77)</f>
        <v>187.33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52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115</v>
      </c>
      <c r="AR81" s="45" t="s">
        <v>4</v>
      </c>
      <c r="AS81" s="56">
        <f>AT5+AT6-AQ78+AT7</f>
        <v>25</v>
      </c>
    </row>
    <row r="82" spans="3:46" ht="15.75" thickBot="1" x14ac:dyDescent="0.3"/>
    <row r="83" spans="3:46" ht="15.75" thickBot="1" x14ac:dyDescent="0.3">
      <c r="C83" s="1135" t="s">
        <v>11</v>
      </c>
      <c r="D83" s="1136"/>
      <c r="E83" s="57">
        <f>E5+E6-F78+E7</f>
        <v>60.139999999999873</v>
      </c>
      <c r="F83" s="73"/>
      <c r="M83" s="1135" t="s">
        <v>11</v>
      </c>
      <c r="N83" s="1136"/>
      <c r="O83" s="57">
        <f>O5+O6-P78+O7</f>
        <v>651.80999999999995</v>
      </c>
      <c r="P83" s="73"/>
      <c r="W83" s="1135" t="s">
        <v>11</v>
      </c>
      <c r="X83" s="1136"/>
      <c r="Y83" s="57">
        <f>Y5+Y6-Z78+Y7</f>
        <v>371.93999999999994</v>
      </c>
      <c r="Z83" s="73"/>
      <c r="AG83" s="1135" t="s">
        <v>11</v>
      </c>
      <c r="AH83" s="1136"/>
      <c r="AI83" s="57">
        <f>AI5+AI6-AJ78+AI7</f>
        <v>1408.13</v>
      </c>
      <c r="AJ83" s="73"/>
      <c r="AQ83" s="1135" t="s">
        <v>11</v>
      </c>
      <c r="AR83" s="1136"/>
      <c r="AS83" s="57">
        <f>AS5+AS6-AT78+AS7</f>
        <v>304.91000000000003</v>
      </c>
      <c r="AT83" s="73"/>
    </row>
  </sheetData>
  <mergeCells count="15">
    <mergeCell ref="AO1:AU1"/>
    <mergeCell ref="AP5:AP6"/>
    <mergeCell ref="AQ83:AR83"/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3"/>
      <c r="B1" s="1133"/>
      <c r="C1" s="1133"/>
      <c r="D1" s="1133"/>
      <c r="E1" s="1133"/>
      <c r="F1" s="1133"/>
      <c r="G1" s="113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158"/>
      <c r="B5" s="1195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159"/>
      <c r="B6" s="1196"/>
      <c r="C6" s="252"/>
      <c r="D6" s="317"/>
      <c r="E6" s="320"/>
      <c r="F6" s="321"/>
      <c r="G6" s="245"/>
      <c r="I6" s="1193" t="s">
        <v>3</v>
      </c>
      <c r="J6" s="11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4"/>
      <c r="J7" s="1187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82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82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82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22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62" t="s">
        <v>11</v>
      </c>
      <c r="D33" s="1163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33"/>
      <c r="B1" s="1133"/>
      <c r="C1" s="1133"/>
      <c r="D1" s="1133"/>
      <c r="E1" s="1133"/>
      <c r="F1" s="1133"/>
      <c r="G1" s="113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197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198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199"/>
      <c r="C6" s="252"/>
      <c r="D6" s="250"/>
      <c r="E6" s="458"/>
      <c r="F6" s="273"/>
      <c r="G6" s="245"/>
      <c r="H6" s="245"/>
      <c r="I6" s="1193" t="s">
        <v>3</v>
      </c>
      <c r="J6" s="118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4"/>
      <c r="J7" s="1200"/>
    </row>
    <row r="8" spans="1:10" ht="15.75" thickTop="1" x14ac:dyDescent="0.25">
      <c r="A8" s="80" t="s">
        <v>32</v>
      </c>
      <c r="B8" s="645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5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5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5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5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5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5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5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5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5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5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5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5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5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5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5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5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5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5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5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5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5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5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5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9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62" t="s">
        <v>11</v>
      </c>
      <c r="D36" s="1163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A11" sqref="A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22" t="s">
        <v>215</v>
      </c>
      <c r="B1" s="1122"/>
      <c r="C1" s="1122"/>
      <c r="D1" s="1122"/>
      <c r="E1" s="1122"/>
      <c r="F1" s="1122"/>
      <c r="G1" s="1122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69"/>
      <c r="H4" s="155"/>
      <c r="I4" s="596"/>
    </row>
    <row r="5" spans="1:10" ht="15" customHeight="1" x14ac:dyDescent="0.25">
      <c r="A5" s="868"/>
      <c r="B5" s="1201" t="s">
        <v>93</v>
      </c>
      <c r="C5" s="329"/>
      <c r="D5" s="253"/>
      <c r="E5" s="247"/>
      <c r="F5" s="248"/>
      <c r="G5" s="246">
        <f>F30</f>
        <v>0</v>
      </c>
      <c r="H5" s="140">
        <f>E5-G5</f>
        <v>0</v>
      </c>
      <c r="I5" s="593"/>
    </row>
    <row r="6" spans="1:10" ht="15.75" thickBot="1" x14ac:dyDescent="0.3">
      <c r="A6" s="255" t="s">
        <v>54</v>
      </c>
      <c r="B6" s="1202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0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0</v>
      </c>
      <c r="J9" s="60">
        <f>H9*F9</f>
        <v>0</v>
      </c>
    </row>
    <row r="10" spans="1:10" x14ac:dyDescent="0.25">
      <c r="A10" s="75"/>
      <c r="B10" s="198">
        <f>B9-C10</f>
        <v>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0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198">
        <f t="shared" si="2"/>
        <v>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0</v>
      </c>
      <c r="J12" s="60">
        <f t="shared" si="1"/>
        <v>0</v>
      </c>
    </row>
    <row r="13" spans="1:10" x14ac:dyDescent="0.25">
      <c r="A13" s="75"/>
      <c r="B13" s="198">
        <f t="shared" si="2"/>
        <v>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0</v>
      </c>
      <c r="J13" s="307">
        <f t="shared" si="1"/>
        <v>0</v>
      </c>
    </row>
    <row r="14" spans="1:10" x14ac:dyDescent="0.25">
      <c r="A14" s="75"/>
      <c r="B14" s="198">
        <f t="shared" si="2"/>
        <v>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0</v>
      </c>
      <c r="J14" s="307">
        <f t="shared" si="1"/>
        <v>0</v>
      </c>
    </row>
    <row r="15" spans="1:10" x14ac:dyDescent="0.25">
      <c r="A15" s="75"/>
      <c r="B15" s="198">
        <f t="shared" si="2"/>
        <v>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0</v>
      </c>
      <c r="J15" s="307">
        <f t="shared" si="1"/>
        <v>0</v>
      </c>
    </row>
    <row r="16" spans="1:10" x14ac:dyDescent="0.25">
      <c r="A16" s="75"/>
      <c r="B16" s="198">
        <f t="shared" si="2"/>
        <v>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0</v>
      </c>
      <c r="J16" s="307">
        <f t="shared" si="1"/>
        <v>0</v>
      </c>
    </row>
    <row r="17" spans="1:10" x14ac:dyDescent="0.25">
      <c r="A17" s="75"/>
      <c r="B17" s="198">
        <f t="shared" si="2"/>
        <v>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0</v>
      </c>
      <c r="J17" s="307">
        <f t="shared" si="1"/>
        <v>0</v>
      </c>
    </row>
    <row r="18" spans="1:10" x14ac:dyDescent="0.25">
      <c r="A18" s="75"/>
      <c r="B18" s="198">
        <f t="shared" si="2"/>
        <v>0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0</v>
      </c>
      <c r="J18" s="307">
        <f t="shared" si="1"/>
        <v>0</v>
      </c>
    </row>
    <row r="19" spans="1:10" x14ac:dyDescent="0.25">
      <c r="A19" s="75"/>
      <c r="B19" s="198">
        <f t="shared" si="2"/>
        <v>0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0</v>
      </c>
      <c r="J19" s="307">
        <f t="shared" si="1"/>
        <v>0</v>
      </c>
    </row>
    <row r="20" spans="1:10" x14ac:dyDescent="0.25">
      <c r="A20" s="75"/>
      <c r="B20" s="198">
        <f t="shared" si="2"/>
        <v>0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0</v>
      </c>
      <c r="J20" s="307">
        <f t="shared" si="1"/>
        <v>0</v>
      </c>
    </row>
    <row r="21" spans="1:10" x14ac:dyDescent="0.25">
      <c r="A21" s="75"/>
      <c r="B21" s="198">
        <f t="shared" si="2"/>
        <v>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0</v>
      </c>
      <c r="J21" s="60">
        <f t="shared" si="1"/>
        <v>0</v>
      </c>
    </row>
    <row r="22" spans="1:10" x14ac:dyDescent="0.25">
      <c r="A22" s="75"/>
      <c r="B22" s="198">
        <f t="shared" si="2"/>
        <v>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0</v>
      </c>
      <c r="J22" s="60">
        <f t="shared" si="1"/>
        <v>0</v>
      </c>
    </row>
    <row r="23" spans="1:10" x14ac:dyDescent="0.25">
      <c r="A23" s="19"/>
      <c r="B23" s="198">
        <f t="shared" si="2"/>
        <v>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0</v>
      </c>
      <c r="J23" s="60">
        <f t="shared" si="1"/>
        <v>0</v>
      </c>
    </row>
    <row r="24" spans="1:10" x14ac:dyDescent="0.25">
      <c r="A24" s="19"/>
      <c r="B24" s="198">
        <f t="shared" si="2"/>
        <v>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0</v>
      </c>
      <c r="J24" s="60">
        <f t="shared" si="1"/>
        <v>0</v>
      </c>
    </row>
    <row r="25" spans="1:10" x14ac:dyDescent="0.25">
      <c r="A25" s="19"/>
      <c r="B25" s="198">
        <f t="shared" si="2"/>
        <v>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0</v>
      </c>
      <c r="J25" s="60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0</v>
      </c>
      <c r="J26" s="60">
        <f t="shared" si="1"/>
        <v>0</v>
      </c>
    </row>
    <row r="27" spans="1:10" x14ac:dyDescent="0.25">
      <c r="A27" s="19"/>
      <c r="B27" s="198">
        <f t="shared" si="2"/>
        <v>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0</v>
      </c>
      <c r="J27" s="60">
        <f t="shared" si="1"/>
        <v>0</v>
      </c>
    </row>
    <row r="28" spans="1:10" x14ac:dyDescent="0.25">
      <c r="B28" s="198">
        <f t="shared" si="2"/>
        <v>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0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128" t="s">
        <v>21</v>
      </c>
      <c r="E32" s="1129"/>
      <c r="F32" s="143">
        <f>G5-F30</f>
        <v>0</v>
      </c>
    </row>
    <row r="33" spans="1:6" ht="15.75" thickBot="1" x14ac:dyDescent="0.3">
      <c r="A33" s="125"/>
      <c r="D33" s="866" t="s">
        <v>4</v>
      </c>
      <c r="E33" s="867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126"/>
      <c r="B5" s="1125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126"/>
      <c r="B6" s="1125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12"/>
      <c r="B10" s="198">
        <f>B9-C10</f>
        <v>0</v>
      </c>
      <c r="C10" s="268"/>
      <c r="D10" s="269"/>
      <c r="E10" s="782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82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82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82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82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11"/>
      <c r="D15" s="269"/>
      <c r="E15" s="782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82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82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11"/>
      <c r="D18" s="269"/>
      <c r="E18" s="782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82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82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82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82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82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82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35" t="s">
        <v>11</v>
      </c>
      <c r="D60" s="113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I1" workbookViewId="0">
      <pane ySplit="9" topLeftCell="A10" activePane="bottomLeft" state="frozen"/>
      <selection pane="bottomLeft" activeCell="P9" sqref="P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37" t="s">
        <v>208</v>
      </c>
      <c r="B1" s="1137"/>
      <c r="C1" s="1137"/>
      <c r="D1" s="1137"/>
      <c r="E1" s="1137"/>
      <c r="F1" s="1137"/>
      <c r="G1" s="1137"/>
      <c r="H1" s="11">
        <v>1</v>
      </c>
      <c r="K1" s="1133" t="s">
        <v>215</v>
      </c>
      <c r="L1" s="1133"/>
      <c r="M1" s="1133"/>
      <c r="N1" s="1133"/>
      <c r="O1" s="1133"/>
      <c r="P1" s="1133"/>
      <c r="Q1" s="113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788"/>
      <c r="C4" s="102"/>
      <c r="D4" s="137"/>
      <c r="E4" s="86"/>
      <c r="F4" s="73"/>
      <c r="G4" s="985"/>
      <c r="L4" s="788"/>
      <c r="M4" s="102"/>
      <c r="N4" s="137"/>
      <c r="O4" s="86"/>
      <c r="P4" s="73"/>
      <c r="Q4" s="1049"/>
    </row>
    <row r="5" spans="1:19" ht="29.25" x14ac:dyDescent="0.25">
      <c r="A5" s="12" t="s">
        <v>54</v>
      </c>
      <c r="B5" s="790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783.80000000000007</v>
      </c>
      <c r="H5" s="140">
        <f>E5-G5+E4+E6+E7+E8</f>
        <v>61.549999999999955</v>
      </c>
      <c r="K5" s="12" t="s">
        <v>54</v>
      </c>
      <c r="L5" s="790" t="s">
        <v>80</v>
      </c>
      <c r="M5" s="254">
        <v>32</v>
      </c>
      <c r="N5" s="250">
        <v>44638</v>
      </c>
      <c r="O5" s="251">
        <v>614.67999999999995</v>
      </c>
      <c r="P5" s="248">
        <v>21</v>
      </c>
      <c r="Q5" s="48">
        <f>P52</f>
        <v>0</v>
      </c>
      <c r="R5" s="140">
        <f>O5-Q5+O4+O6+O7+O8</f>
        <v>1108.47</v>
      </c>
    </row>
    <row r="6" spans="1:19" ht="16.5" thickBot="1" x14ac:dyDescent="0.3">
      <c r="B6" s="73"/>
      <c r="C6" s="249"/>
      <c r="D6" s="250"/>
      <c r="E6" s="251"/>
      <c r="F6" s="248"/>
      <c r="G6" s="73"/>
      <c r="L6" s="73"/>
      <c r="M6" s="1061">
        <v>32</v>
      </c>
      <c r="N6" s="250">
        <v>44644</v>
      </c>
      <c r="O6" s="251">
        <v>493.79</v>
      </c>
      <c r="P6" s="248">
        <v>17</v>
      </c>
      <c r="Q6" s="73"/>
    </row>
    <row r="7" spans="1:1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</row>
    <row r="8" spans="1:1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009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09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</row>
    <row r="10" spans="1:1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87">
        <v>44616</v>
      </c>
      <c r="F10" s="913">
        <f>D10</f>
        <v>197.82</v>
      </c>
      <c r="G10" s="914" t="s">
        <v>192</v>
      </c>
      <c r="H10" s="243">
        <v>32</v>
      </c>
      <c r="I10" s="275">
        <f>E6+E5+E4-F10+E7+E8</f>
        <v>647.53</v>
      </c>
      <c r="K10" s="55"/>
      <c r="L10" s="289">
        <f>P4+P5+P6+P7+P8-M10</f>
        <v>38</v>
      </c>
      <c r="M10" s="15"/>
      <c r="N10" s="92"/>
      <c r="O10" s="987"/>
      <c r="P10" s="913">
        <f>N10</f>
        <v>0</v>
      </c>
      <c r="Q10" s="914"/>
      <c r="R10" s="243"/>
      <c r="S10" s="275">
        <f>O6+O5+O4-P10+O7+O8</f>
        <v>1108.47</v>
      </c>
    </row>
    <row r="11" spans="1:19" x14ac:dyDescent="0.25">
      <c r="A11" s="75"/>
      <c r="B11" s="469">
        <f>B10-C11</f>
        <v>20</v>
      </c>
      <c r="C11" s="838">
        <v>2</v>
      </c>
      <c r="D11" s="443">
        <v>56.09</v>
      </c>
      <c r="E11" s="989">
        <v>44617</v>
      </c>
      <c r="F11" s="988">
        <f t="shared" ref="F11:F41" si="0">D11</f>
        <v>56.09</v>
      </c>
      <c r="G11" s="990" t="s">
        <v>196</v>
      </c>
      <c r="H11" s="991">
        <v>32</v>
      </c>
      <c r="I11" s="275">
        <f>I10-F11</f>
        <v>591.43999999999994</v>
      </c>
      <c r="K11" s="75"/>
      <c r="L11" s="469">
        <f>L10-M11</f>
        <v>38</v>
      </c>
      <c r="M11" s="838"/>
      <c r="N11" s="443"/>
      <c r="O11" s="989"/>
      <c r="P11" s="988">
        <f t="shared" ref="P11:P41" si="1">N11</f>
        <v>0</v>
      </c>
      <c r="Q11" s="990"/>
      <c r="R11" s="991"/>
      <c r="S11" s="275">
        <f>S10-P11</f>
        <v>1108.47</v>
      </c>
    </row>
    <row r="12" spans="1:19" x14ac:dyDescent="0.25">
      <c r="A12" s="75"/>
      <c r="B12" s="469">
        <f t="shared" ref="B12:B41" si="2">B11-C12</f>
        <v>15</v>
      </c>
      <c r="C12" s="838">
        <v>5</v>
      </c>
      <c r="D12" s="443">
        <v>148.26</v>
      </c>
      <c r="E12" s="989">
        <v>44617</v>
      </c>
      <c r="F12" s="988">
        <f t="shared" si="0"/>
        <v>148.26</v>
      </c>
      <c r="G12" s="990" t="s">
        <v>197</v>
      </c>
      <c r="H12" s="991">
        <v>32</v>
      </c>
      <c r="I12" s="275">
        <f t="shared" ref="I12:I13" si="3">I11-F12</f>
        <v>443.17999999999995</v>
      </c>
      <c r="K12" s="75"/>
      <c r="L12" s="469">
        <f t="shared" ref="L12:L41" si="4">L11-M12</f>
        <v>38</v>
      </c>
      <c r="M12" s="838"/>
      <c r="N12" s="443"/>
      <c r="O12" s="989"/>
      <c r="P12" s="988">
        <f t="shared" si="1"/>
        <v>0</v>
      </c>
      <c r="Q12" s="990"/>
      <c r="R12" s="991"/>
      <c r="S12" s="275">
        <f t="shared" ref="S12:S13" si="5">S11-P12</f>
        <v>1108.47</v>
      </c>
    </row>
    <row r="13" spans="1:19" x14ac:dyDescent="0.25">
      <c r="A13" s="55"/>
      <c r="B13" s="469">
        <f t="shared" si="2"/>
        <v>10</v>
      </c>
      <c r="C13" s="442">
        <v>5</v>
      </c>
      <c r="D13" s="589">
        <v>141.06</v>
      </c>
      <c r="E13" s="989">
        <v>44617</v>
      </c>
      <c r="F13" s="988">
        <f t="shared" si="0"/>
        <v>141.06</v>
      </c>
      <c r="G13" s="990" t="s">
        <v>198</v>
      </c>
      <c r="H13" s="991">
        <v>32</v>
      </c>
      <c r="I13" s="275">
        <f t="shared" si="3"/>
        <v>302.11999999999995</v>
      </c>
      <c r="K13" s="55"/>
      <c r="L13" s="469">
        <f t="shared" si="4"/>
        <v>38</v>
      </c>
      <c r="M13" s="442"/>
      <c r="N13" s="589"/>
      <c r="O13" s="989"/>
      <c r="P13" s="988">
        <f t="shared" si="1"/>
        <v>0</v>
      </c>
      <c r="Q13" s="990"/>
      <c r="R13" s="991"/>
      <c r="S13" s="275">
        <f t="shared" si="5"/>
        <v>1108.47</v>
      </c>
    </row>
    <row r="14" spans="1:19" x14ac:dyDescent="0.25">
      <c r="A14" s="75"/>
      <c r="B14" s="469">
        <f t="shared" si="2"/>
        <v>9</v>
      </c>
      <c r="C14" s="442">
        <v>1</v>
      </c>
      <c r="D14" s="589">
        <v>29.32</v>
      </c>
      <c r="E14" s="989">
        <v>44618</v>
      </c>
      <c r="F14" s="988">
        <f t="shared" si="0"/>
        <v>29.32</v>
      </c>
      <c r="G14" s="990" t="s">
        <v>201</v>
      </c>
      <c r="H14" s="991">
        <v>32</v>
      </c>
      <c r="I14" s="275">
        <f>I13-F14</f>
        <v>272.79999999999995</v>
      </c>
      <c r="K14" s="75"/>
      <c r="L14" s="469">
        <f t="shared" si="4"/>
        <v>38</v>
      </c>
      <c r="M14" s="442"/>
      <c r="N14" s="589"/>
      <c r="O14" s="989"/>
      <c r="P14" s="988">
        <f t="shared" si="1"/>
        <v>0</v>
      </c>
      <c r="Q14" s="990"/>
      <c r="R14" s="991"/>
      <c r="S14" s="275">
        <f>S13-P14</f>
        <v>1108.47</v>
      </c>
    </row>
    <row r="15" spans="1:19" x14ac:dyDescent="0.25">
      <c r="A15" s="75"/>
      <c r="B15" s="469">
        <f t="shared" si="2"/>
        <v>2</v>
      </c>
      <c r="C15" s="442">
        <v>7</v>
      </c>
      <c r="D15" s="589">
        <v>211.25</v>
      </c>
      <c r="E15" s="989">
        <v>44618</v>
      </c>
      <c r="F15" s="988">
        <f t="shared" si="0"/>
        <v>211.25</v>
      </c>
      <c r="G15" s="990" t="s">
        <v>204</v>
      </c>
      <c r="H15" s="991">
        <v>32</v>
      </c>
      <c r="I15" s="275">
        <f t="shared" ref="I15:I41" si="6">I14-F15</f>
        <v>61.549999999999955</v>
      </c>
      <c r="K15" s="75"/>
      <c r="L15" s="469">
        <f t="shared" si="4"/>
        <v>38</v>
      </c>
      <c r="M15" s="442"/>
      <c r="N15" s="589"/>
      <c r="O15" s="989"/>
      <c r="P15" s="988">
        <f t="shared" si="1"/>
        <v>0</v>
      </c>
      <c r="Q15" s="990"/>
      <c r="R15" s="991"/>
      <c r="S15" s="275">
        <f t="shared" ref="S15:S41" si="7">S14-P15</f>
        <v>1108.47</v>
      </c>
    </row>
    <row r="16" spans="1:19" x14ac:dyDescent="0.25">
      <c r="B16" s="469">
        <f t="shared" si="2"/>
        <v>2</v>
      </c>
      <c r="C16" s="442"/>
      <c r="D16" s="589"/>
      <c r="E16" s="989"/>
      <c r="F16" s="988">
        <f t="shared" si="0"/>
        <v>0</v>
      </c>
      <c r="G16" s="990"/>
      <c r="H16" s="991"/>
      <c r="I16" s="275">
        <f t="shared" si="6"/>
        <v>61.549999999999955</v>
      </c>
      <c r="L16" s="469">
        <f t="shared" si="4"/>
        <v>38</v>
      </c>
      <c r="M16" s="442"/>
      <c r="N16" s="589"/>
      <c r="O16" s="989"/>
      <c r="P16" s="988">
        <f t="shared" si="1"/>
        <v>0</v>
      </c>
      <c r="Q16" s="990"/>
      <c r="R16" s="991"/>
      <c r="S16" s="275">
        <f t="shared" si="7"/>
        <v>1108.47</v>
      </c>
    </row>
    <row r="17" spans="2:19" x14ac:dyDescent="0.25">
      <c r="B17" s="469">
        <f t="shared" si="2"/>
        <v>2</v>
      </c>
      <c r="C17" s="442"/>
      <c r="D17" s="589"/>
      <c r="E17" s="989"/>
      <c r="F17" s="988">
        <f t="shared" si="0"/>
        <v>0</v>
      </c>
      <c r="G17" s="990"/>
      <c r="H17" s="991"/>
      <c r="I17" s="275">
        <f t="shared" si="6"/>
        <v>61.549999999999955</v>
      </c>
      <c r="L17" s="469">
        <f t="shared" si="4"/>
        <v>38</v>
      </c>
      <c r="M17" s="442"/>
      <c r="N17" s="589"/>
      <c r="O17" s="989"/>
      <c r="P17" s="988">
        <f t="shared" si="1"/>
        <v>0</v>
      </c>
      <c r="Q17" s="990"/>
      <c r="R17" s="991"/>
      <c r="S17" s="275">
        <f t="shared" si="7"/>
        <v>1108.47</v>
      </c>
    </row>
    <row r="18" spans="2:19" x14ac:dyDescent="0.25">
      <c r="B18" s="469">
        <f t="shared" si="2"/>
        <v>2</v>
      </c>
      <c r="C18" s="442"/>
      <c r="D18" s="589"/>
      <c r="E18" s="989"/>
      <c r="F18" s="988">
        <f t="shared" si="0"/>
        <v>0</v>
      </c>
      <c r="G18" s="990"/>
      <c r="H18" s="991"/>
      <c r="I18" s="275">
        <f t="shared" si="6"/>
        <v>61.549999999999955</v>
      </c>
      <c r="L18" s="469">
        <f t="shared" si="4"/>
        <v>38</v>
      </c>
      <c r="M18" s="442"/>
      <c r="N18" s="589"/>
      <c r="O18" s="989"/>
      <c r="P18" s="988">
        <f t="shared" si="1"/>
        <v>0</v>
      </c>
      <c r="Q18" s="990"/>
      <c r="R18" s="991"/>
      <c r="S18" s="275">
        <f t="shared" si="7"/>
        <v>1108.47</v>
      </c>
    </row>
    <row r="19" spans="2:19" x14ac:dyDescent="0.25">
      <c r="B19" s="469">
        <f t="shared" si="2"/>
        <v>2</v>
      </c>
      <c r="C19" s="442"/>
      <c r="D19" s="589"/>
      <c r="E19" s="989"/>
      <c r="F19" s="988">
        <f t="shared" si="0"/>
        <v>0</v>
      </c>
      <c r="G19" s="990"/>
      <c r="H19" s="991"/>
      <c r="I19" s="275">
        <f t="shared" si="6"/>
        <v>61.549999999999955</v>
      </c>
      <c r="L19" s="469">
        <f t="shared" si="4"/>
        <v>38</v>
      </c>
      <c r="M19" s="442"/>
      <c r="N19" s="589"/>
      <c r="O19" s="989"/>
      <c r="P19" s="988">
        <f t="shared" si="1"/>
        <v>0</v>
      </c>
      <c r="Q19" s="990"/>
      <c r="R19" s="991"/>
      <c r="S19" s="275">
        <f t="shared" si="7"/>
        <v>1108.47</v>
      </c>
    </row>
    <row r="20" spans="2:19" x14ac:dyDescent="0.25">
      <c r="B20" s="469">
        <f t="shared" si="2"/>
        <v>2</v>
      </c>
      <c r="C20" s="442"/>
      <c r="D20" s="589"/>
      <c r="E20" s="989"/>
      <c r="F20" s="988">
        <f t="shared" si="0"/>
        <v>0</v>
      </c>
      <c r="G20" s="990"/>
      <c r="H20" s="991"/>
      <c r="I20" s="275">
        <f t="shared" si="6"/>
        <v>61.549999999999955</v>
      </c>
      <c r="L20" s="469">
        <f t="shared" si="4"/>
        <v>38</v>
      </c>
      <c r="M20" s="442"/>
      <c r="N20" s="589"/>
      <c r="O20" s="989"/>
      <c r="P20" s="988">
        <f t="shared" si="1"/>
        <v>0</v>
      </c>
      <c r="Q20" s="990"/>
      <c r="R20" s="991"/>
      <c r="S20" s="275">
        <f t="shared" si="7"/>
        <v>1108.47</v>
      </c>
    </row>
    <row r="21" spans="2:19" x14ac:dyDescent="0.25">
      <c r="B21" s="469">
        <f t="shared" si="2"/>
        <v>2</v>
      </c>
      <c r="C21" s="442"/>
      <c r="D21" s="589"/>
      <c r="E21" s="989"/>
      <c r="F21" s="988">
        <f t="shared" si="0"/>
        <v>0</v>
      </c>
      <c r="G21" s="992"/>
      <c r="H21" s="993"/>
      <c r="I21" s="132">
        <f t="shared" si="6"/>
        <v>61.549999999999955</v>
      </c>
      <c r="L21" s="469">
        <f t="shared" si="4"/>
        <v>38</v>
      </c>
      <c r="M21" s="442"/>
      <c r="N21" s="589"/>
      <c r="O21" s="989"/>
      <c r="P21" s="988">
        <f t="shared" si="1"/>
        <v>0</v>
      </c>
      <c r="Q21" s="992"/>
      <c r="R21" s="993"/>
      <c r="S21" s="132">
        <f t="shared" si="7"/>
        <v>1108.47</v>
      </c>
    </row>
    <row r="22" spans="2:19" x14ac:dyDescent="0.25">
      <c r="B22" s="469">
        <f t="shared" si="2"/>
        <v>2</v>
      </c>
      <c r="C22" s="442"/>
      <c r="D22" s="589"/>
      <c r="E22" s="989"/>
      <c r="F22" s="988">
        <f t="shared" si="0"/>
        <v>0</v>
      </c>
      <c r="G22" s="992"/>
      <c r="H22" s="993"/>
      <c r="I22" s="132">
        <f t="shared" si="6"/>
        <v>61.549999999999955</v>
      </c>
      <c r="L22" s="469">
        <f t="shared" si="4"/>
        <v>38</v>
      </c>
      <c r="M22" s="442"/>
      <c r="N22" s="589"/>
      <c r="O22" s="989"/>
      <c r="P22" s="988">
        <f t="shared" si="1"/>
        <v>0</v>
      </c>
      <c r="Q22" s="992"/>
      <c r="R22" s="993"/>
      <c r="S22" s="132">
        <f t="shared" si="7"/>
        <v>1108.47</v>
      </c>
    </row>
    <row r="23" spans="2:19" x14ac:dyDescent="0.25">
      <c r="B23" s="469">
        <f t="shared" si="2"/>
        <v>2</v>
      </c>
      <c r="C23" s="442"/>
      <c r="D23" s="589"/>
      <c r="E23" s="989"/>
      <c r="F23" s="988">
        <f t="shared" si="0"/>
        <v>0</v>
      </c>
      <c r="G23" s="992"/>
      <c r="H23" s="993"/>
      <c r="I23" s="132">
        <f t="shared" si="6"/>
        <v>61.549999999999955</v>
      </c>
      <c r="L23" s="469">
        <f t="shared" si="4"/>
        <v>38</v>
      </c>
      <c r="M23" s="442"/>
      <c r="N23" s="589"/>
      <c r="O23" s="989"/>
      <c r="P23" s="988">
        <f t="shared" si="1"/>
        <v>0</v>
      </c>
      <c r="Q23" s="992"/>
      <c r="R23" s="993"/>
      <c r="S23" s="132">
        <f t="shared" si="7"/>
        <v>1108.47</v>
      </c>
    </row>
    <row r="24" spans="2:19" x14ac:dyDescent="0.25">
      <c r="B24" s="469">
        <f t="shared" si="2"/>
        <v>2</v>
      </c>
      <c r="C24" s="442"/>
      <c r="D24" s="589"/>
      <c r="E24" s="989"/>
      <c r="F24" s="988">
        <f t="shared" si="0"/>
        <v>0</v>
      </c>
      <c r="G24" s="992"/>
      <c r="H24" s="993"/>
      <c r="I24" s="132">
        <f t="shared" si="6"/>
        <v>61.549999999999955</v>
      </c>
      <c r="L24" s="469">
        <f t="shared" si="4"/>
        <v>38</v>
      </c>
      <c r="M24" s="442"/>
      <c r="N24" s="589"/>
      <c r="O24" s="989"/>
      <c r="P24" s="988">
        <f t="shared" si="1"/>
        <v>0</v>
      </c>
      <c r="Q24" s="992"/>
      <c r="R24" s="993"/>
      <c r="S24" s="132">
        <f t="shared" si="7"/>
        <v>1108.47</v>
      </c>
    </row>
    <row r="25" spans="2:19" x14ac:dyDescent="0.25">
      <c r="B25" s="469">
        <f t="shared" si="2"/>
        <v>2</v>
      </c>
      <c r="C25" s="442"/>
      <c r="D25" s="589"/>
      <c r="E25" s="989"/>
      <c r="F25" s="988">
        <f t="shared" si="0"/>
        <v>0</v>
      </c>
      <c r="G25" s="992"/>
      <c r="H25" s="993"/>
      <c r="I25" s="132">
        <f t="shared" si="6"/>
        <v>61.549999999999955</v>
      </c>
      <c r="L25" s="469">
        <f t="shared" si="4"/>
        <v>38</v>
      </c>
      <c r="M25" s="442"/>
      <c r="N25" s="589"/>
      <c r="O25" s="989"/>
      <c r="P25" s="988">
        <f t="shared" si="1"/>
        <v>0</v>
      </c>
      <c r="Q25" s="992"/>
      <c r="R25" s="993"/>
      <c r="S25" s="132">
        <f t="shared" si="7"/>
        <v>1108.47</v>
      </c>
    </row>
    <row r="26" spans="2:19" x14ac:dyDescent="0.25">
      <c r="B26" s="469">
        <f t="shared" si="2"/>
        <v>2</v>
      </c>
      <c r="C26" s="442"/>
      <c r="D26" s="589"/>
      <c r="E26" s="989"/>
      <c r="F26" s="988">
        <f t="shared" si="0"/>
        <v>0</v>
      </c>
      <c r="G26" s="992"/>
      <c r="H26" s="993"/>
      <c r="I26" s="132">
        <f t="shared" si="6"/>
        <v>61.549999999999955</v>
      </c>
      <c r="L26" s="469">
        <f t="shared" si="4"/>
        <v>38</v>
      </c>
      <c r="M26" s="442"/>
      <c r="N26" s="589"/>
      <c r="O26" s="989"/>
      <c r="P26" s="988">
        <f t="shared" si="1"/>
        <v>0</v>
      </c>
      <c r="Q26" s="992"/>
      <c r="R26" s="993"/>
      <c r="S26" s="132">
        <f t="shared" si="7"/>
        <v>1108.47</v>
      </c>
    </row>
    <row r="27" spans="2:19" x14ac:dyDescent="0.25">
      <c r="B27" s="469">
        <f t="shared" si="2"/>
        <v>2</v>
      </c>
      <c r="C27" s="442"/>
      <c r="D27" s="589"/>
      <c r="E27" s="989"/>
      <c r="F27" s="988">
        <f t="shared" si="0"/>
        <v>0</v>
      </c>
      <c r="G27" s="992"/>
      <c r="H27" s="994"/>
      <c r="I27" s="132">
        <f t="shared" si="6"/>
        <v>61.549999999999955</v>
      </c>
      <c r="L27" s="469">
        <f t="shared" si="4"/>
        <v>38</v>
      </c>
      <c r="M27" s="442"/>
      <c r="N27" s="589"/>
      <c r="O27" s="989"/>
      <c r="P27" s="988">
        <f t="shared" si="1"/>
        <v>0</v>
      </c>
      <c r="Q27" s="992"/>
      <c r="R27" s="994"/>
      <c r="S27" s="132">
        <f t="shared" si="7"/>
        <v>1108.47</v>
      </c>
    </row>
    <row r="28" spans="2:19" x14ac:dyDescent="0.25">
      <c r="B28" s="469">
        <f t="shared" si="2"/>
        <v>2</v>
      </c>
      <c r="C28" s="442"/>
      <c r="D28" s="589"/>
      <c r="E28" s="989"/>
      <c r="F28" s="988">
        <f t="shared" si="0"/>
        <v>0</v>
      </c>
      <c r="G28" s="992"/>
      <c r="H28" s="994"/>
      <c r="I28" s="132">
        <f t="shared" si="6"/>
        <v>61.549999999999955</v>
      </c>
      <c r="L28" s="469">
        <f t="shared" si="4"/>
        <v>38</v>
      </c>
      <c r="M28" s="442"/>
      <c r="N28" s="589"/>
      <c r="O28" s="989"/>
      <c r="P28" s="988">
        <f t="shared" si="1"/>
        <v>0</v>
      </c>
      <c r="Q28" s="992"/>
      <c r="R28" s="994"/>
      <c r="S28" s="132">
        <f t="shared" si="7"/>
        <v>1108.47</v>
      </c>
    </row>
    <row r="29" spans="2:19" x14ac:dyDescent="0.25">
      <c r="B29" s="469">
        <f t="shared" si="2"/>
        <v>2</v>
      </c>
      <c r="C29" s="442"/>
      <c r="D29" s="589"/>
      <c r="E29" s="989"/>
      <c r="F29" s="988">
        <f t="shared" si="0"/>
        <v>0</v>
      </c>
      <c r="G29" s="992"/>
      <c r="H29" s="994"/>
      <c r="I29" s="132">
        <f t="shared" si="6"/>
        <v>61.549999999999955</v>
      </c>
      <c r="L29" s="469">
        <f t="shared" si="4"/>
        <v>38</v>
      </c>
      <c r="M29" s="442"/>
      <c r="N29" s="589"/>
      <c r="O29" s="989"/>
      <c r="P29" s="988">
        <f t="shared" si="1"/>
        <v>0</v>
      </c>
      <c r="Q29" s="992"/>
      <c r="R29" s="994"/>
      <c r="S29" s="132">
        <f t="shared" si="7"/>
        <v>1108.47</v>
      </c>
    </row>
    <row r="30" spans="2:19" x14ac:dyDescent="0.25">
      <c r="B30" s="469">
        <f t="shared" si="2"/>
        <v>2</v>
      </c>
      <c r="C30" s="442"/>
      <c r="D30" s="589"/>
      <c r="E30" s="989"/>
      <c r="F30" s="988">
        <f t="shared" si="0"/>
        <v>0</v>
      </c>
      <c r="G30" s="992"/>
      <c r="H30" s="994"/>
      <c r="I30" s="132">
        <f t="shared" si="6"/>
        <v>61.549999999999955</v>
      </c>
      <c r="L30" s="469">
        <f t="shared" si="4"/>
        <v>38</v>
      </c>
      <c r="M30" s="442"/>
      <c r="N30" s="589"/>
      <c r="O30" s="989"/>
      <c r="P30" s="988">
        <f t="shared" si="1"/>
        <v>0</v>
      </c>
      <c r="Q30" s="992"/>
      <c r="R30" s="994"/>
      <c r="S30" s="132">
        <f t="shared" si="7"/>
        <v>1108.47</v>
      </c>
    </row>
    <row r="31" spans="2:19" x14ac:dyDescent="0.25">
      <c r="B31" s="469">
        <f t="shared" si="2"/>
        <v>2</v>
      </c>
      <c r="C31" s="442"/>
      <c r="D31" s="589"/>
      <c r="E31" s="995"/>
      <c r="F31" s="988">
        <f t="shared" si="0"/>
        <v>0</v>
      </c>
      <c r="G31" s="996"/>
      <c r="H31" s="994"/>
      <c r="I31" s="132">
        <f t="shared" si="6"/>
        <v>61.549999999999955</v>
      </c>
      <c r="L31" s="469">
        <f t="shared" si="4"/>
        <v>38</v>
      </c>
      <c r="M31" s="442"/>
      <c r="N31" s="589"/>
      <c r="O31" s="995"/>
      <c r="P31" s="988">
        <f t="shared" si="1"/>
        <v>0</v>
      </c>
      <c r="Q31" s="996"/>
      <c r="R31" s="994"/>
      <c r="S31" s="132">
        <f t="shared" si="7"/>
        <v>1108.47</v>
      </c>
    </row>
    <row r="32" spans="2:19" x14ac:dyDescent="0.25">
      <c r="B32" s="469">
        <f t="shared" si="2"/>
        <v>2</v>
      </c>
      <c r="C32" s="442"/>
      <c r="D32" s="589"/>
      <c r="E32" s="995"/>
      <c r="F32" s="988">
        <f t="shared" si="0"/>
        <v>0</v>
      </c>
      <c r="G32" s="996"/>
      <c r="H32" s="994"/>
      <c r="I32" s="132">
        <f t="shared" si="6"/>
        <v>61.549999999999955</v>
      </c>
      <c r="L32" s="469">
        <f t="shared" si="4"/>
        <v>38</v>
      </c>
      <c r="M32" s="442"/>
      <c r="N32" s="589"/>
      <c r="O32" s="995"/>
      <c r="P32" s="988">
        <f t="shared" si="1"/>
        <v>0</v>
      </c>
      <c r="Q32" s="996"/>
      <c r="R32" s="994"/>
      <c r="S32" s="132">
        <f t="shared" si="7"/>
        <v>1108.47</v>
      </c>
    </row>
    <row r="33" spans="2:19" x14ac:dyDescent="0.25">
      <c r="B33" s="469">
        <f t="shared" si="2"/>
        <v>2</v>
      </c>
      <c r="C33" s="442"/>
      <c r="D33" s="589"/>
      <c r="E33" s="995"/>
      <c r="F33" s="988">
        <f t="shared" si="0"/>
        <v>0</v>
      </c>
      <c r="G33" s="996"/>
      <c r="H33" s="994"/>
      <c r="I33" s="132">
        <f t="shared" si="6"/>
        <v>61.549999999999955</v>
      </c>
      <c r="L33" s="469">
        <f t="shared" si="4"/>
        <v>38</v>
      </c>
      <c r="M33" s="442"/>
      <c r="N33" s="589"/>
      <c r="O33" s="995"/>
      <c r="P33" s="988">
        <f t="shared" si="1"/>
        <v>0</v>
      </c>
      <c r="Q33" s="996"/>
      <c r="R33" s="994"/>
      <c r="S33" s="132">
        <f t="shared" si="7"/>
        <v>1108.47</v>
      </c>
    </row>
    <row r="34" spans="2:19" x14ac:dyDescent="0.25">
      <c r="B34" s="469">
        <f t="shared" si="2"/>
        <v>2</v>
      </c>
      <c r="C34" s="442"/>
      <c r="D34" s="589"/>
      <c r="E34" s="995"/>
      <c r="F34" s="988">
        <f t="shared" si="0"/>
        <v>0</v>
      </c>
      <c r="G34" s="996"/>
      <c r="H34" s="994"/>
      <c r="I34" s="132">
        <f t="shared" si="6"/>
        <v>61.549999999999955</v>
      </c>
      <c r="L34" s="469">
        <f t="shared" si="4"/>
        <v>38</v>
      </c>
      <c r="M34" s="442"/>
      <c r="N34" s="589"/>
      <c r="O34" s="995"/>
      <c r="P34" s="988">
        <f t="shared" si="1"/>
        <v>0</v>
      </c>
      <c r="Q34" s="996"/>
      <c r="R34" s="994"/>
      <c r="S34" s="132">
        <f t="shared" si="7"/>
        <v>1108.47</v>
      </c>
    </row>
    <row r="35" spans="2:19" x14ac:dyDescent="0.25">
      <c r="B35" s="469">
        <f t="shared" si="2"/>
        <v>2</v>
      </c>
      <c r="C35" s="442"/>
      <c r="D35" s="589"/>
      <c r="E35" s="995"/>
      <c r="F35" s="988">
        <f t="shared" si="0"/>
        <v>0</v>
      </c>
      <c r="G35" s="996"/>
      <c r="H35" s="994"/>
      <c r="I35" s="132">
        <f t="shared" si="6"/>
        <v>61.549999999999955</v>
      </c>
      <c r="L35" s="469">
        <f t="shared" si="4"/>
        <v>38</v>
      </c>
      <c r="M35" s="442"/>
      <c r="N35" s="589"/>
      <c r="O35" s="995"/>
      <c r="P35" s="988">
        <f t="shared" si="1"/>
        <v>0</v>
      </c>
      <c r="Q35" s="996"/>
      <c r="R35" s="994"/>
      <c r="S35" s="132">
        <f t="shared" si="7"/>
        <v>1108.47</v>
      </c>
    </row>
    <row r="36" spans="2:19" x14ac:dyDescent="0.25">
      <c r="B36" s="469">
        <f t="shared" si="2"/>
        <v>2</v>
      </c>
      <c r="C36" s="442"/>
      <c r="D36" s="589"/>
      <c r="E36" s="995"/>
      <c r="F36" s="988">
        <f t="shared" si="0"/>
        <v>0</v>
      </c>
      <c r="G36" s="996"/>
      <c r="H36" s="994"/>
      <c r="I36" s="132">
        <f t="shared" si="6"/>
        <v>61.549999999999955</v>
      </c>
      <c r="L36" s="469">
        <f t="shared" si="4"/>
        <v>38</v>
      </c>
      <c r="M36" s="442"/>
      <c r="N36" s="589"/>
      <c r="O36" s="995"/>
      <c r="P36" s="988">
        <f t="shared" si="1"/>
        <v>0</v>
      </c>
      <c r="Q36" s="996"/>
      <c r="R36" s="994"/>
      <c r="S36" s="132">
        <f t="shared" si="7"/>
        <v>1108.47</v>
      </c>
    </row>
    <row r="37" spans="2:19" x14ac:dyDescent="0.25">
      <c r="B37" s="469">
        <f t="shared" si="2"/>
        <v>2</v>
      </c>
      <c r="C37" s="442"/>
      <c r="D37" s="589"/>
      <c r="E37" s="995"/>
      <c r="F37" s="988">
        <f t="shared" si="0"/>
        <v>0</v>
      </c>
      <c r="G37" s="996"/>
      <c r="H37" s="994"/>
      <c r="I37" s="132">
        <f t="shared" si="6"/>
        <v>61.549999999999955</v>
      </c>
      <c r="L37" s="469">
        <f t="shared" si="4"/>
        <v>38</v>
      </c>
      <c r="M37" s="442"/>
      <c r="N37" s="589"/>
      <c r="O37" s="995"/>
      <c r="P37" s="988">
        <f t="shared" si="1"/>
        <v>0</v>
      </c>
      <c r="Q37" s="996"/>
      <c r="R37" s="994"/>
      <c r="S37" s="132">
        <f t="shared" si="7"/>
        <v>1108.47</v>
      </c>
    </row>
    <row r="38" spans="2:19" x14ac:dyDescent="0.25">
      <c r="B38" s="469">
        <f t="shared" si="2"/>
        <v>2</v>
      </c>
      <c r="C38" s="442"/>
      <c r="D38" s="589"/>
      <c r="E38" s="995"/>
      <c r="F38" s="988">
        <f t="shared" si="0"/>
        <v>0</v>
      </c>
      <c r="G38" s="996"/>
      <c r="H38" s="994"/>
      <c r="I38" s="132">
        <f t="shared" si="6"/>
        <v>61.549999999999955</v>
      </c>
      <c r="L38" s="469">
        <f t="shared" si="4"/>
        <v>38</v>
      </c>
      <c r="M38" s="442"/>
      <c r="N38" s="589"/>
      <c r="O38" s="995"/>
      <c r="P38" s="988">
        <f t="shared" si="1"/>
        <v>0</v>
      </c>
      <c r="Q38" s="996"/>
      <c r="R38" s="994"/>
      <c r="S38" s="132">
        <f t="shared" si="7"/>
        <v>1108.47</v>
      </c>
    </row>
    <row r="39" spans="2:19" x14ac:dyDescent="0.25">
      <c r="B39" s="469">
        <f t="shared" si="2"/>
        <v>2</v>
      </c>
      <c r="C39" s="442"/>
      <c r="D39" s="589"/>
      <c r="E39" s="995"/>
      <c r="F39" s="988">
        <f t="shared" si="0"/>
        <v>0</v>
      </c>
      <c r="G39" s="996"/>
      <c r="H39" s="994"/>
      <c r="I39" s="132">
        <f t="shared" si="6"/>
        <v>61.549999999999955</v>
      </c>
      <c r="L39" s="469">
        <f t="shared" si="4"/>
        <v>38</v>
      </c>
      <c r="M39" s="442"/>
      <c r="N39" s="589"/>
      <c r="O39" s="995"/>
      <c r="P39" s="988">
        <f t="shared" si="1"/>
        <v>0</v>
      </c>
      <c r="Q39" s="996"/>
      <c r="R39" s="994"/>
      <c r="S39" s="132">
        <f t="shared" si="7"/>
        <v>1108.47</v>
      </c>
    </row>
    <row r="40" spans="2:19" x14ac:dyDescent="0.25">
      <c r="B40" s="469">
        <f t="shared" si="2"/>
        <v>2</v>
      </c>
      <c r="C40" s="442"/>
      <c r="D40" s="589"/>
      <c r="E40" s="995"/>
      <c r="F40" s="988">
        <f t="shared" si="0"/>
        <v>0</v>
      </c>
      <c r="G40" s="996"/>
      <c r="H40" s="994"/>
      <c r="I40" s="132">
        <f t="shared" si="6"/>
        <v>61.549999999999955</v>
      </c>
      <c r="L40" s="469">
        <f t="shared" si="4"/>
        <v>38</v>
      </c>
      <c r="M40" s="442"/>
      <c r="N40" s="589"/>
      <c r="O40" s="995"/>
      <c r="P40" s="988">
        <f t="shared" si="1"/>
        <v>0</v>
      </c>
      <c r="Q40" s="996"/>
      <c r="R40" s="994"/>
      <c r="S40" s="132">
        <f t="shared" si="7"/>
        <v>1108.47</v>
      </c>
    </row>
    <row r="41" spans="2:19" x14ac:dyDescent="0.25">
      <c r="B41" s="469">
        <f t="shared" si="2"/>
        <v>2</v>
      </c>
      <c r="C41" s="442"/>
      <c r="D41" s="589"/>
      <c r="E41" s="997"/>
      <c r="F41" s="988">
        <f t="shared" si="0"/>
        <v>0</v>
      </c>
      <c r="G41" s="998"/>
      <c r="H41" s="998"/>
      <c r="I41" s="132">
        <f t="shared" si="6"/>
        <v>61.549999999999955</v>
      </c>
      <c r="L41" s="469">
        <f t="shared" si="4"/>
        <v>38</v>
      </c>
      <c r="M41" s="442"/>
      <c r="N41" s="589"/>
      <c r="O41" s="997"/>
      <c r="P41" s="988">
        <f t="shared" si="1"/>
        <v>0</v>
      </c>
      <c r="Q41" s="998"/>
      <c r="R41" s="998"/>
      <c r="S41" s="132">
        <f t="shared" si="7"/>
        <v>1108.47</v>
      </c>
    </row>
    <row r="42" spans="2:19" x14ac:dyDescent="0.25">
      <c r="B42" s="469"/>
      <c r="C42" s="442"/>
      <c r="D42" s="589"/>
      <c r="E42" s="997"/>
      <c r="F42" s="988"/>
      <c r="G42" s="998"/>
      <c r="H42" s="998"/>
      <c r="I42" s="132"/>
      <c r="L42" s="469"/>
      <c r="M42" s="442"/>
      <c r="N42" s="589"/>
      <c r="O42" s="997"/>
      <c r="P42" s="988"/>
      <c r="Q42" s="998"/>
      <c r="R42" s="998"/>
      <c r="S42" s="132"/>
    </row>
    <row r="43" spans="2:19" x14ac:dyDescent="0.25">
      <c r="B43" s="469"/>
      <c r="C43" s="442"/>
      <c r="D43" s="589"/>
      <c r="E43" s="997"/>
      <c r="F43" s="988"/>
      <c r="G43" s="998"/>
      <c r="H43" s="998"/>
      <c r="I43" s="132"/>
      <c r="L43" s="469"/>
      <c r="M43" s="442"/>
      <c r="N43" s="589"/>
      <c r="O43" s="997"/>
      <c r="P43" s="988"/>
      <c r="Q43" s="998"/>
      <c r="R43" s="998"/>
      <c r="S43" s="132"/>
    </row>
    <row r="44" spans="2:19" x14ac:dyDescent="0.25">
      <c r="B44" s="469"/>
      <c r="C44" s="442"/>
      <c r="D44" s="589"/>
      <c r="E44" s="997"/>
      <c r="F44" s="988"/>
      <c r="G44" s="998"/>
      <c r="H44" s="998"/>
      <c r="I44" s="132"/>
      <c r="L44" s="469"/>
      <c r="M44" s="442"/>
      <c r="N44" s="589"/>
      <c r="O44" s="997"/>
      <c r="P44" s="988"/>
      <c r="Q44" s="998"/>
      <c r="R44" s="998"/>
      <c r="S44" s="132"/>
    </row>
    <row r="45" spans="2:19" x14ac:dyDescent="0.25">
      <c r="B45" s="469"/>
      <c r="C45" s="442"/>
      <c r="D45" s="589"/>
      <c r="E45" s="997"/>
      <c r="F45" s="988"/>
      <c r="G45" s="998"/>
      <c r="H45" s="998"/>
      <c r="I45" s="132"/>
      <c r="L45" s="469"/>
      <c r="M45" s="442"/>
      <c r="N45" s="589"/>
      <c r="O45" s="997"/>
      <c r="P45" s="988"/>
      <c r="Q45" s="998"/>
      <c r="R45" s="998"/>
      <c r="S45" s="132"/>
    </row>
    <row r="46" spans="2:19" x14ac:dyDescent="0.25">
      <c r="B46" s="469"/>
      <c r="C46" s="442"/>
      <c r="D46" s="589"/>
      <c r="E46" s="997"/>
      <c r="F46" s="988"/>
      <c r="G46" s="998"/>
      <c r="H46" s="998"/>
      <c r="I46" s="132"/>
      <c r="L46" s="469"/>
      <c r="M46" s="442"/>
      <c r="N46" s="589"/>
      <c r="O46" s="997"/>
      <c r="P46" s="988"/>
      <c r="Q46" s="998"/>
      <c r="R46" s="998"/>
      <c r="S46" s="132"/>
    </row>
    <row r="47" spans="2:19" x14ac:dyDescent="0.25">
      <c r="B47" s="469"/>
      <c r="C47" s="442"/>
      <c r="D47" s="589"/>
      <c r="E47" s="997"/>
      <c r="F47" s="988"/>
      <c r="G47" s="998"/>
      <c r="H47" s="998"/>
      <c r="I47" s="132"/>
      <c r="L47" s="469"/>
      <c r="M47" s="442"/>
      <c r="N47" s="589"/>
      <c r="O47" s="997"/>
      <c r="P47" s="988"/>
      <c r="Q47" s="998"/>
      <c r="R47" s="998"/>
      <c r="S47" s="132"/>
    </row>
    <row r="48" spans="2:19" x14ac:dyDescent="0.25">
      <c r="B48" s="469"/>
      <c r="C48" s="442"/>
      <c r="D48" s="589"/>
      <c r="E48" s="997"/>
      <c r="F48" s="988"/>
      <c r="G48" s="998"/>
      <c r="H48" s="998"/>
      <c r="I48" s="132"/>
      <c r="L48" s="469"/>
      <c r="M48" s="442"/>
      <c r="N48" s="589"/>
      <c r="O48" s="997"/>
      <c r="P48" s="988"/>
      <c r="Q48" s="998"/>
      <c r="R48" s="998"/>
      <c r="S48" s="132"/>
    </row>
    <row r="49" spans="1:19" x14ac:dyDescent="0.25">
      <c r="B49" s="469"/>
      <c r="C49" s="442"/>
      <c r="D49" s="589"/>
      <c r="E49" s="997"/>
      <c r="F49" s="988"/>
      <c r="G49" s="998"/>
      <c r="H49" s="998"/>
      <c r="I49" s="132"/>
      <c r="L49" s="469"/>
      <c r="M49" s="442"/>
      <c r="N49" s="589"/>
      <c r="O49" s="997"/>
      <c r="P49" s="988"/>
      <c r="Q49" s="998"/>
      <c r="R49" s="998"/>
      <c r="S49" s="132"/>
    </row>
    <row r="50" spans="1:19" x14ac:dyDescent="0.25">
      <c r="B50" s="469"/>
      <c r="C50" s="442"/>
      <c r="D50" s="589"/>
      <c r="E50" s="997"/>
      <c r="F50" s="988"/>
      <c r="G50" s="998"/>
      <c r="H50" s="998"/>
      <c r="I50" s="132"/>
      <c r="L50" s="469"/>
      <c r="M50" s="442"/>
      <c r="N50" s="589"/>
      <c r="O50" s="997"/>
      <c r="P50" s="988"/>
      <c r="Q50" s="998"/>
      <c r="R50" s="998"/>
      <c r="S50" s="132"/>
    </row>
    <row r="51" spans="1:19" ht="15.75" thickBot="1" x14ac:dyDescent="0.3">
      <c r="B51" s="74"/>
      <c r="C51" s="444"/>
      <c r="D51" s="1010"/>
      <c r="E51" s="466"/>
      <c r="F51" s="465"/>
      <c r="G51" s="467"/>
      <c r="H51" s="467"/>
      <c r="I51" s="382"/>
      <c r="L51" s="74"/>
      <c r="M51" s="444"/>
      <c r="N51" s="1010"/>
      <c r="O51" s="466"/>
      <c r="P51" s="465"/>
      <c r="Q51" s="467"/>
      <c r="R51" s="467"/>
      <c r="S51" s="382"/>
    </row>
    <row r="52" spans="1:19" ht="16.5" thickTop="1" thickBot="1" x14ac:dyDescent="0.3">
      <c r="A52" s="75"/>
      <c r="B52" s="75"/>
      <c r="C52" s="75"/>
      <c r="D52" s="105">
        <f>SUM(D10:D51)</f>
        <v>783.80000000000007</v>
      </c>
      <c r="E52" s="75"/>
      <c r="F52" s="105">
        <f>SUM(F10:F51)</f>
        <v>783.80000000000007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1007" t="s">
        <v>21</v>
      </c>
      <c r="E53" s="982"/>
      <c r="F53" s="143">
        <f>E6+E5+E4-F52</f>
        <v>61.549999999999955</v>
      </c>
      <c r="G53" s="75"/>
      <c r="H53" s="75"/>
      <c r="K53" s="75"/>
      <c r="L53" s="75"/>
      <c r="M53" s="75"/>
      <c r="N53" s="1045" t="s">
        <v>21</v>
      </c>
      <c r="O53" s="1046"/>
      <c r="P53" s="143">
        <f>O6+O5+O4-P52</f>
        <v>1108.47</v>
      </c>
      <c r="Q53" s="75"/>
      <c r="R53" s="75"/>
    </row>
    <row r="54" spans="1:19" ht="15.75" thickBot="1" x14ac:dyDescent="0.3">
      <c r="A54" s="75"/>
      <c r="B54" s="75"/>
      <c r="C54" s="75"/>
      <c r="D54" s="1008" t="s">
        <v>4</v>
      </c>
      <c r="E54" s="984"/>
      <c r="F54" s="49">
        <f>F5+F4-C10+F6+F7</f>
        <v>22</v>
      </c>
      <c r="G54" s="75"/>
      <c r="H54" s="75"/>
      <c r="K54" s="75"/>
      <c r="L54" s="75"/>
      <c r="M54" s="75"/>
      <c r="N54" s="1047" t="s">
        <v>4</v>
      </c>
      <c r="O54" s="1048"/>
      <c r="P54" s="49">
        <f>P5+P4-M10+P6+P7</f>
        <v>38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79</v>
      </c>
      <c r="C4" s="102"/>
      <c r="D4" s="137"/>
      <c r="E4" s="86"/>
      <c r="F4" s="73"/>
      <c r="G4" s="735"/>
    </row>
    <row r="5" spans="1:9" x14ac:dyDescent="0.25">
      <c r="A5" s="75"/>
      <c r="B5" s="1204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8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8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8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8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8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8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8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8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8"/>
      <c r="E16" s="689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90"/>
      <c r="E17" s="689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8"/>
      <c r="E18" s="689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8"/>
      <c r="E19" s="689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8"/>
      <c r="E20" s="689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8"/>
      <c r="E21" s="689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8"/>
      <c r="E22" s="689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8"/>
      <c r="E23" s="689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8"/>
      <c r="E24" s="68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8"/>
      <c r="E25" s="68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8"/>
      <c r="E26" s="68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59</v>
      </c>
      <c r="C4" s="102"/>
      <c r="D4" s="137"/>
      <c r="E4" s="86"/>
      <c r="F4" s="73"/>
      <c r="G4" s="550"/>
    </row>
    <row r="5" spans="1:9" x14ac:dyDescent="0.25">
      <c r="A5" s="75"/>
      <c r="B5" s="1204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75"/>
      <c r="B9" s="2"/>
      <c r="C9" s="961"/>
      <c r="D9" s="962"/>
      <c r="E9" s="913">
        <f t="shared" ref="E9:E26" si="2">C9</f>
        <v>0</v>
      </c>
      <c r="F9" s="914"/>
      <c r="G9" s="243"/>
      <c r="I9" s="267">
        <f t="shared" ref="I9:I26" si="3">I8-C9</f>
        <v>0</v>
      </c>
    </row>
    <row r="10" spans="1:9" x14ac:dyDescent="0.25">
      <c r="A10" s="75"/>
      <c r="B10" s="2"/>
      <c r="C10" s="961"/>
      <c r="D10" s="963"/>
      <c r="E10" s="913">
        <f t="shared" si="2"/>
        <v>0</v>
      </c>
      <c r="F10" s="915"/>
      <c r="G10" s="243"/>
      <c r="I10" s="267">
        <f t="shared" si="3"/>
        <v>0</v>
      </c>
    </row>
    <row r="11" spans="1:9" x14ac:dyDescent="0.25">
      <c r="A11" s="55"/>
      <c r="B11" s="2"/>
      <c r="C11" s="961"/>
      <c r="D11" s="963"/>
      <c r="E11" s="913">
        <f t="shared" si="2"/>
        <v>0</v>
      </c>
      <c r="F11" s="915"/>
      <c r="G11" s="243"/>
      <c r="I11" s="267">
        <f t="shared" si="3"/>
        <v>0</v>
      </c>
    </row>
    <row r="12" spans="1:9" x14ac:dyDescent="0.25">
      <c r="A12" s="75"/>
      <c r="B12" s="2"/>
      <c r="C12" s="961"/>
      <c r="D12" s="963"/>
      <c r="E12" s="913">
        <f t="shared" si="2"/>
        <v>0</v>
      </c>
      <c r="F12" s="915"/>
      <c r="G12" s="243"/>
      <c r="I12" s="267">
        <f t="shared" si="3"/>
        <v>0</v>
      </c>
    </row>
    <row r="13" spans="1:9" x14ac:dyDescent="0.25">
      <c r="A13" s="75"/>
      <c r="B13" s="2"/>
      <c r="C13" s="961"/>
      <c r="D13" s="963"/>
      <c r="E13" s="913">
        <f t="shared" si="2"/>
        <v>0</v>
      </c>
      <c r="F13" s="915"/>
      <c r="G13" s="243"/>
      <c r="I13" s="267">
        <f t="shared" si="3"/>
        <v>0</v>
      </c>
    </row>
    <row r="14" spans="1:9" x14ac:dyDescent="0.25">
      <c r="B14" s="2"/>
      <c r="C14" s="961"/>
      <c r="D14" s="963"/>
      <c r="E14" s="913">
        <f t="shared" si="2"/>
        <v>0</v>
      </c>
      <c r="F14" s="915"/>
      <c r="G14" s="243"/>
      <c r="I14" s="267">
        <f t="shared" si="3"/>
        <v>0</v>
      </c>
    </row>
    <row r="15" spans="1:9" x14ac:dyDescent="0.25">
      <c r="B15" s="2"/>
      <c r="C15" s="961"/>
      <c r="D15" s="963"/>
      <c r="E15" s="913">
        <f t="shared" si="2"/>
        <v>0</v>
      </c>
      <c r="F15" s="915"/>
      <c r="G15" s="243"/>
      <c r="I15" s="267">
        <f t="shared" si="3"/>
        <v>0</v>
      </c>
    </row>
    <row r="16" spans="1:9" x14ac:dyDescent="0.25">
      <c r="B16" s="2"/>
      <c r="C16" s="961"/>
      <c r="D16" s="964"/>
      <c r="E16" s="913">
        <f t="shared" si="2"/>
        <v>0</v>
      </c>
      <c r="F16" s="916"/>
      <c r="G16" s="917"/>
      <c r="I16" s="47">
        <f t="shared" si="3"/>
        <v>0</v>
      </c>
    </row>
    <row r="17" spans="1:9" x14ac:dyDescent="0.25">
      <c r="B17" s="2"/>
      <c r="C17" s="965"/>
      <c r="D17" s="964"/>
      <c r="E17" s="913">
        <f t="shared" si="2"/>
        <v>0</v>
      </c>
      <c r="F17" s="916"/>
      <c r="G17" s="917"/>
      <c r="I17" s="47">
        <f t="shared" si="3"/>
        <v>0</v>
      </c>
    </row>
    <row r="18" spans="1:9" x14ac:dyDescent="0.25">
      <c r="B18" s="2"/>
      <c r="C18" s="961"/>
      <c r="D18" s="964"/>
      <c r="E18" s="913">
        <f t="shared" si="2"/>
        <v>0</v>
      </c>
      <c r="F18" s="916"/>
      <c r="G18" s="917"/>
      <c r="I18" s="47">
        <f t="shared" si="3"/>
        <v>0</v>
      </c>
    </row>
    <row r="19" spans="1:9" x14ac:dyDescent="0.25">
      <c r="B19" s="2"/>
      <c r="C19" s="961"/>
      <c r="D19" s="964"/>
      <c r="E19" s="913">
        <f t="shared" si="2"/>
        <v>0</v>
      </c>
      <c r="F19" s="916"/>
      <c r="G19" s="917"/>
      <c r="I19" s="47">
        <f t="shared" si="3"/>
        <v>0</v>
      </c>
    </row>
    <row r="20" spans="1:9" x14ac:dyDescent="0.25">
      <c r="B20" s="2"/>
      <c r="C20" s="961"/>
      <c r="D20" s="964"/>
      <c r="E20" s="913">
        <f t="shared" si="2"/>
        <v>0</v>
      </c>
      <c r="F20" s="916"/>
      <c r="G20" s="917"/>
      <c r="I20" s="47">
        <f t="shared" si="3"/>
        <v>0</v>
      </c>
    </row>
    <row r="21" spans="1:9" x14ac:dyDescent="0.25">
      <c r="B21" s="2"/>
      <c r="C21" s="961"/>
      <c r="D21" s="964"/>
      <c r="E21" s="913">
        <f t="shared" si="2"/>
        <v>0</v>
      </c>
      <c r="F21" s="916"/>
      <c r="G21" s="917"/>
      <c r="I21" s="47">
        <f t="shared" si="3"/>
        <v>0</v>
      </c>
    </row>
    <row r="22" spans="1:9" x14ac:dyDescent="0.25">
      <c r="B22" s="2"/>
      <c r="C22" s="961"/>
      <c r="D22" s="964"/>
      <c r="E22" s="913">
        <f t="shared" si="2"/>
        <v>0</v>
      </c>
      <c r="F22" s="916"/>
      <c r="G22" s="917"/>
      <c r="I22" s="47">
        <f t="shared" si="3"/>
        <v>0</v>
      </c>
    </row>
    <row r="23" spans="1:9" x14ac:dyDescent="0.25">
      <c r="B23" s="2"/>
      <c r="C23" s="961"/>
      <c r="D23" s="964"/>
      <c r="E23" s="913">
        <f t="shared" si="2"/>
        <v>0</v>
      </c>
      <c r="F23" s="916"/>
      <c r="G23" s="917"/>
      <c r="I23" s="47">
        <f t="shared" si="3"/>
        <v>0</v>
      </c>
    </row>
    <row r="24" spans="1:9" x14ac:dyDescent="0.25">
      <c r="B24" s="2"/>
      <c r="C24" s="961"/>
      <c r="D24" s="964"/>
      <c r="E24" s="913">
        <f t="shared" si="2"/>
        <v>0</v>
      </c>
      <c r="F24" s="918"/>
      <c r="G24" s="917"/>
      <c r="I24" s="47">
        <f t="shared" si="3"/>
        <v>0</v>
      </c>
    </row>
    <row r="25" spans="1:9" x14ac:dyDescent="0.25">
      <c r="B25" s="2"/>
      <c r="C25" s="961"/>
      <c r="D25" s="964"/>
      <c r="E25" s="913">
        <f t="shared" si="2"/>
        <v>0</v>
      </c>
      <c r="F25" s="918"/>
      <c r="G25" s="917"/>
      <c r="I25" s="47">
        <f t="shared" si="3"/>
        <v>0</v>
      </c>
    </row>
    <row r="26" spans="1:9" x14ac:dyDescent="0.25">
      <c r="B26" s="109"/>
      <c r="C26" s="961"/>
      <c r="D26" s="964"/>
      <c r="E26" s="913">
        <f t="shared" si="2"/>
        <v>0</v>
      </c>
      <c r="F26" s="918"/>
      <c r="G26" s="919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107</v>
      </c>
      <c r="C4" s="102"/>
      <c r="D4" s="137"/>
      <c r="E4" s="86"/>
      <c r="F4" s="73"/>
      <c r="G4" s="893"/>
    </row>
    <row r="5" spans="1:9" x14ac:dyDescent="0.25">
      <c r="A5" s="75"/>
      <c r="B5" s="1204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79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13">
        <f t="shared" si="0"/>
        <v>0</v>
      </c>
      <c r="G27" s="918"/>
      <c r="H27" s="919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8" t="s">
        <v>21</v>
      </c>
      <c r="E33" s="889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90" t="s">
        <v>4</v>
      </c>
      <c r="E34" s="89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05" t="s">
        <v>129</v>
      </c>
      <c r="C4" s="102"/>
      <c r="D4" s="137"/>
      <c r="E4" s="86"/>
      <c r="F4" s="73"/>
      <c r="G4" s="985"/>
    </row>
    <row r="5" spans="1:10" x14ac:dyDescent="0.25">
      <c r="A5" s="75"/>
      <c r="B5" s="1206"/>
      <c r="C5" s="102"/>
      <c r="D5" s="137"/>
      <c r="E5" s="86"/>
      <c r="F5" s="73"/>
      <c r="G5" s="999">
        <f>F32</f>
        <v>0</v>
      </c>
      <c r="H5" s="140">
        <f>E5-G5</f>
        <v>0</v>
      </c>
    </row>
    <row r="6" spans="1:10" ht="15.75" thickBot="1" x14ac:dyDescent="0.3">
      <c r="B6" s="986" t="s">
        <v>130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1001"/>
      <c r="D9" s="105"/>
      <c r="E9" s="1002"/>
      <c r="F9" s="284">
        <f t="shared" si="0"/>
        <v>0</v>
      </c>
      <c r="G9" s="1003"/>
      <c r="H9" s="71"/>
      <c r="I9" s="267">
        <f>I8-D9</f>
        <v>0</v>
      </c>
    </row>
    <row r="10" spans="1:10" x14ac:dyDescent="0.25">
      <c r="A10" s="75"/>
      <c r="B10" s="2"/>
      <c r="C10" s="1001"/>
      <c r="D10" s="280"/>
      <c r="E10" s="1002"/>
      <c r="F10" s="284">
        <f t="shared" si="0"/>
        <v>0</v>
      </c>
      <c r="G10" s="1003"/>
      <c r="H10" s="71"/>
      <c r="I10" s="267">
        <f t="shared" ref="I10:I28" si="1">I9-D10</f>
        <v>0</v>
      </c>
    </row>
    <row r="11" spans="1:10" x14ac:dyDescent="0.25">
      <c r="A11" s="55"/>
      <c r="B11" s="2"/>
      <c r="C11" s="1001"/>
      <c r="D11" s="280"/>
      <c r="E11" s="1002"/>
      <c r="F11" s="284">
        <f t="shared" si="0"/>
        <v>0</v>
      </c>
      <c r="G11" s="1003"/>
      <c r="H11" s="71"/>
      <c r="I11" s="267">
        <f t="shared" si="1"/>
        <v>0</v>
      </c>
    </row>
    <row r="12" spans="1:10" x14ac:dyDescent="0.25">
      <c r="A12" s="75"/>
      <c r="B12" s="2"/>
      <c r="C12" s="1001"/>
      <c r="D12" s="280"/>
      <c r="E12" s="1002"/>
      <c r="F12" s="284">
        <f t="shared" si="0"/>
        <v>0</v>
      </c>
      <c r="G12" s="1003"/>
      <c r="H12" s="271"/>
      <c r="I12" s="267">
        <f t="shared" si="1"/>
        <v>0</v>
      </c>
      <c r="J12" s="245"/>
    </row>
    <row r="13" spans="1:10" x14ac:dyDescent="0.25">
      <c r="A13" s="75"/>
      <c r="B13" s="2"/>
      <c r="C13" s="1001"/>
      <c r="D13" s="280"/>
      <c r="E13" s="1002"/>
      <c r="F13" s="284">
        <f t="shared" si="0"/>
        <v>0</v>
      </c>
      <c r="G13" s="1003"/>
      <c r="H13" s="271"/>
      <c r="I13" s="267">
        <f t="shared" si="1"/>
        <v>0</v>
      </c>
      <c r="J13" s="245"/>
    </row>
    <row r="14" spans="1:10" x14ac:dyDescent="0.25">
      <c r="B14" s="2"/>
      <c r="C14" s="1001"/>
      <c r="D14" s="280"/>
      <c r="E14" s="1002"/>
      <c r="F14" s="284">
        <f t="shared" si="0"/>
        <v>0</v>
      </c>
      <c r="G14" s="1003"/>
      <c r="H14" s="271"/>
      <c r="I14" s="267">
        <f t="shared" si="1"/>
        <v>0</v>
      </c>
      <c r="J14" s="245"/>
    </row>
    <row r="15" spans="1:10" x14ac:dyDescent="0.25">
      <c r="B15" s="2"/>
      <c r="C15" s="1001"/>
      <c r="D15" s="280"/>
      <c r="E15" s="1002"/>
      <c r="F15" s="284">
        <f t="shared" si="0"/>
        <v>0</v>
      </c>
      <c r="G15" s="1003"/>
      <c r="H15" s="271"/>
      <c r="I15" s="267">
        <f t="shared" si="1"/>
        <v>0</v>
      </c>
      <c r="J15" s="245"/>
    </row>
    <row r="16" spans="1:10" x14ac:dyDescent="0.25">
      <c r="B16" s="2"/>
      <c r="C16" s="1001"/>
      <c r="D16" s="105"/>
      <c r="E16" s="1002"/>
      <c r="F16" s="284">
        <f t="shared" si="0"/>
        <v>0</v>
      </c>
      <c r="G16" s="1003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1002"/>
      <c r="F17" s="284">
        <f t="shared" si="0"/>
        <v>0</v>
      </c>
      <c r="G17" s="1003"/>
      <c r="H17" s="271"/>
      <c r="I17" s="267">
        <f t="shared" si="1"/>
        <v>0</v>
      </c>
      <c r="J17" s="245"/>
    </row>
    <row r="18" spans="1:10" x14ac:dyDescent="0.25">
      <c r="B18" s="2"/>
      <c r="C18" s="1001"/>
      <c r="D18" s="105"/>
      <c r="E18" s="1002"/>
      <c r="F18" s="284">
        <f t="shared" si="0"/>
        <v>0</v>
      </c>
      <c r="G18" s="1003"/>
      <c r="H18" s="271"/>
      <c r="I18" s="267">
        <f t="shared" si="1"/>
        <v>0</v>
      </c>
      <c r="J18" s="245"/>
    </row>
    <row r="19" spans="1:10" x14ac:dyDescent="0.25">
      <c r="B19" s="2"/>
      <c r="C19" s="1001"/>
      <c r="D19" s="105"/>
      <c r="E19" s="1002"/>
      <c r="F19" s="284">
        <f t="shared" si="0"/>
        <v>0</v>
      </c>
      <c r="G19" s="1003"/>
      <c r="H19" s="271"/>
      <c r="I19" s="267">
        <f t="shared" si="1"/>
        <v>0</v>
      </c>
      <c r="J19" s="245"/>
    </row>
    <row r="20" spans="1:10" x14ac:dyDescent="0.25">
      <c r="B20" s="2"/>
      <c r="C20" s="1001"/>
      <c r="D20" s="105"/>
      <c r="E20" s="1002"/>
      <c r="F20" s="284">
        <f t="shared" si="0"/>
        <v>0</v>
      </c>
      <c r="G20" s="1004"/>
      <c r="H20" s="71"/>
      <c r="I20" s="267">
        <f t="shared" si="1"/>
        <v>0</v>
      </c>
    </row>
    <row r="21" spans="1:10" x14ac:dyDescent="0.25">
      <c r="B21" s="2"/>
      <c r="C21" s="1001"/>
      <c r="D21" s="105"/>
      <c r="E21" s="1002"/>
      <c r="F21" s="284">
        <f t="shared" si="0"/>
        <v>0</v>
      </c>
      <c r="G21" s="1004"/>
      <c r="H21" s="71"/>
      <c r="I21" s="267">
        <f t="shared" si="1"/>
        <v>0</v>
      </c>
    </row>
    <row r="22" spans="1:10" x14ac:dyDescent="0.25">
      <c r="B22" s="2"/>
      <c r="C22" s="1001"/>
      <c r="D22" s="105"/>
      <c r="E22" s="1002"/>
      <c r="F22" s="284">
        <f t="shared" si="0"/>
        <v>0</v>
      </c>
      <c r="G22" s="1004"/>
      <c r="H22" s="71"/>
      <c r="I22" s="267">
        <f t="shared" si="1"/>
        <v>0</v>
      </c>
    </row>
    <row r="23" spans="1:10" x14ac:dyDescent="0.25">
      <c r="B23" s="2"/>
      <c r="C23" s="1001"/>
      <c r="D23" s="105"/>
      <c r="E23" s="1002"/>
      <c r="F23" s="284">
        <f t="shared" si="0"/>
        <v>0</v>
      </c>
      <c r="G23" s="1004"/>
      <c r="H23" s="71"/>
      <c r="I23" s="267">
        <f t="shared" si="1"/>
        <v>0</v>
      </c>
    </row>
    <row r="24" spans="1:10" x14ac:dyDescent="0.25">
      <c r="B24" s="2"/>
      <c r="C24" s="1001"/>
      <c r="D24" s="105"/>
      <c r="E24" s="1002"/>
      <c r="F24" s="284">
        <f t="shared" si="0"/>
        <v>0</v>
      </c>
      <c r="G24" s="1004"/>
      <c r="H24" s="71"/>
      <c r="I24" s="267">
        <f t="shared" si="1"/>
        <v>0</v>
      </c>
    </row>
    <row r="25" spans="1:10" x14ac:dyDescent="0.25">
      <c r="B25" s="2"/>
      <c r="C25" s="1001"/>
      <c r="D25" s="105"/>
      <c r="E25" s="1002"/>
      <c r="F25" s="284">
        <f t="shared" si="0"/>
        <v>0</v>
      </c>
      <c r="G25" s="1004"/>
      <c r="H25" s="71"/>
      <c r="I25" s="267">
        <f t="shared" si="1"/>
        <v>0</v>
      </c>
    </row>
    <row r="26" spans="1:10" x14ac:dyDescent="0.25">
      <c r="B26" s="109"/>
      <c r="C26" s="1001"/>
      <c r="D26" s="105"/>
      <c r="E26" s="1002"/>
      <c r="F26" s="284">
        <f t="shared" si="0"/>
        <v>0</v>
      </c>
      <c r="G26" s="1005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1" t="s">
        <v>21</v>
      </c>
      <c r="E33" s="98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83" t="s">
        <v>4</v>
      </c>
      <c r="E34" s="9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22" zoomScaleNormal="100" workbookViewId="0">
      <selection activeCell="D39" sqref="D3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7" t="s">
        <v>209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2"/>
      <c r="B4" s="1140" t="s">
        <v>84</v>
      </c>
      <c r="C4" s="329"/>
      <c r="D4" s="253"/>
      <c r="E4" s="767">
        <v>12.98</v>
      </c>
      <c r="F4" s="248">
        <v>0</v>
      </c>
      <c r="G4" s="162"/>
      <c r="H4" s="162"/>
    </row>
    <row r="5" spans="1:9" ht="26.25" customHeight="1" x14ac:dyDescent="0.25">
      <c r="A5" s="977" t="s">
        <v>108</v>
      </c>
      <c r="B5" s="1138"/>
      <c r="C5" s="329"/>
      <c r="D5" s="253">
        <v>44603</v>
      </c>
      <c r="E5" s="767">
        <v>17726.330000000002</v>
      </c>
      <c r="F5" s="248">
        <v>572</v>
      </c>
      <c r="G5" s="265"/>
    </row>
    <row r="6" spans="1:9" x14ac:dyDescent="0.25">
      <c r="A6" s="969"/>
      <c r="B6" s="1138"/>
      <c r="C6" s="598"/>
      <c r="D6" s="253"/>
      <c r="E6" s="768"/>
      <c r="F6" s="73"/>
      <c r="G6" s="267">
        <f>F79</f>
        <v>8600.1999999999989</v>
      </c>
      <c r="H6" s="7">
        <f>E6-G6+E7+E5-G5+E4</f>
        <v>9139.1100000000024</v>
      </c>
    </row>
    <row r="7" spans="1:9" x14ac:dyDescent="0.25">
      <c r="A7" s="968"/>
      <c r="B7" s="277"/>
      <c r="C7" s="288"/>
      <c r="D7" s="279"/>
      <c r="E7" s="767"/>
      <c r="F7" s="248"/>
      <c r="G7" s="245"/>
    </row>
    <row r="8" spans="1:9" ht="15.75" thickBot="1" x14ac:dyDescent="0.3">
      <c r="A8" s="692"/>
      <c r="B8" s="277"/>
      <c r="C8" s="288"/>
      <c r="D8" s="279"/>
      <c r="E8" s="767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147</v>
      </c>
      <c r="H10" s="271">
        <v>140</v>
      </c>
      <c r="I10" s="280">
        <f>E6-F10+E5+E4+E7+E8</f>
        <v>16787.41</v>
      </c>
    </row>
    <row r="11" spans="1:9" x14ac:dyDescent="0.25">
      <c r="A11" s="966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149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150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152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154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159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161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165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172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174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176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177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178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179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182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184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187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191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193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195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203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205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295</v>
      </c>
      <c r="C32" s="15"/>
      <c r="D32" s="905"/>
      <c r="E32" s="909"/>
      <c r="F32" s="905">
        <f t="shared" si="0"/>
        <v>0</v>
      </c>
      <c r="G32" s="484"/>
      <c r="H32" s="551"/>
      <c r="I32" s="280">
        <f t="shared" si="2"/>
        <v>9139.11</v>
      </c>
    </row>
    <row r="33" spans="1:9" x14ac:dyDescent="0.25">
      <c r="A33" s="122"/>
      <c r="B33" s="83">
        <f t="shared" si="1"/>
        <v>295</v>
      </c>
      <c r="C33" s="15"/>
      <c r="D33" s="905"/>
      <c r="E33" s="909"/>
      <c r="F33" s="905">
        <f t="shared" si="0"/>
        <v>0</v>
      </c>
      <c r="G33" s="484"/>
      <c r="H33" s="551"/>
      <c r="I33" s="280">
        <f t="shared" si="2"/>
        <v>9139.11</v>
      </c>
    </row>
    <row r="34" spans="1:9" x14ac:dyDescent="0.25">
      <c r="A34" s="122"/>
      <c r="B34" s="83">
        <f t="shared" si="1"/>
        <v>295</v>
      </c>
      <c r="C34" s="15"/>
      <c r="D34" s="905"/>
      <c r="E34" s="909"/>
      <c r="F34" s="905">
        <f t="shared" si="0"/>
        <v>0</v>
      </c>
      <c r="G34" s="484"/>
      <c r="H34" s="551"/>
      <c r="I34" s="280">
        <f t="shared" si="2"/>
        <v>9139.11</v>
      </c>
    </row>
    <row r="35" spans="1:9" x14ac:dyDescent="0.25">
      <c r="A35" s="122"/>
      <c r="B35" s="83">
        <f t="shared" si="1"/>
        <v>295</v>
      </c>
      <c r="C35" s="15"/>
      <c r="D35" s="905"/>
      <c r="E35" s="909"/>
      <c r="F35" s="905">
        <f t="shared" si="0"/>
        <v>0</v>
      </c>
      <c r="G35" s="484"/>
      <c r="H35" s="551"/>
      <c r="I35" s="280">
        <f t="shared" si="2"/>
        <v>9139.11</v>
      </c>
    </row>
    <row r="36" spans="1:9" x14ac:dyDescent="0.25">
      <c r="A36" s="122"/>
      <c r="B36" s="83">
        <f t="shared" si="1"/>
        <v>295</v>
      </c>
      <c r="C36" s="15"/>
      <c r="D36" s="905"/>
      <c r="E36" s="909"/>
      <c r="F36" s="905">
        <f t="shared" si="0"/>
        <v>0</v>
      </c>
      <c r="G36" s="484"/>
      <c r="H36" s="551"/>
      <c r="I36" s="280">
        <f t="shared" si="2"/>
        <v>9139.11</v>
      </c>
    </row>
    <row r="37" spans="1:9" x14ac:dyDescent="0.25">
      <c r="A37" s="122" t="s">
        <v>22</v>
      </c>
      <c r="B37" s="83">
        <f t="shared" si="1"/>
        <v>295</v>
      </c>
      <c r="C37" s="15"/>
      <c r="D37" s="905"/>
      <c r="E37" s="909"/>
      <c r="F37" s="905">
        <f t="shared" si="0"/>
        <v>0</v>
      </c>
      <c r="G37" s="484"/>
      <c r="H37" s="551"/>
      <c r="I37" s="280">
        <f t="shared" si="2"/>
        <v>9139.11</v>
      </c>
    </row>
    <row r="38" spans="1:9" x14ac:dyDescent="0.25">
      <c r="A38" s="123"/>
      <c r="B38" s="83">
        <f t="shared" si="1"/>
        <v>295</v>
      </c>
      <c r="C38" s="15"/>
      <c r="D38" s="905"/>
      <c r="E38" s="909"/>
      <c r="F38" s="905">
        <f t="shared" si="0"/>
        <v>0</v>
      </c>
      <c r="G38" s="484"/>
      <c r="H38" s="551"/>
      <c r="I38" s="280">
        <f t="shared" si="2"/>
        <v>9139.11</v>
      </c>
    </row>
    <row r="39" spans="1:9" x14ac:dyDescent="0.25">
      <c r="A39" s="122"/>
      <c r="B39" s="83">
        <f t="shared" si="1"/>
        <v>295</v>
      </c>
      <c r="C39" s="15"/>
      <c r="D39" s="905"/>
      <c r="E39" s="909"/>
      <c r="F39" s="905">
        <f t="shared" si="0"/>
        <v>0</v>
      </c>
      <c r="G39" s="484"/>
      <c r="H39" s="551"/>
      <c r="I39" s="280">
        <f t="shared" si="2"/>
        <v>9139.11</v>
      </c>
    </row>
    <row r="40" spans="1:9" x14ac:dyDescent="0.25">
      <c r="A40" s="122"/>
      <c r="B40" s="83">
        <f t="shared" si="1"/>
        <v>295</v>
      </c>
      <c r="C40" s="15"/>
      <c r="D40" s="905"/>
      <c r="E40" s="909"/>
      <c r="F40" s="905">
        <f t="shared" si="0"/>
        <v>0</v>
      </c>
      <c r="G40" s="484"/>
      <c r="H40" s="551"/>
      <c r="I40" s="280">
        <f t="shared" si="2"/>
        <v>9139.11</v>
      </c>
    </row>
    <row r="41" spans="1:9" x14ac:dyDescent="0.25">
      <c r="A41" s="122"/>
      <c r="B41" s="83">
        <f t="shared" si="1"/>
        <v>295</v>
      </c>
      <c r="C41" s="15"/>
      <c r="D41" s="905"/>
      <c r="E41" s="909"/>
      <c r="F41" s="905">
        <f t="shared" si="0"/>
        <v>0</v>
      </c>
      <c r="G41" s="484"/>
      <c r="H41" s="551"/>
      <c r="I41" s="280">
        <f t="shared" si="2"/>
        <v>9139.11</v>
      </c>
    </row>
    <row r="42" spans="1:9" x14ac:dyDescent="0.25">
      <c r="A42" s="122"/>
      <c r="B42" s="83">
        <f t="shared" si="1"/>
        <v>295</v>
      </c>
      <c r="C42" s="15"/>
      <c r="D42" s="905"/>
      <c r="E42" s="909"/>
      <c r="F42" s="905">
        <f t="shared" si="0"/>
        <v>0</v>
      </c>
      <c r="G42" s="484"/>
      <c r="H42" s="551"/>
      <c r="I42" s="280">
        <f t="shared" si="2"/>
        <v>9139.11</v>
      </c>
    </row>
    <row r="43" spans="1:9" x14ac:dyDescent="0.25">
      <c r="A43" s="122"/>
      <c r="B43" s="83">
        <f t="shared" si="1"/>
        <v>295</v>
      </c>
      <c r="C43" s="15"/>
      <c r="D43" s="905"/>
      <c r="E43" s="909"/>
      <c r="F43" s="905">
        <f t="shared" si="0"/>
        <v>0</v>
      </c>
      <c r="G43" s="484"/>
      <c r="H43" s="551"/>
      <c r="I43" s="280">
        <f t="shared" si="2"/>
        <v>9139.11</v>
      </c>
    </row>
    <row r="44" spans="1:9" x14ac:dyDescent="0.25">
      <c r="A44" s="122"/>
      <c r="B44" s="83">
        <f t="shared" si="1"/>
        <v>295</v>
      </c>
      <c r="C44" s="15"/>
      <c r="D44" s="905"/>
      <c r="E44" s="909"/>
      <c r="F44" s="905">
        <f t="shared" si="0"/>
        <v>0</v>
      </c>
      <c r="G44" s="484"/>
      <c r="H44" s="551"/>
      <c r="I44" s="280">
        <f t="shared" si="2"/>
        <v>9139.11</v>
      </c>
    </row>
    <row r="45" spans="1:9" x14ac:dyDescent="0.25">
      <c r="A45" s="122"/>
      <c r="B45" s="83">
        <f t="shared" si="1"/>
        <v>295</v>
      </c>
      <c r="C45" s="15"/>
      <c r="D45" s="905"/>
      <c r="E45" s="909"/>
      <c r="F45" s="905">
        <f t="shared" si="0"/>
        <v>0</v>
      </c>
      <c r="G45" s="484"/>
      <c r="H45" s="551"/>
      <c r="I45" s="280">
        <f t="shared" si="2"/>
        <v>9139.11</v>
      </c>
    </row>
    <row r="46" spans="1:9" x14ac:dyDescent="0.25">
      <c r="A46" s="122"/>
      <c r="B46" s="83">
        <f t="shared" si="1"/>
        <v>295</v>
      </c>
      <c r="C46" s="15"/>
      <c r="D46" s="905"/>
      <c r="E46" s="909"/>
      <c r="F46" s="905">
        <f t="shared" si="0"/>
        <v>0</v>
      </c>
      <c r="G46" s="484"/>
      <c r="H46" s="551"/>
      <c r="I46" s="280">
        <f t="shared" si="2"/>
        <v>9139.11</v>
      </c>
    </row>
    <row r="47" spans="1:9" x14ac:dyDescent="0.25">
      <c r="A47" s="122"/>
      <c r="B47" s="83">
        <f t="shared" si="1"/>
        <v>295</v>
      </c>
      <c r="C47" s="15"/>
      <c r="D47" s="905"/>
      <c r="E47" s="909"/>
      <c r="F47" s="905">
        <f t="shared" si="0"/>
        <v>0</v>
      </c>
      <c r="G47" s="484"/>
      <c r="H47" s="551"/>
      <c r="I47" s="280">
        <f t="shared" si="2"/>
        <v>9139.11</v>
      </c>
    </row>
    <row r="48" spans="1:9" x14ac:dyDescent="0.25">
      <c r="A48" s="122"/>
      <c r="B48" s="83">
        <f t="shared" si="1"/>
        <v>295</v>
      </c>
      <c r="C48" s="15"/>
      <c r="D48" s="905"/>
      <c r="E48" s="909"/>
      <c r="F48" s="905">
        <f t="shared" si="0"/>
        <v>0</v>
      </c>
      <c r="G48" s="484"/>
      <c r="H48" s="551"/>
      <c r="I48" s="280">
        <f t="shared" si="2"/>
        <v>9139.11</v>
      </c>
    </row>
    <row r="49" spans="1:9" x14ac:dyDescent="0.25">
      <c r="A49" s="122"/>
      <c r="B49" s="83">
        <f t="shared" si="1"/>
        <v>295</v>
      </c>
      <c r="C49" s="15"/>
      <c r="D49" s="905"/>
      <c r="E49" s="909"/>
      <c r="F49" s="905">
        <f t="shared" si="0"/>
        <v>0</v>
      </c>
      <c r="G49" s="484"/>
      <c r="H49" s="551"/>
      <c r="I49" s="280">
        <f t="shared" si="2"/>
        <v>9139.11</v>
      </c>
    </row>
    <row r="50" spans="1:9" x14ac:dyDescent="0.25">
      <c r="A50" s="122"/>
      <c r="B50" s="83">
        <f t="shared" si="1"/>
        <v>295</v>
      </c>
      <c r="C50" s="15"/>
      <c r="D50" s="905"/>
      <c r="E50" s="909"/>
      <c r="F50" s="905">
        <f t="shared" si="0"/>
        <v>0</v>
      </c>
      <c r="G50" s="484"/>
      <c r="H50" s="551"/>
      <c r="I50" s="280">
        <f t="shared" si="2"/>
        <v>9139.11</v>
      </c>
    </row>
    <row r="51" spans="1:9" x14ac:dyDescent="0.25">
      <c r="A51" s="122"/>
      <c r="B51" s="83">
        <f t="shared" si="1"/>
        <v>295</v>
      </c>
      <c r="C51" s="15"/>
      <c r="D51" s="905"/>
      <c r="E51" s="909"/>
      <c r="F51" s="905">
        <f t="shared" si="0"/>
        <v>0</v>
      </c>
      <c r="G51" s="484"/>
      <c r="H51" s="551"/>
      <c r="I51" s="280">
        <f t="shared" si="2"/>
        <v>9139.11</v>
      </c>
    </row>
    <row r="52" spans="1:9" x14ac:dyDescent="0.25">
      <c r="A52" s="122"/>
      <c r="B52" s="83">
        <f t="shared" si="1"/>
        <v>295</v>
      </c>
      <c r="C52" s="15"/>
      <c r="D52" s="905"/>
      <c r="E52" s="909"/>
      <c r="F52" s="905">
        <f t="shared" si="0"/>
        <v>0</v>
      </c>
      <c r="G52" s="484"/>
      <c r="H52" s="551"/>
      <c r="I52" s="280">
        <f t="shared" si="2"/>
        <v>9139.11</v>
      </c>
    </row>
    <row r="53" spans="1:9" x14ac:dyDescent="0.25">
      <c r="A53" s="122"/>
      <c r="B53" s="83">
        <f t="shared" si="1"/>
        <v>295</v>
      </c>
      <c r="C53" s="15"/>
      <c r="D53" s="905"/>
      <c r="E53" s="909"/>
      <c r="F53" s="905">
        <f t="shared" si="0"/>
        <v>0</v>
      </c>
      <c r="G53" s="484"/>
      <c r="H53" s="551"/>
      <c r="I53" s="280">
        <f t="shared" si="2"/>
        <v>9139.11</v>
      </c>
    </row>
    <row r="54" spans="1:9" x14ac:dyDescent="0.25">
      <c r="A54" s="122"/>
      <c r="B54" s="83">
        <f t="shared" si="1"/>
        <v>295</v>
      </c>
      <c r="C54" s="15"/>
      <c r="D54" s="905"/>
      <c r="E54" s="909"/>
      <c r="F54" s="905">
        <f t="shared" si="0"/>
        <v>0</v>
      </c>
      <c r="G54" s="484"/>
      <c r="H54" s="551"/>
      <c r="I54" s="280">
        <f t="shared" si="2"/>
        <v>9139.11</v>
      </c>
    </row>
    <row r="55" spans="1:9" x14ac:dyDescent="0.25">
      <c r="A55" s="122"/>
      <c r="B55" s="83">
        <f t="shared" si="1"/>
        <v>295</v>
      </c>
      <c r="C55" s="15"/>
      <c r="D55" s="905"/>
      <c r="E55" s="909"/>
      <c r="F55" s="905">
        <f t="shared" si="0"/>
        <v>0</v>
      </c>
      <c r="G55" s="484"/>
      <c r="H55" s="551"/>
      <c r="I55" s="280">
        <f t="shared" si="2"/>
        <v>9139.11</v>
      </c>
    </row>
    <row r="56" spans="1:9" x14ac:dyDescent="0.25">
      <c r="A56" s="122"/>
      <c r="B56" s="83">
        <f t="shared" si="1"/>
        <v>295</v>
      </c>
      <c r="C56" s="15"/>
      <c r="D56" s="905"/>
      <c r="E56" s="909"/>
      <c r="F56" s="905">
        <f t="shared" si="0"/>
        <v>0</v>
      </c>
      <c r="G56" s="484"/>
      <c r="H56" s="551"/>
      <c r="I56" s="280">
        <f t="shared" si="2"/>
        <v>9139.11</v>
      </c>
    </row>
    <row r="57" spans="1:9" x14ac:dyDescent="0.25">
      <c r="A57" s="122"/>
      <c r="B57" s="83">
        <f t="shared" si="1"/>
        <v>295</v>
      </c>
      <c r="C57" s="15"/>
      <c r="D57" s="905"/>
      <c r="E57" s="909"/>
      <c r="F57" s="905">
        <f t="shared" si="0"/>
        <v>0</v>
      </c>
      <c r="G57" s="484"/>
      <c r="H57" s="551"/>
      <c r="I57" s="280">
        <f t="shared" si="2"/>
        <v>9139.11</v>
      </c>
    </row>
    <row r="58" spans="1:9" x14ac:dyDescent="0.25">
      <c r="A58" s="122"/>
      <c r="B58" s="302">
        <f t="shared" si="1"/>
        <v>295</v>
      </c>
      <c r="C58" s="15"/>
      <c r="D58" s="905"/>
      <c r="E58" s="909"/>
      <c r="F58" s="905">
        <f t="shared" si="0"/>
        <v>0</v>
      </c>
      <c r="G58" s="484"/>
      <c r="H58" s="551"/>
      <c r="I58" s="280">
        <f t="shared" si="2"/>
        <v>9139.11</v>
      </c>
    </row>
    <row r="59" spans="1:9" x14ac:dyDescent="0.25">
      <c r="A59" s="122"/>
      <c r="B59" s="302">
        <f t="shared" si="1"/>
        <v>295</v>
      </c>
      <c r="C59" s="15"/>
      <c r="D59" s="905"/>
      <c r="E59" s="909"/>
      <c r="F59" s="905">
        <f t="shared" si="0"/>
        <v>0</v>
      </c>
      <c r="G59" s="484"/>
      <c r="H59" s="551"/>
      <c r="I59" s="280">
        <f t="shared" si="2"/>
        <v>9139.11</v>
      </c>
    </row>
    <row r="60" spans="1:9" x14ac:dyDescent="0.25">
      <c r="A60" s="122"/>
      <c r="B60" s="302">
        <f t="shared" si="1"/>
        <v>295</v>
      </c>
      <c r="C60" s="15"/>
      <c r="D60" s="905"/>
      <c r="E60" s="909"/>
      <c r="F60" s="905">
        <f t="shared" si="0"/>
        <v>0</v>
      </c>
      <c r="G60" s="484"/>
      <c r="H60" s="551"/>
      <c r="I60" s="280">
        <f t="shared" si="2"/>
        <v>9139.11</v>
      </c>
    </row>
    <row r="61" spans="1:9" x14ac:dyDescent="0.25">
      <c r="A61" s="122"/>
      <c r="B61" s="302">
        <f t="shared" si="1"/>
        <v>295</v>
      </c>
      <c r="C61" s="15"/>
      <c r="D61" s="905"/>
      <c r="E61" s="909"/>
      <c r="F61" s="905">
        <f t="shared" si="0"/>
        <v>0</v>
      </c>
      <c r="G61" s="484"/>
      <c r="H61" s="551"/>
      <c r="I61" s="280">
        <f t="shared" si="2"/>
        <v>9139.11</v>
      </c>
    </row>
    <row r="62" spans="1:9" x14ac:dyDescent="0.25">
      <c r="A62" s="122"/>
      <c r="B62" s="302">
        <f t="shared" si="1"/>
        <v>295</v>
      </c>
      <c r="C62" s="15"/>
      <c r="D62" s="905"/>
      <c r="E62" s="909"/>
      <c r="F62" s="905">
        <f t="shared" si="0"/>
        <v>0</v>
      </c>
      <c r="G62" s="484"/>
      <c r="H62" s="551"/>
      <c r="I62" s="280">
        <f t="shared" si="2"/>
        <v>9139.11</v>
      </c>
    </row>
    <row r="63" spans="1:9" x14ac:dyDescent="0.25">
      <c r="A63" s="122"/>
      <c r="B63" s="302">
        <f t="shared" si="1"/>
        <v>295</v>
      </c>
      <c r="C63" s="15"/>
      <c r="D63" s="905"/>
      <c r="E63" s="909"/>
      <c r="F63" s="905">
        <f t="shared" si="0"/>
        <v>0</v>
      </c>
      <c r="G63" s="484"/>
      <c r="H63" s="551"/>
      <c r="I63" s="280">
        <f t="shared" si="2"/>
        <v>9139.11</v>
      </c>
    </row>
    <row r="64" spans="1:9" x14ac:dyDescent="0.25">
      <c r="A64" s="122"/>
      <c r="B64" s="302">
        <f t="shared" si="1"/>
        <v>295</v>
      </c>
      <c r="C64" s="15"/>
      <c r="D64" s="905"/>
      <c r="E64" s="909"/>
      <c r="F64" s="905">
        <f t="shared" si="0"/>
        <v>0</v>
      </c>
      <c r="G64" s="484"/>
      <c r="H64" s="551"/>
      <c r="I64" s="280">
        <f t="shared" si="2"/>
        <v>9139.11</v>
      </c>
    </row>
    <row r="65" spans="1:9" x14ac:dyDescent="0.25">
      <c r="A65" s="122"/>
      <c r="B65" s="302">
        <f t="shared" si="1"/>
        <v>295</v>
      </c>
      <c r="C65" s="15"/>
      <c r="D65" s="905"/>
      <c r="E65" s="909"/>
      <c r="F65" s="905">
        <f t="shared" si="0"/>
        <v>0</v>
      </c>
      <c r="G65" s="484"/>
      <c r="H65" s="551"/>
      <c r="I65" s="280">
        <f t="shared" si="2"/>
        <v>9139.11</v>
      </c>
    </row>
    <row r="66" spans="1:9" x14ac:dyDescent="0.25">
      <c r="A66" s="122"/>
      <c r="B66" s="302">
        <f t="shared" si="1"/>
        <v>295</v>
      </c>
      <c r="C66" s="15"/>
      <c r="D66" s="905"/>
      <c r="E66" s="909"/>
      <c r="F66" s="905">
        <f t="shared" si="0"/>
        <v>0</v>
      </c>
      <c r="G66" s="484"/>
      <c r="H66" s="551"/>
      <c r="I66" s="280">
        <f t="shared" si="2"/>
        <v>9139.11</v>
      </c>
    </row>
    <row r="67" spans="1:9" x14ac:dyDescent="0.25">
      <c r="A67" s="122"/>
      <c r="B67" s="302">
        <f t="shared" si="1"/>
        <v>295</v>
      </c>
      <c r="C67" s="15"/>
      <c r="D67" s="905"/>
      <c r="E67" s="909"/>
      <c r="F67" s="905">
        <f t="shared" si="0"/>
        <v>0</v>
      </c>
      <c r="G67" s="484"/>
      <c r="H67" s="551"/>
      <c r="I67" s="280">
        <f t="shared" si="2"/>
        <v>9139.11</v>
      </c>
    </row>
    <row r="68" spans="1:9" x14ac:dyDescent="0.25">
      <c r="A68" s="122"/>
      <c r="B68" s="302">
        <f t="shared" si="1"/>
        <v>295</v>
      </c>
      <c r="C68" s="15"/>
      <c r="D68" s="483"/>
      <c r="E68" s="1015"/>
      <c r="F68" s="483">
        <f t="shared" si="0"/>
        <v>0</v>
      </c>
      <c r="G68" s="552"/>
      <c r="H68" s="553"/>
      <c r="I68" s="280">
        <f t="shared" si="2"/>
        <v>9139.11</v>
      </c>
    </row>
    <row r="69" spans="1:9" x14ac:dyDescent="0.25">
      <c r="A69" s="122"/>
      <c r="B69" s="302">
        <f t="shared" si="1"/>
        <v>295</v>
      </c>
      <c r="C69" s="15"/>
      <c r="D69" s="483"/>
      <c r="E69" s="1015"/>
      <c r="F69" s="483">
        <f t="shared" si="0"/>
        <v>0</v>
      </c>
      <c r="G69" s="552"/>
      <c r="H69" s="553"/>
      <c r="I69" s="280">
        <f t="shared" si="2"/>
        <v>9139.11</v>
      </c>
    </row>
    <row r="70" spans="1:9" x14ac:dyDescent="0.25">
      <c r="A70" s="122"/>
      <c r="B70" s="302">
        <f t="shared" si="1"/>
        <v>295</v>
      </c>
      <c r="C70" s="15"/>
      <c r="D70" s="483"/>
      <c r="E70" s="1015"/>
      <c r="F70" s="483">
        <f t="shared" si="0"/>
        <v>0</v>
      </c>
      <c r="G70" s="552"/>
      <c r="H70" s="553"/>
      <c r="I70" s="280">
        <f t="shared" si="2"/>
        <v>9139.11</v>
      </c>
    </row>
    <row r="71" spans="1:9" x14ac:dyDescent="0.25">
      <c r="A71" s="122"/>
      <c r="B71" s="302">
        <f t="shared" si="1"/>
        <v>295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9139.11</v>
      </c>
    </row>
    <row r="72" spans="1:9" x14ac:dyDescent="0.25">
      <c r="A72" s="122"/>
      <c r="B72" s="302">
        <f t="shared" si="1"/>
        <v>295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9139.11</v>
      </c>
    </row>
    <row r="73" spans="1:9" x14ac:dyDescent="0.25">
      <c r="A73" s="122"/>
      <c r="B73" s="302">
        <f t="shared" si="1"/>
        <v>295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9139.11</v>
      </c>
    </row>
    <row r="74" spans="1:9" x14ac:dyDescent="0.25">
      <c r="A74" s="122"/>
      <c r="B74" s="302">
        <f t="shared" si="1"/>
        <v>295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9139.11</v>
      </c>
    </row>
    <row r="75" spans="1:9" x14ac:dyDescent="0.25">
      <c r="A75" s="122"/>
      <c r="B75" s="83">
        <f t="shared" si="1"/>
        <v>295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9139.11</v>
      </c>
    </row>
    <row r="76" spans="1:9" x14ac:dyDescent="0.25">
      <c r="A76" s="122"/>
      <c r="B76" s="83">
        <f t="shared" ref="B76" si="4">B75-C76</f>
        <v>295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9139.11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9139.11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277</v>
      </c>
      <c r="D79" s="6">
        <f>SUM(D10:D78)</f>
        <v>8600.1999999999989</v>
      </c>
      <c r="F79" s="6">
        <f>SUM(F10:F78)</f>
        <v>8600.1999999999989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295</v>
      </c>
    </row>
    <row r="83" spans="3:6" ht="15.75" thickBot="1" x14ac:dyDescent="0.3"/>
    <row r="84" spans="3:6" ht="15.75" thickBot="1" x14ac:dyDescent="0.3">
      <c r="C84" s="1135" t="s">
        <v>11</v>
      </c>
      <c r="D84" s="1136"/>
      <c r="E84" s="57">
        <f>E5+E6-F79+E7</f>
        <v>9126.1300000000028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23"/>
      <c r="B5" s="1141" t="s">
        <v>92</v>
      </c>
      <c r="C5" s="276"/>
      <c r="D5" s="253"/>
      <c r="E5" s="264"/>
      <c r="F5" s="258"/>
      <c r="G5" s="265"/>
    </row>
    <row r="6" spans="1:9" x14ac:dyDescent="0.25">
      <c r="A6" s="1123"/>
      <c r="B6" s="1141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123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60"/>
      <c r="C9" s="714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61"/>
      <c r="C10" s="714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61"/>
      <c r="C11" s="714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61"/>
      <c r="C12" s="714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61"/>
      <c r="C13" s="714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61"/>
      <c r="C14" s="714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61"/>
      <c r="C15" s="714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61"/>
      <c r="C16" s="714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61"/>
      <c r="C17" s="714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61"/>
      <c r="C18" s="714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61"/>
      <c r="C19" s="714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61"/>
      <c r="C20" s="714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59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59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59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59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59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59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59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59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59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59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59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59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59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6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35" t="s">
        <v>11</v>
      </c>
      <c r="D40" s="113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23"/>
      <c r="B5" s="1142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123"/>
      <c r="B6" s="1142"/>
      <c r="C6" s="736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35" t="s">
        <v>11</v>
      </c>
      <c r="D40" s="113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3" t="s">
        <v>223</v>
      </c>
      <c r="B1" s="1133"/>
      <c r="C1" s="1133"/>
      <c r="D1" s="1133"/>
      <c r="E1" s="1133"/>
      <c r="F1" s="1133"/>
      <c r="G1" s="1133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26" t="s">
        <v>54</v>
      </c>
      <c r="B5" s="1143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126"/>
      <c r="B6" s="1143"/>
      <c r="C6" s="736"/>
      <c r="D6" s="266"/>
      <c r="E6" s="264"/>
      <c r="F6" s="258"/>
      <c r="G6" s="267">
        <f>F35</f>
        <v>0</v>
      </c>
      <c r="H6" s="7">
        <f>E6-G6+E7+E5-G5+E4+E8</f>
        <v>694.7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26</v>
      </c>
      <c r="C10" s="15"/>
      <c r="D10" s="269"/>
      <c r="E10" s="299"/>
      <c r="F10" s="269">
        <f t="shared" ref="F10:F11" si="0">D10</f>
        <v>0</v>
      </c>
      <c r="G10" s="270"/>
      <c r="H10" s="271"/>
      <c r="I10" s="324">
        <f>E4+E5+E6+E7-F10+E8</f>
        <v>694.7</v>
      </c>
      <c r="J10" s="245"/>
    </row>
    <row r="11" spans="1:13" x14ac:dyDescent="0.25">
      <c r="A11" s="210"/>
      <c r="B11" s="289">
        <f>B10-C11</f>
        <v>26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694.7</v>
      </c>
      <c r="J11" s="245"/>
    </row>
    <row r="12" spans="1:13" x14ac:dyDescent="0.25">
      <c r="A12" s="198"/>
      <c r="B12" s="289">
        <f t="shared" ref="B12:B28" si="1">B11-C12</f>
        <v>26</v>
      </c>
      <c r="C12" s="15"/>
      <c r="D12" s="269"/>
      <c r="E12" s="299"/>
      <c r="F12" s="269">
        <f t="shared" ref="F12" si="2">D12</f>
        <v>0</v>
      </c>
      <c r="G12" s="270"/>
      <c r="H12" s="271"/>
      <c r="I12" s="324">
        <f t="shared" ref="I12:I30" si="3">I11-F12</f>
        <v>694.7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26</v>
      </c>
      <c r="C13" s="15"/>
      <c r="D13" s="269"/>
      <c r="E13" s="299"/>
      <c r="F13" s="269">
        <f t="shared" ref="F13:F33" si="4">D13</f>
        <v>0</v>
      </c>
      <c r="G13" s="270"/>
      <c r="H13" s="271"/>
      <c r="I13" s="324">
        <f t="shared" si="3"/>
        <v>694.7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26</v>
      </c>
      <c r="C14" s="15"/>
      <c r="D14" s="269"/>
      <c r="E14" s="299"/>
      <c r="F14" s="269">
        <f t="shared" ref="F14:F26" si="5">D14</f>
        <v>0</v>
      </c>
      <c r="G14" s="270"/>
      <c r="H14" s="271"/>
      <c r="I14" s="324">
        <f t="shared" si="3"/>
        <v>694.7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26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694.7</v>
      </c>
      <c r="J15" s="245"/>
      <c r="K15" s="245"/>
      <c r="L15" s="245"/>
      <c r="M15" s="245"/>
    </row>
    <row r="16" spans="1:13" x14ac:dyDescent="0.25">
      <c r="B16" s="289">
        <f t="shared" si="1"/>
        <v>26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694.7</v>
      </c>
      <c r="J16" s="245"/>
      <c r="K16" s="245"/>
      <c r="L16" s="245"/>
      <c r="M16" s="245"/>
    </row>
    <row r="17" spans="1:13" x14ac:dyDescent="0.25">
      <c r="B17" s="289">
        <f t="shared" si="1"/>
        <v>26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694.7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26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694.7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26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694.7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26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694.7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26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694.7</v>
      </c>
      <c r="J21" s="245"/>
    </row>
    <row r="22" spans="1:13" x14ac:dyDescent="0.25">
      <c r="A22" s="122"/>
      <c r="B22" s="289">
        <f t="shared" si="1"/>
        <v>26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694.7</v>
      </c>
      <c r="J22" s="245"/>
    </row>
    <row r="23" spans="1:13" x14ac:dyDescent="0.25">
      <c r="A23" s="123"/>
      <c r="B23" s="289">
        <f t="shared" si="1"/>
        <v>26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694.7</v>
      </c>
      <c r="J23" s="245"/>
    </row>
    <row r="24" spans="1:13" x14ac:dyDescent="0.25">
      <c r="A24" s="122"/>
      <c r="B24" s="289">
        <f t="shared" si="1"/>
        <v>26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694.7</v>
      </c>
      <c r="J24" s="245"/>
    </row>
    <row r="25" spans="1:13" x14ac:dyDescent="0.25">
      <c r="A25" s="122"/>
      <c r="B25" s="289">
        <f t="shared" si="1"/>
        <v>26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694.7</v>
      </c>
      <c r="J25" s="245"/>
    </row>
    <row r="26" spans="1:13" x14ac:dyDescent="0.25">
      <c r="A26" s="122"/>
      <c r="B26" s="289">
        <f t="shared" si="1"/>
        <v>26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694.7</v>
      </c>
      <c r="J26" s="245"/>
    </row>
    <row r="27" spans="1:13" x14ac:dyDescent="0.25">
      <c r="A27" s="122"/>
      <c r="B27" s="289">
        <f t="shared" si="1"/>
        <v>26</v>
      </c>
      <c r="C27" s="15"/>
      <c r="D27" s="69"/>
      <c r="E27" s="220"/>
      <c r="F27" s="69">
        <v>0</v>
      </c>
      <c r="G27" s="270"/>
      <c r="H27" s="271"/>
      <c r="I27" s="324">
        <f t="shared" si="3"/>
        <v>694.7</v>
      </c>
      <c r="J27" s="245"/>
    </row>
    <row r="28" spans="1:13" x14ac:dyDescent="0.25">
      <c r="A28" s="122"/>
      <c r="B28" s="289">
        <f t="shared" si="1"/>
        <v>26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694.7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694.7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694.7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26</v>
      </c>
    </row>
    <row r="39" spans="1:9" ht="15.75" thickBot="1" x14ac:dyDescent="0.3"/>
    <row r="40" spans="1:9" ht="15.75" thickBot="1" x14ac:dyDescent="0.3">
      <c r="C40" s="1135" t="s">
        <v>11</v>
      </c>
      <c r="D40" s="1136"/>
      <c r="E40" s="57">
        <f>E4+E5+E6+E7-F35</f>
        <v>694.7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D17" sqref="D15:D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37" t="s">
        <v>210</v>
      </c>
      <c r="B1" s="1137"/>
      <c r="C1" s="1137"/>
      <c r="D1" s="1137"/>
      <c r="E1" s="1137"/>
      <c r="F1" s="1137"/>
      <c r="G1" s="113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87" t="s">
        <v>105</v>
      </c>
      <c r="B5" s="1144" t="s">
        <v>106</v>
      </c>
      <c r="C5" s="840">
        <v>45</v>
      </c>
      <c r="D5" s="841">
        <v>44573</v>
      </c>
      <c r="E5" s="842">
        <v>1506.21</v>
      </c>
      <c r="F5" s="843">
        <v>81</v>
      </c>
      <c r="G5" s="281">
        <f>F36</f>
        <v>958.76</v>
      </c>
      <c r="H5" s="7">
        <f>E5-G5+E4+E6</f>
        <v>547.45000000000005</v>
      </c>
    </row>
    <row r="6" spans="1:10" ht="15.75" customHeight="1" thickBot="1" x14ac:dyDescent="0.3">
      <c r="A6" s="248"/>
      <c r="B6" s="1145"/>
      <c r="C6" s="282"/>
      <c r="D6" s="283"/>
      <c r="E6" s="275"/>
      <c r="F6" s="248"/>
    </row>
    <row r="7" spans="1:10" ht="16.5" customHeight="1" thickTop="1" thickBot="1" x14ac:dyDescent="0.3">
      <c r="A7" s="248"/>
      <c r="B7" s="94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8"/>
      <c r="B8" s="946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110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47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111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47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112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47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113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47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117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47">
        <f t="shared" si="1"/>
        <v>50</v>
      </c>
      <c r="C13" s="53">
        <v>1</v>
      </c>
      <c r="D13" s="232">
        <v>17.37</v>
      </c>
      <c r="E13" s="956">
        <v>44597</v>
      </c>
      <c r="F13" s="957">
        <f t="shared" si="0"/>
        <v>17.37</v>
      </c>
      <c r="G13" s="433" t="s">
        <v>140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47">
        <f t="shared" si="1"/>
        <v>40</v>
      </c>
      <c r="C14" s="15">
        <v>10</v>
      </c>
      <c r="D14" s="232">
        <v>181.65</v>
      </c>
      <c r="E14" s="956">
        <v>44600</v>
      </c>
      <c r="F14" s="957">
        <f t="shared" si="0"/>
        <v>181.65</v>
      </c>
      <c r="G14" s="433" t="s">
        <v>144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47">
        <f t="shared" si="1"/>
        <v>30</v>
      </c>
      <c r="C15" s="15">
        <v>10</v>
      </c>
      <c r="D15" s="232">
        <v>188.1</v>
      </c>
      <c r="E15" s="956">
        <v>44609</v>
      </c>
      <c r="F15" s="957">
        <f t="shared" si="0"/>
        <v>188.1</v>
      </c>
      <c r="G15" s="433" t="s">
        <v>167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47">
        <f t="shared" si="1"/>
        <v>29</v>
      </c>
      <c r="C16" s="15">
        <v>1</v>
      </c>
      <c r="D16" s="232">
        <v>17.91</v>
      </c>
      <c r="E16" s="956">
        <v>44618</v>
      </c>
      <c r="F16" s="957">
        <f t="shared" si="0"/>
        <v>17.91</v>
      </c>
      <c r="G16" s="433" t="s">
        <v>200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47">
        <f t="shared" si="1"/>
        <v>29</v>
      </c>
      <c r="C17" s="15"/>
      <c r="D17" s="483">
        <v>0</v>
      </c>
      <c r="E17" s="1016"/>
      <c r="F17" s="907">
        <f t="shared" si="0"/>
        <v>0</v>
      </c>
      <c r="G17" s="484"/>
      <c r="H17" s="551"/>
      <c r="I17" s="274">
        <f t="shared" si="2"/>
        <v>547.44999999999993</v>
      </c>
    </row>
    <row r="18" spans="1:9" ht="15" customHeight="1" x14ac:dyDescent="0.25">
      <c r="B18" s="947">
        <f t="shared" si="1"/>
        <v>29</v>
      </c>
      <c r="C18" s="15"/>
      <c r="D18" s="483">
        <v>0</v>
      </c>
      <c r="E18" s="1016"/>
      <c r="F18" s="907">
        <f t="shared" si="0"/>
        <v>0</v>
      </c>
      <c r="G18" s="484"/>
      <c r="H18" s="551"/>
      <c r="I18" s="274">
        <f t="shared" si="2"/>
        <v>547.44999999999993</v>
      </c>
    </row>
    <row r="19" spans="1:9" ht="15" customHeight="1" x14ac:dyDescent="0.25">
      <c r="B19" s="947">
        <f t="shared" si="1"/>
        <v>29</v>
      </c>
      <c r="C19" s="15"/>
      <c r="D19" s="483">
        <v>0</v>
      </c>
      <c r="E19" s="1016"/>
      <c r="F19" s="907">
        <f t="shared" si="0"/>
        <v>0</v>
      </c>
      <c r="G19" s="484"/>
      <c r="H19" s="551"/>
      <c r="I19" s="274">
        <f t="shared" si="2"/>
        <v>547.44999999999993</v>
      </c>
    </row>
    <row r="20" spans="1:9" ht="15" customHeight="1" x14ac:dyDescent="0.25">
      <c r="B20" s="947">
        <f t="shared" si="1"/>
        <v>29</v>
      </c>
      <c r="C20" s="15"/>
      <c r="D20" s="483">
        <v>0</v>
      </c>
      <c r="E20" s="1016"/>
      <c r="F20" s="907">
        <f t="shared" si="0"/>
        <v>0</v>
      </c>
      <c r="G20" s="484"/>
      <c r="H20" s="551"/>
      <c r="I20" s="274">
        <f t="shared" si="2"/>
        <v>547.44999999999993</v>
      </c>
    </row>
    <row r="21" spans="1:9" ht="15" customHeight="1" x14ac:dyDescent="0.25">
      <c r="B21" s="947">
        <f t="shared" si="1"/>
        <v>29</v>
      </c>
      <c r="C21" s="15"/>
      <c r="D21" s="483">
        <v>0</v>
      </c>
      <c r="E21" s="1016"/>
      <c r="F21" s="907">
        <f t="shared" si="0"/>
        <v>0</v>
      </c>
      <c r="G21" s="484"/>
      <c r="H21" s="551"/>
      <c r="I21" s="274">
        <f t="shared" si="2"/>
        <v>547.44999999999993</v>
      </c>
    </row>
    <row r="22" spans="1:9" ht="15" customHeight="1" x14ac:dyDescent="0.25">
      <c r="B22" s="947">
        <f t="shared" si="1"/>
        <v>29</v>
      </c>
      <c r="C22" s="15"/>
      <c r="D22" s="483">
        <v>0</v>
      </c>
      <c r="E22" s="1016"/>
      <c r="F22" s="907">
        <f t="shared" si="0"/>
        <v>0</v>
      </c>
      <c r="G22" s="552"/>
      <c r="H22" s="553"/>
      <c r="I22" s="274">
        <f t="shared" si="2"/>
        <v>547.44999999999993</v>
      </c>
    </row>
    <row r="23" spans="1:9" ht="15" customHeight="1" x14ac:dyDescent="0.25">
      <c r="B23" s="947">
        <f t="shared" si="1"/>
        <v>29</v>
      </c>
      <c r="C23" s="15"/>
      <c r="D23" s="483">
        <v>0</v>
      </c>
      <c r="E23" s="1016"/>
      <c r="F23" s="907">
        <f t="shared" si="0"/>
        <v>0</v>
      </c>
      <c r="G23" s="552"/>
      <c r="H23" s="553"/>
      <c r="I23" s="274">
        <f t="shared" si="2"/>
        <v>547.44999999999993</v>
      </c>
    </row>
    <row r="24" spans="1:9" ht="15" customHeight="1" x14ac:dyDescent="0.25">
      <c r="B24" s="947">
        <f t="shared" si="1"/>
        <v>29</v>
      </c>
      <c r="C24" s="15"/>
      <c r="D24" s="483">
        <v>0</v>
      </c>
      <c r="E24" s="1016"/>
      <c r="F24" s="907">
        <f t="shared" si="0"/>
        <v>0</v>
      </c>
      <c r="G24" s="552"/>
      <c r="H24" s="553"/>
      <c r="I24" s="274">
        <f t="shared" si="2"/>
        <v>547.44999999999993</v>
      </c>
    </row>
    <row r="25" spans="1:9" ht="15" customHeight="1" x14ac:dyDescent="0.25">
      <c r="B25" s="947">
        <f t="shared" si="1"/>
        <v>29</v>
      </c>
      <c r="C25" s="15"/>
      <c r="D25" s="483">
        <v>0</v>
      </c>
      <c r="E25" s="1016"/>
      <c r="F25" s="907">
        <f t="shared" si="0"/>
        <v>0</v>
      </c>
      <c r="G25" s="552"/>
      <c r="H25" s="553"/>
      <c r="I25" s="274">
        <f t="shared" si="2"/>
        <v>547.44999999999993</v>
      </c>
    </row>
    <row r="26" spans="1:9" ht="15" customHeight="1" x14ac:dyDescent="0.25">
      <c r="B26" s="947">
        <f t="shared" si="1"/>
        <v>29</v>
      </c>
      <c r="C26" s="15"/>
      <c r="D26" s="483">
        <v>0</v>
      </c>
      <c r="E26" s="1016"/>
      <c r="F26" s="907">
        <f t="shared" si="0"/>
        <v>0</v>
      </c>
      <c r="G26" s="552"/>
      <c r="H26" s="553"/>
      <c r="I26" s="274">
        <f t="shared" si="2"/>
        <v>547.44999999999993</v>
      </c>
    </row>
    <row r="27" spans="1:9" ht="15" customHeight="1" x14ac:dyDescent="0.25">
      <c r="B27" s="947">
        <f t="shared" si="1"/>
        <v>29</v>
      </c>
      <c r="C27" s="15"/>
      <c r="D27" s="483">
        <v>0</v>
      </c>
      <c r="E27" s="1016"/>
      <c r="F27" s="907">
        <f t="shared" si="0"/>
        <v>0</v>
      </c>
      <c r="G27" s="552"/>
      <c r="H27" s="553"/>
      <c r="I27" s="234">
        <f t="shared" si="2"/>
        <v>547.44999999999993</v>
      </c>
    </row>
    <row r="28" spans="1:9" ht="15" customHeight="1" x14ac:dyDescent="0.25">
      <c r="A28" s="47"/>
      <c r="B28" s="947">
        <f t="shared" si="1"/>
        <v>29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547.44999999999993</v>
      </c>
    </row>
    <row r="29" spans="1:9" ht="15" customHeight="1" x14ac:dyDescent="0.25">
      <c r="A29" s="47"/>
      <c r="B29" s="947">
        <f t="shared" si="1"/>
        <v>29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547.44999999999993</v>
      </c>
    </row>
    <row r="30" spans="1:9" ht="15" customHeight="1" x14ac:dyDescent="0.25">
      <c r="A30" s="47"/>
      <c r="B30" s="947">
        <f t="shared" si="1"/>
        <v>29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547.44999999999993</v>
      </c>
    </row>
    <row r="31" spans="1:9" ht="15" customHeight="1" x14ac:dyDescent="0.25">
      <c r="A31" s="47"/>
      <c r="B31" s="947">
        <f t="shared" si="1"/>
        <v>29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547.44999999999993</v>
      </c>
    </row>
    <row r="32" spans="1:9" ht="15" customHeight="1" x14ac:dyDescent="0.25">
      <c r="A32" s="47"/>
      <c r="B32" s="947">
        <f t="shared" si="1"/>
        <v>29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547.44999999999993</v>
      </c>
    </row>
    <row r="33" spans="1:9" ht="15" customHeight="1" x14ac:dyDescent="0.25">
      <c r="A33" s="47"/>
      <c r="B33" s="947">
        <f t="shared" si="1"/>
        <v>29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547.44999999999993</v>
      </c>
    </row>
    <row r="34" spans="1:9" ht="15" customHeight="1" x14ac:dyDescent="0.25">
      <c r="A34" s="47"/>
      <c r="B34" s="947">
        <f t="shared" si="1"/>
        <v>29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547.44999999999993</v>
      </c>
    </row>
    <row r="35" spans="1:9" ht="15.75" thickBot="1" x14ac:dyDescent="0.3">
      <c r="A35" s="121"/>
      <c r="B35" s="947">
        <f t="shared" si="1"/>
        <v>29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45"/>
      <c r="D38" s="1128" t="s">
        <v>21</v>
      </c>
      <c r="E38" s="1129"/>
      <c r="F38" s="143">
        <f>E4+E5-F36+E6</f>
        <v>547.45000000000005</v>
      </c>
    </row>
    <row r="39" spans="1:9" ht="15.75" thickBot="1" x14ac:dyDescent="0.3">
      <c r="A39" s="125"/>
      <c r="D39" s="776" t="s">
        <v>4</v>
      </c>
      <c r="E39" s="777"/>
      <c r="F39" s="49">
        <f>F4+F5-C36+F6</f>
        <v>29</v>
      </c>
    </row>
    <row r="40" spans="1:9" x14ac:dyDescent="0.25">
      <c r="B40" s="94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126"/>
      <c r="B5" s="1146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126"/>
      <c r="B6" s="1147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4"/>
      <c r="D8" s="69">
        <f t="shared" ref="D8:D39" si="0">C8*B8</f>
        <v>0</v>
      </c>
      <c r="E8" s="334"/>
      <c r="F8" s="715">
        <f t="shared" ref="F8:F15" si="1">D8</f>
        <v>0</v>
      </c>
      <c r="G8" s="270"/>
      <c r="H8" s="291"/>
      <c r="I8" s="757">
        <f>E4+E5+E6-F8</f>
        <v>0</v>
      </c>
      <c r="J8" s="713">
        <f>H8*F8</f>
        <v>0</v>
      </c>
    </row>
    <row r="9" spans="1:10" ht="15.75" x14ac:dyDescent="0.25">
      <c r="B9" s="198">
        <v>13</v>
      </c>
      <c r="C9" s="714"/>
      <c r="D9" s="69">
        <f t="shared" si="0"/>
        <v>0</v>
      </c>
      <c r="E9" s="334"/>
      <c r="F9" s="758">
        <f t="shared" si="1"/>
        <v>0</v>
      </c>
      <c r="G9" s="270"/>
      <c r="H9" s="291"/>
      <c r="I9" s="759">
        <f>I8-F9</f>
        <v>0</v>
      </c>
      <c r="J9" s="756">
        <f t="shared" ref="J9:J39" si="2">H9*F9</f>
        <v>0</v>
      </c>
    </row>
    <row r="10" spans="1:10" ht="15.75" x14ac:dyDescent="0.25">
      <c r="B10" s="198">
        <v>13</v>
      </c>
      <c r="C10" s="714"/>
      <c r="D10" s="69">
        <f t="shared" si="0"/>
        <v>0</v>
      </c>
      <c r="E10" s="334"/>
      <c r="F10" s="758">
        <f t="shared" si="1"/>
        <v>0</v>
      </c>
      <c r="G10" s="270"/>
      <c r="H10" s="291"/>
      <c r="I10" s="759">
        <f t="shared" ref="I10:I38" si="3">I9-F10</f>
        <v>0</v>
      </c>
      <c r="J10" s="756">
        <f t="shared" si="2"/>
        <v>0</v>
      </c>
    </row>
    <row r="11" spans="1:10" ht="15.75" x14ac:dyDescent="0.25">
      <c r="A11" s="55" t="s">
        <v>33</v>
      </c>
      <c r="B11" s="198">
        <v>13</v>
      </c>
      <c r="C11" s="714"/>
      <c r="D11" s="69">
        <f t="shared" si="0"/>
        <v>0</v>
      </c>
      <c r="E11" s="334"/>
      <c r="F11" s="758">
        <f t="shared" si="1"/>
        <v>0</v>
      </c>
      <c r="G11" s="270"/>
      <c r="H11" s="291"/>
      <c r="I11" s="759">
        <f t="shared" si="3"/>
        <v>0</v>
      </c>
      <c r="J11" s="756">
        <f t="shared" si="2"/>
        <v>0</v>
      </c>
    </row>
    <row r="12" spans="1:10" ht="15.75" x14ac:dyDescent="0.25">
      <c r="B12" s="198">
        <v>13</v>
      </c>
      <c r="C12" s="714"/>
      <c r="D12" s="69">
        <f t="shared" si="0"/>
        <v>0</v>
      </c>
      <c r="E12" s="334"/>
      <c r="F12" s="758">
        <f t="shared" si="1"/>
        <v>0</v>
      </c>
      <c r="G12" s="270"/>
      <c r="H12" s="291"/>
      <c r="I12" s="759">
        <f t="shared" si="3"/>
        <v>0</v>
      </c>
      <c r="J12" s="756">
        <f t="shared" si="2"/>
        <v>0</v>
      </c>
    </row>
    <row r="13" spans="1:10" ht="15.75" x14ac:dyDescent="0.25">
      <c r="A13" s="19"/>
      <c r="B13" s="198">
        <v>13</v>
      </c>
      <c r="C13" s="1017"/>
      <c r="D13" s="69">
        <f t="shared" si="0"/>
        <v>0</v>
      </c>
      <c r="E13" s="334"/>
      <c r="F13" s="758">
        <f t="shared" si="1"/>
        <v>0</v>
      </c>
      <c r="G13" s="270"/>
      <c r="H13" s="291"/>
      <c r="I13" s="759">
        <f t="shared" si="3"/>
        <v>0</v>
      </c>
      <c r="J13" s="756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5">
        <f t="shared" si="1"/>
        <v>0</v>
      </c>
      <c r="G14" s="270"/>
      <c r="H14" s="291"/>
      <c r="I14" s="759">
        <f t="shared" si="3"/>
        <v>0</v>
      </c>
      <c r="J14" s="716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5">
        <f t="shared" si="1"/>
        <v>0</v>
      </c>
      <c r="G15" s="70"/>
      <c r="H15" s="618"/>
      <c r="I15" s="759">
        <f t="shared" si="3"/>
        <v>0</v>
      </c>
      <c r="J15" s="716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5">
        <f>D16</f>
        <v>0</v>
      </c>
      <c r="G16" s="70"/>
      <c r="H16" s="618"/>
      <c r="I16" s="759">
        <f t="shared" si="3"/>
        <v>0</v>
      </c>
      <c r="J16" s="716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5">
        <f>D17</f>
        <v>0</v>
      </c>
      <c r="G17" s="70"/>
      <c r="H17" s="618"/>
      <c r="I17" s="759">
        <f t="shared" si="3"/>
        <v>0</v>
      </c>
      <c r="J17" s="716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5">
        <f t="shared" ref="F18:F39" si="4">D18</f>
        <v>0</v>
      </c>
      <c r="G18" s="70"/>
      <c r="H18" s="903"/>
      <c r="I18" s="759">
        <f t="shared" si="3"/>
        <v>0</v>
      </c>
      <c r="J18" s="716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5">
        <f t="shared" si="4"/>
        <v>0</v>
      </c>
      <c r="G19" s="270"/>
      <c r="H19" s="904"/>
      <c r="I19" s="759">
        <f t="shared" si="3"/>
        <v>0</v>
      </c>
      <c r="J19" s="716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5">
        <f t="shared" si="4"/>
        <v>0</v>
      </c>
      <c r="G20" s="270"/>
      <c r="H20" s="904"/>
      <c r="I20" s="759">
        <f t="shared" si="3"/>
        <v>0</v>
      </c>
      <c r="J20" s="716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5">
        <f t="shared" si="4"/>
        <v>0</v>
      </c>
      <c r="G21" s="270"/>
      <c r="H21" s="904"/>
      <c r="I21" s="759">
        <f t="shared" si="3"/>
        <v>0</v>
      </c>
      <c r="J21" s="716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5">
        <f t="shared" si="4"/>
        <v>0</v>
      </c>
      <c r="G22" s="270"/>
      <c r="H22" s="904"/>
      <c r="I22" s="759">
        <f t="shared" si="3"/>
        <v>0</v>
      </c>
      <c r="J22" s="716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5">
        <f t="shared" si="4"/>
        <v>0</v>
      </c>
      <c r="G23" s="270"/>
      <c r="H23" s="958"/>
      <c r="I23" s="759">
        <f t="shared" si="3"/>
        <v>0</v>
      </c>
      <c r="J23" s="716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5">
        <f t="shared" si="4"/>
        <v>0</v>
      </c>
      <c r="G24" s="270"/>
      <c r="H24" s="958"/>
      <c r="I24" s="760">
        <f t="shared" si="3"/>
        <v>0</v>
      </c>
      <c r="J24" s="716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5">
        <f t="shared" si="4"/>
        <v>0</v>
      </c>
      <c r="G25" s="270"/>
      <c r="H25" s="958"/>
      <c r="I25" s="760">
        <f t="shared" si="3"/>
        <v>0</v>
      </c>
      <c r="J25" s="716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5">
        <f t="shared" si="4"/>
        <v>0</v>
      </c>
      <c r="G26" s="70"/>
      <c r="H26" s="959"/>
      <c r="I26" s="760">
        <f t="shared" si="3"/>
        <v>0</v>
      </c>
      <c r="J26" s="716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5">
        <f t="shared" si="4"/>
        <v>0</v>
      </c>
      <c r="G27" s="70"/>
      <c r="H27" s="959"/>
      <c r="I27" s="760">
        <f t="shared" si="3"/>
        <v>0</v>
      </c>
      <c r="J27" s="716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5">
        <f t="shared" si="4"/>
        <v>0</v>
      </c>
      <c r="G28" s="70"/>
      <c r="H28" s="959"/>
      <c r="I28" s="760">
        <f t="shared" si="3"/>
        <v>0</v>
      </c>
      <c r="J28" s="716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5">
        <f t="shared" si="4"/>
        <v>0</v>
      </c>
      <c r="G29" s="70"/>
      <c r="H29" s="959"/>
      <c r="I29" s="760">
        <f t="shared" si="3"/>
        <v>0</v>
      </c>
      <c r="J29" s="716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5">
        <f t="shared" si="4"/>
        <v>0</v>
      </c>
      <c r="G30" s="70"/>
      <c r="H30" s="959"/>
      <c r="I30" s="760">
        <f t="shared" si="3"/>
        <v>0</v>
      </c>
      <c r="J30" s="716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5">
        <f t="shared" si="4"/>
        <v>0</v>
      </c>
      <c r="G31" s="70"/>
      <c r="H31" s="959"/>
      <c r="I31" s="760">
        <f t="shared" si="3"/>
        <v>0</v>
      </c>
      <c r="J31" s="716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5">
        <f t="shared" si="4"/>
        <v>0</v>
      </c>
      <c r="G32" s="70"/>
      <c r="H32" s="959"/>
      <c r="I32" s="760">
        <f t="shared" si="3"/>
        <v>0</v>
      </c>
      <c r="J32" s="716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5">
        <f t="shared" si="4"/>
        <v>0</v>
      </c>
      <c r="G33" s="70"/>
      <c r="H33" s="959"/>
      <c r="I33" s="760">
        <f t="shared" si="3"/>
        <v>0</v>
      </c>
      <c r="J33" s="716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5">
        <f t="shared" si="4"/>
        <v>0</v>
      </c>
      <c r="G34" s="70"/>
      <c r="H34" s="959"/>
      <c r="I34" s="760">
        <f t="shared" si="3"/>
        <v>0</v>
      </c>
      <c r="J34" s="716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5">
        <f t="shared" si="4"/>
        <v>0</v>
      </c>
      <c r="G35" s="70"/>
      <c r="H35" s="959"/>
      <c r="I35" s="760">
        <f t="shared" si="3"/>
        <v>0</v>
      </c>
      <c r="J35" s="716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5">
        <f t="shared" si="4"/>
        <v>0</v>
      </c>
      <c r="G36" s="70"/>
      <c r="H36" s="618"/>
      <c r="I36" s="760">
        <f t="shared" si="3"/>
        <v>0</v>
      </c>
      <c r="J36" s="716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5">
        <f t="shared" si="4"/>
        <v>0</v>
      </c>
      <c r="G37" s="70"/>
      <c r="H37" s="618"/>
      <c r="I37" s="760">
        <f t="shared" si="3"/>
        <v>0</v>
      </c>
      <c r="J37" s="716">
        <f t="shared" si="2"/>
        <v>0</v>
      </c>
    </row>
    <row r="38" spans="1:10" ht="15.75" x14ac:dyDescent="0.25">
      <c r="A38" s="47"/>
      <c r="B38" s="198">
        <v>13</v>
      </c>
      <c r="C38" s="714"/>
      <c r="D38" s="69">
        <f t="shared" si="0"/>
        <v>0</v>
      </c>
      <c r="E38" s="334"/>
      <c r="F38" s="715">
        <f t="shared" si="4"/>
        <v>0</v>
      </c>
      <c r="G38" s="70"/>
      <c r="H38" s="618"/>
      <c r="I38" s="760">
        <f t="shared" si="3"/>
        <v>0</v>
      </c>
      <c r="J38" s="716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11"/>
      <c r="J39" s="71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8" t="s">
        <v>21</v>
      </c>
      <c r="E42" s="1129"/>
      <c r="F42" s="143">
        <f>E4+E5-F40+E6</f>
        <v>0</v>
      </c>
    </row>
    <row r="43" spans="1:10" ht="15.75" thickBot="1" x14ac:dyDescent="0.3">
      <c r="A43" s="125"/>
      <c r="D43" s="975" t="s">
        <v>4</v>
      </c>
      <c r="E43" s="97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2022-04-02T20:01:06Z</dcterms:modified>
</cp:coreProperties>
</file>