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-120" yWindow="-120" windowWidth="20730" windowHeight="11160" firstSheet="6" activeTab="7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CANALES   DE  AGOSTO  2022  " sheetId="8" r:id="rId8"/>
    <sheet name="Hoja1" sheetId="9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8" l="1"/>
  <c r="I5" i="8" l="1"/>
  <c r="N64" i="6" l="1"/>
  <c r="N65" i="6"/>
  <c r="N66" i="6"/>
  <c r="J64" i="6"/>
  <c r="J65" i="6"/>
  <c r="J66" i="6"/>
  <c r="J67" i="6"/>
  <c r="N71" i="7"/>
  <c r="J71" i="7"/>
  <c r="N72" i="7"/>
  <c r="J72" i="7"/>
  <c r="I57" i="7" l="1"/>
  <c r="F57" i="7"/>
  <c r="N55" i="7"/>
  <c r="V264" i="8" l="1"/>
  <c r="S264" i="8"/>
  <c r="Q264" i="8"/>
  <c r="L264" i="8"/>
  <c r="N263" i="8"/>
  <c r="E263" i="8"/>
  <c r="N262" i="8"/>
  <c r="E262" i="8"/>
  <c r="N261" i="8"/>
  <c r="E261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E104" i="8"/>
  <c r="N103" i="8"/>
  <c r="J103" i="8"/>
  <c r="E103" i="8"/>
  <c r="N102" i="8"/>
  <c r="J102" i="8"/>
  <c r="E102" i="8"/>
  <c r="N101" i="8"/>
  <c r="J101" i="8"/>
  <c r="E101" i="8"/>
  <c r="N100" i="8"/>
  <c r="J100" i="8"/>
  <c r="E100" i="8"/>
  <c r="N99" i="8"/>
  <c r="J99" i="8"/>
  <c r="E99" i="8"/>
  <c r="N98" i="8"/>
  <c r="J98" i="8"/>
  <c r="E98" i="8"/>
  <c r="N97" i="8"/>
  <c r="J97" i="8"/>
  <c r="E97" i="8"/>
  <c r="N96" i="8"/>
  <c r="J96" i="8"/>
  <c r="E96" i="8"/>
  <c r="N95" i="8"/>
  <c r="J95" i="8"/>
  <c r="E95" i="8"/>
  <c r="N94" i="8"/>
  <c r="J94" i="8"/>
  <c r="E94" i="8"/>
  <c r="N93" i="8"/>
  <c r="J93" i="8"/>
  <c r="E93" i="8"/>
  <c r="N92" i="8"/>
  <c r="J92" i="8"/>
  <c r="E92" i="8"/>
  <c r="N91" i="8"/>
  <c r="J91" i="8"/>
  <c r="E91" i="8"/>
  <c r="N90" i="8"/>
  <c r="J90" i="8"/>
  <c r="E90" i="8"/>
  <c r="N89" i="8"/>
  <c r="J89" i="8"/>
  <c r="E89" i="8"/>
  <c r="N88" i="8"/>
  <c r="J88" i="8"/>
  <c r="E88" i="8"/>
  <c r="N87" i="8"/>
  <c r="J87" i="8"/>
  <c r="E87" i="8"/>
  <c r="N86" i="8"/>
  <c r="J86" i="8"/>
  <c r="E86" i="8"/>
  <c r="N85" i="8"/>
  <c r="J85" i="8"/>
  <c r="E85" i="8"/>
  <c r="N84" i="8"/>
  <c r="J84" i="8"/>
  <c r="E84" i="8"/>
  <c r="N83" i="8"/>
  <c r="J83" i="8"/>
  <c r="E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N58" i="8"/>
  <c r="J58" i="8"/>
  <c r="N57" i="8"/>
  <c r="J57" i="8"/>
  <c r="N56" i="8"/>
  <c r="J56" i="8"/>
  <c r="N55" i="8"/>
  <c r="J55" i="8"/>
  <c r="N54" i="8"/>
  <c r="J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X24" i="8"/>
  <c r="N24" i="8"/>
  <c r="J24" i="8"/>
  <c r="E24" i="8"/>
  <c r="N23" i="8"/>
  <c r="J23" i="8"/>
  <c r="E23" i="8"/>
  <c r="N22" i="8"/>
  <c r="J22" i="8"/>
  <c r="E22" i="8"/>
  <c r="N21" i="8"/>
  <c r="J21" i="8"/>
  <c r="E21" i="8"/>
  <c r="N20" i="8"/>
  <c r="J20" i="8"/>
  <c r="E20" i="8"/>
  <c r="N19" i="8"/>
  <c r="J19" i="8"/>
  <c r="E19" i="8"/>
  <c r="N18" i="8"/>
  <c r="J18" i="8"/>
  <c r="E18" i="8"/>
  <c r="N17" i="8"/>
  <c r="J17" i="8"/>
  <c r="E17" i="8"/>
  <c r="N16" i="8"/>
  <c r="J16" i="8"/>
  <c r="E16" i="8"/>
  <c r="N15" i="8"/>
  <c r="J15" i="8"/>
  <c r="E15" i="8"/>
  <c r="N14" i="8"/>
  <c r="J14" i="8"/>
  <c r="E14" i="8"/>
  <c r="N13" i="8"/>
  <c r="J13" i="8"/>
  <c r="E13" i="8"/>
  <c r="N12" i="8"/>
  <c r="J12" i="8"/>
  <c r="E12" i="8"/>
  <c r="N11" i="8"/>
  <c r="J11" i="8"/>
  <c r="E11" i="8"/>
  <c r="N10" i="8"/>
  <c r="J10" i="8"/>
  <c r="E10" i="8"/>
  <c r="N9" i="8"/>
  <c r="J9" i="8"/>
  <c r="E9" i="8"/>
  <c r="N8" i="8"/>
  <c r="J8" i="8"/>
  <c r="E8" i="8"/>
  <c r="N7" i="8"/>
  <c r="J7" i="8"/>
  <c r="I260" i="8"/>
  <c r="N260" i="8" s="1"/>
  <c r="E7" i="8"/>
  <c r="N5" i="8"/>
  <c r="J5" i="8"/>
  <c r="E5" i="8"/>
  <c r="N6" i="8"/>
  <c r="J6" i="8"/>
  <c r="E6" i="8"/>
  <c r="N4" i="8"/>
  <c r="J4" i="8"/>
  <c r="E4" i="8"/>
  <c r="N264" i="8" l="1"/>
  <c r="N267" i="8" s="1"/>
  <c r="I12" i="7"/>
  <c r="X24" i="7"/>
  <c r="I11" i="7" l="1"/>
  <c r="I10" i="7" l="1"/>
  <c r="I8" i="7" l="1"/>
  <c r="I7" i="7" l="1"/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5" i="7" l="1"/>
  <c r="S265" i="7"/>
  <c r="Q265" i="7"/>
  <c r="L265" i="7"/>
  <c r="N264" i="7"/>
  <c r="E264" i="7"/>
  <c r="N263" i="7"/>
  <c r="E263" i="7"/>
  <c r="N262" i="7"/>
  <c r="E262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1" i="7"/>
  <c r="N261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5" i="7" l="1"/>
  <c r="N268" i="7" s="1"/>
  <c r="V38" i="4"/>
  <c r="X31" i="6" l="1"/>
  <c r="I11" i="6" l="1"/>
  <c r="I12" i="6"/>
  <c r="I10" i="6"/>
  <c r="I33" i="4" l="1"/>
  <c r="X36" i="4" l="1"/>
  <c r="I27" i="4" l="1"/>
  <c r="I25" i="4"/>
  <c r="V265" i="6" l="1"/>
  <c r="S265" i="6"/>
  <c r="Q265" i="6"/>
  <c r="L265" i="6"/>
  <c r="N264" i="6"/>
  <c r="E264" i="6"/>
  <c r="N263" i="6"/>
  <c r="E263" i="6"/>
  <c r="N262" i="6"/>
  <c r="E262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1" i="6"/>
  <c r="N261" i="6" s="1"/>
  <c r="N265" i="6" s="1"/>
  <c r="N268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<sst xmlns="http://schemas.openxmlformats.org/spreadsheetml/2006/main" count="2083" uniqueCount="734">
  <si>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</si>
  <si>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</si>
  <si>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</si>
  <si>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</si>
  <si>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</si>
  <si>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</si>
  <si>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</si>
  <si>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</si>
  <si>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</si>
  <si>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</si>
  <si>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</si>
  <si>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</si>
  <si>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</si>
  <si>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</si>
  <si>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</si>
  <si>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</si>
  <si>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</si>
  <si>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</si>
  <si>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</si>
  <si>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</si>
  <si>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</si>
  <si>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</si>
  <si>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</si>
  <si>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</si>
  <si>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</si>
  <si>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</si>
  <si>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</si>
  <si>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</si>
  <si>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</si>
  <si>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</si>
  <si>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</si>
  <si>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</si>
  <si>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</si>
  <si>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</si>
  <si>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</si>
  <si>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</si>
  <si>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</si>
  <si>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</si>
  <si>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</si>
  <si>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</si>
  <si>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</si>
  <si>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</si>
  <si>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</si>
  <si>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</si>
  <si>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</si>
  <si>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</si>
  <si>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</si>
  <si>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</si>
  <si>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</si>
  <si>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</si>
  <si>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</si>
  <si>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</si>
  <si>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</si>
  <si>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</si>
  <si>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</si>
  <si>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</si>
  <si>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</si>
  <si>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</si>
  <si>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</si>
  <si>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</si>
  <si>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</si>
  <si>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</si>
  <si>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</si>
  <si>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</si>
  <si>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</si>
  <si>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</si>
  <si>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</si>
  <si>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</si>
  <si>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</si>
  <si>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</si>
  <si>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</si>
  <si>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</si>
  <si>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</si>
  <si>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</si>
  <si>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</si>
  <si>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</si>
  <si>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</si>
  <si>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</si>
  <si>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</si>
  <si>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</si>
  <si>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</si>
  <si>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</si>
  <si>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</si>
  <si>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</si>
  <si>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</si>
  <si>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</si>
  <si>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</si>
  <si>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</si>
  <si>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</si>
  <si>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</si>
  <si>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</si>
  <si>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</si>
  <si>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</si>
  <si>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</si>
  <si>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</si>
  <si>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</si>
  <si>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</si>
  <si>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</si>
  <si>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</si>
  <si>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</si>
  <si>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</si>
  <si>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</si>
  <si>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</si>
  <si>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</si>
  <si>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</si>
  <si>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</si>
  <si>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</si>
  <si>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</si>
  <si>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</si>
  <si>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</si>
  <si>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</si>
  <si>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</si>
  <si>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</si>
  <si>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</si>
  <si>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</si>
  <si>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</si>
  <si>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</si>
  <si>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</si>
  <si>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</si>
  <si>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</si>
  <si>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</si>
  <si>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</si>
  <si>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</si>
  <si>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</si>
  <si>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</si>
  <si>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</si>
  <si>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</si>
  <si>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</si>
  <si>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</si>
  <si>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</si>
  <si>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</si>
  <si>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</si>
  <si>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</si>
  <si>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</si>
  <si>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</si>
  <si>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</si>
  <si>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</si>
  <si>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</si>
  <si>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</si>
  <si>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</si>
  <si>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</si>
  <si>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</si>
  <si>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</si>
  <si>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</si>
  <si>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</si>
  <si>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</si>
  <si>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</si>
  <si>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</si>
  <si>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</si>
  <si>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</si>
  <si>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</si>
  <si>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</si>
  <si>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</si>
  <si>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</si>
  <si>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</si>
  <si>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</si>
  <si>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</si>
  <si>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</si>
  <si>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</si>
  <si>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</si>
  <si>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</si>
  <si>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</si>
  <si>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</si>
  <si>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</si>
  <si>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</si>
  <si>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</si>
  <si>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</si>
  <si>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</si>
  <si>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</si>
  <si>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</si>
  <si>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</si>
  <si>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</si>
  <si>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</si>
  <si>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</si>
  <si>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</si>
  <si>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</si>
  <si>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</si>
  <si>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</si>
  <si>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</si>
  <si>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</si>
  <si>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</si>
  <si>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</si>
  <si>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</si>
  <si>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</si>
  <si>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</si>
  <si>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</si>
  <si>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</si>
  <si>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</si>
  <si>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</si>
  <si>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</si>
  <si>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</si>
  <si>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</si>
  <si>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</si>
  <si>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</si>
  <si>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</si>
  <si>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</si>
  <si>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</si>
  <si>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</si>
  <si>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</si>
  <si>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</si>
  <si>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</si>
  <si>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</si>
  <si>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</si>
  <si>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</si>
  <si>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</si>
  <si>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</si>
  <si>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</si>
  <si>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</si>
  <si>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</si>
  <si>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</si>
  <si>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</si>
  <si>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</si>
  <si>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</si>
  <si>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</si>
  <si>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</si>
  <si>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</si>
  <si>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</si>
  <si>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</si>
  <si>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</si>
  <si>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</si>
  <si>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</si>
  <si>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</si>
  <si>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</si>
  <si>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</si>
  <si>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</si>
  <si>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</si>
  <si>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</si>
  <si>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</si>
  <si>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</si>
  <si>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</si>
  <si>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</si>
  <si>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</si>
  <si>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</si>
  <si>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</si>
  <si>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</si>
  <si>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</si>
  <si>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</si>
  <si>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</si>
  <si>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</si>
  <si>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</si>
  <si>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</si>
  <si>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</si>
  <si>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</si>
  <si>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</si>
  <si>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</si>
  <si>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</si>
  <si>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</si>
  <si>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</si>
  <si>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</si>
  <si>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</si>
  <si>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</si>
  <si>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</si>
  <si>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</si>
  <si>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</si>
  <si>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</si>
  <si>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</si>
  <si>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</si>
  <si>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</si>
  <si>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</si>
  <si>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</si>
  <si>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</si>
  <si>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</si>
  <si>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</si>
  <si>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</si>
  <si>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</si>
  <si>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</si>
  <si>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</si>
  <si>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</si>
  <si>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</si>
  <si>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</si>
  <si>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</si>
  <si>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</si>
  <si>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</si>
  <si>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</si>
  <si>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</si>
  <si>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</si>
  <si>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</si>
  <si>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</si>
  <si>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</si>
  <si>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</si>
  <si>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</si>
  <si>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</si>
  <si>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</si>
  <si>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</si>
  <si>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</si>
  <si>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</si>
  <si>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</si>
  <si>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</si>
  <si>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</si>
  <si>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</si>
  <si>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</si>
  <si>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</si>
  <si>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</si>
  <si>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</si>
  <si>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</si>
  <si>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</si>
  <si>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</si>
  <si>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</si>
  <si>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</si>
  <si>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</si>
  <si>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</si>
  <si>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</si>
  <si>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</si>
  <si>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</si>
  <si>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</si>
  <si>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</si>
  <si>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</si>
  <si>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</si>
  <si>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</si>
  <si>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</si>
  <si>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</si>
  <si>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</si>
  <si>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</si>
  <si>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</si>
  <si>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</si>
  <si>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</si>
  <si>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</si>
  <si>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</si>
  <si>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</si>
  <si>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</si>
  <si>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</si>
  <si>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</si>
  <si>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</si>
  <si>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</si>
  <si>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</si>
  <si>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</si>
  <si>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</si>
  <si>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</si>
  <si>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</si>
  <si>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</si>
  <si>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</si>
  <si>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</si>
  <si>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</si>
  <si>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</si>
  <si>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</si>
  <si>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</si>
  <si>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</si>
  <si>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</si>
  <si>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</si>
  <si>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</si>
  <si>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</si>
  <si>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</si>
  <si>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</si>
  <si>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</si>
  <si>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</si>
  <si>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</si>
  <si>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</si>
  <si>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</si>
  <si>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</si>
  <si>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</si>
  <si>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</si>
  <si>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</si>
  <si>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</si>
  <si>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</si>
  <si>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</si>
  <si>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</si>
  <si>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</si>
  <si>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</si>
  <si>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</si>
  <si>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</si>
  <si>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</si>
  <si>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</si>
  <si>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</si>
  <si>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</si>
  <si>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</si>
  <si>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</si>
  <si>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</si>
  <si>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</si>
  <si>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</si>
  <si>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</si>
  <si>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</si>
  <si>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</si>
  <si>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</si>
  <si>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</si>
  <si>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</si>
  <si>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</si>
  <si>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</si>
  <si>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</si>
  <si>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</si>
  <si>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</si>
  <si>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</si>
  <si>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</si>
  <si>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</si>
  <si>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</si>
  <si>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</si>
  <si>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</si>
  <si>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</si>
  <si>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</si>
  <si>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</si>
  <si>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</si>
  <si>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</si>
  <si>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</si>
  <si>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</si>
  <si>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</si>
  <si>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</si>
  <si>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</si>
  <si>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</si>
  <si>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</si>
  <si>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</si>
  <si>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</si>
  <si>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</si>
  <si>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</si>
  <si>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</si>
  <si>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</si>
  <si>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</si>
  <si>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</si>
  <si>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</si>
  <si>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</si>
  <si>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</si>
  <si>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</si>
  <si>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</si>
  <si>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</si>
  <si>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</si>
  <si>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</si>
  <si>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</si>
  <si>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</si>
  <si>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</si>
  <si>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</si>
  <si>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</si>
  <si>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</si>
  <si>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</si>
  <si>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</si>
  <si>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</si>
  <si>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</si>
  <si>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</si>
  <si>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</si>
  <si>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</si>
  <si>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</si>
  <si>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</si>
  <si>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</si>
  <si>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</si>
  <si>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</si>
  <si>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</si>
  <si>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</si>
  <si>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</si>
  <si>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</si>
  <si>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</si>
  <si>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</si>
  <si>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</si>
  <si>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</si>
  <si>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</si>
  <si>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</si>
  <si>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</si>
  <si>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</si>
  <si>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</si>
  <si>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</si>
  <si>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</si>
  <si>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</si>
  <si>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</si>
  <si>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</si>
  <si>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</si>
  <si>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</si>
  <si>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</si>
  <si>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</si>
  <si>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</si>
  <si>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</si>
  <si>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</si>
  <si>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</si>
  <si>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</si>
  <si>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</si>
  <si>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</si>
  <si>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</si>
  <si>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</si>
  <si>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</si>
  <si>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</si>
  <si>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</si>
  <si>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</si>
  <si>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</si>
  <si>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</si>
  <si>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</si>
  <si>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</si>
  <si>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</si>
  <si>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</si>
  <si>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</si>
  <si>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</si>
  <si>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</si>
  <si>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</si>
  <si>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</si>
  <si>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</si>
  <si>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</si>
  <si>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</si>
  <si>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</si>
  <si>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</si>
  <si>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</si>
  <si>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</si>
  <si>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</si>
  <si>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</si>
  <si>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</si>
  <si>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</si>
  <si>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</si>
  <si>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</si>
  <si>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</si>
  <si>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</si>
  <si>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</si>
  <si>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</si>
  <si>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</si>
  <si>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</si>
  <si>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</si>
  <si>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</si>
  <si>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</si>
  <si>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</si>
  <si>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</si>
  <si>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</si>
  <si>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</si>
  <si>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</si>
  <si>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</si>
  <si>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</si>
  <si>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</si>
  <si>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</si>
  <si>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</si>
  <si>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</si>
  <si>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</si>
  <si>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</si>
  <si>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</si>
  <si>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</si>
  <si>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</si>
  <si>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</si>
  <si>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</si>
  <si>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</si>
  <si>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</si>
  <si>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</si>
  <si>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</si>
  <si>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</si>
  <si>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</si>
  <si>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</si>
  <si>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</si>
  <si>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</si>
  <si>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</si>
  <si>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</si>
  <si>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</si>
  <si>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</si>
  <si>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</si>
  <si>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</si>
  <si>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</si>
  <si>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</si>
  <si>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</si>
  <si>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</si>
  <si>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</si>
  <si>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</si>
  <si>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</si>
  <si>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</si>
  <si>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</si>
  <si>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</si>
  <si>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</si>
  <si>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</si>
  <si>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</si>
  <si>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</si>
  <si>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</si>
  <si>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</si>
  <si>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</si>
  <si>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</si>
  <si>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</si>
  <si>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</si>
  <si>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</si>
  <si>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</si>
  <si>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</si>
  <si>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</si>
  <si>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</si>
  <si>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</si>
  <si>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</si>
  <si>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</si>
  <si>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</si>
  <si>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</si>
  <si>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</si>
  <si>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</si>
  <si>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</si>
  <si>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</si>
  <si>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</si>
  <si>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</si>
  <si>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</si>
  <si>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</si>
  <si>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</si>
  <si>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</si>
  <si>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</si>
  <si>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</si>
  <si>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</si>
  <si>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</si>
  <si>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</si>
  <si>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</si>
  <si>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</si>
  <si>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</si>
  <si>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</si>
  <si>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</si>
  <si>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</si>
  <si>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</si>
  <si>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</si>
  <si>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</si>
  <si>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</si>
  <si>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</si>
  <si>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</si>
  <si>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</si>
  <si>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</si>
  <si>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</si>
  <si>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</si>
  <si>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</si>
  <si>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</si>
  <si>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</si>
  <si>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</si>
  <si>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</si>
  <si>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</si>
  <si>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</si>
  <si>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</si>
  <si>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</si>
  <si>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</si>
  <si>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</si>
  <si>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</si>
  <si>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</si>
  <si>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</si>
  <si>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</si>
  <si>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</si>
  <si>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</si>
  <si>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</si>
  <si>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</si>
  <si>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</si>
  <si>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</si>
  <si>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</si>
  <si>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</si>
  <si>
    <t>CANALES 192</t>
  </si>
  <si>
    <t>CANALES  184</t>
  </si>
  <si>
    <r>
      <t xml:space="preserve">AGROPECUARIA LA GABY </t>
    </r>
    <r>
      <rPr>
        <b/>
        <sz val="13"/>
        <color rgb="FF0000FF"/>
        <rFont val="Calibri"/>
        <family val="2"/>
        <scheme val="minor"/>
      </rPr>
      <t xml:space="preserve"> 201</t>
    </r>
  </si>
  <si>
    <t>T-78</t>
  </si>
  <si>
    <t>20855--11198--NC-532</t>
  </si>
  <si>
    <t>T-79</t>
  </si>
  <si>
    <t>T-80</t>
  </si>
  <si>
    <t>T-81</t>
  </si>
  <si>
    <t>20838--11174</t>
  </si>
  <si>
    <t>20866--11217--nc-531--NC-538</t>
  </si>
  <si>
    <t>20912--</t>
  </si>
  <si>
    <t>D-4594</t>
  </si>
  <si>
    <t>20886--11246--nc-534</t>
  </si>
  <si>
    <t>20871--11232</t>
  </si>
  <si>
    <t>20902--11261-NC-539</t>
  </si>
  <si>
    <t>D-4655</t>
  </si>
  <si>
    <t>CANALES   200</t>
  </si>
  <si>
    <t>T-85</t>
  </si>
  <si>
    <t>T-86</t>
  </si>
  <si>
    <t>P-12</t>
  </si>
  <si>
    <t>20906--11266--NC-540</t>
  </si>
  <si>
    <t>T-84</t>
  </si>
  <si>
    <t>T-83</t>
  </si>
  <si>
    <t>0402 A1</t>
  </si>
  <si>
    <t>0410 A1</t>
  </si>
  <si>
    <t>0441 A1</t>
  </si>
  <si>
    <t>0450 A1</t>
  </si>
  <si>
    <t>0471 A1</t>
  </si>
  <si>
    <t>0486 A1</t>
  </si>
  <si>
    <t>0491 A1</t>
  </si>
  <si>
    <t>0501 A1</t>
  </si>
  <si>
    <t>0519 A1</t>
  </si>
  <si>
    <t>0531 A1</t>
  </si>
  <si>
    <t>0540 A1</t>
  </si>
  <si>
    <t>0554 A1</t>
  </si>
  <si>
    <t>0575 A1</t>
  </si>
  <si>
    <t>0578 A1</t>
  </si>
  <si>
    <t>ENTRADAS DEL MES DE      AGOSTO             2 0 2 2</t>
  </si>
  <si>
    <t>AGROPECUARIA EL TOPETE     249</t>
  </si>
  <si>
    <t>PORSICOLA SAN BERNARDO</t>
  </si>
  <si>
    <t>TOCINO NATURAL</t>
  </si>
  <si>
    <t>FOLIO 10894</t>
  </si>
  <si>
    <t>AGROPECUARIA EL TOPETE  250-5</t>
  </si>
  <si>
    <t>CANELES 195</t>
  </si>
  <si>
    <t>T-87</t>
  </si>
  <si>
    <t>T-88</t>
  </si>
  <si>
    <t>FOLIO CENTRAL 11056</t>
  </si>
  <si>
    <t>FOLIO CENTRAL 11060</t>
  </si>
  <si>
    <t>DELANTERO</t>
  </si>
  <si>
    <t>20930--6949</t>
  </si>
  <si>
    <t>FOLIO 10880</t>
  </si>
  <si>
    <t>PULPA DE ESPALDILLA</t>
  </si>
  <si>
    <t>FOLIO 10882</t>
  </si>
  <si>
    <t>Transferencia b</t>
  </si>
  <si>
    <t>TRIPOAS</t>
  </si>
  <si>
    <t>FOLIO 10867</t>
  </si>
  <si>
    <t>21019--11305</t>
  </si>
  <si>
    <t>20944--8923</t>
  </si>
  <si>
    <t>20952--8925</t>
  </si>
  <si>
    <t>20958--8928</t>
  </si>
  <si>
    <t>ALBICIA</t>
  </si>
  <si>
    <t>Cuero papel  COMBOS</t>
  </si>
  <si>
    <t>FOLIO 10912</t>
  </si>
  <si>
    <t>AGROPECUARIA EL TOPETE  250-1</t>
  </si>
  <si>
    <t xml:space="preserve">AGROPECUARIA EL TEPETE   </t>
  </si>
  <si>
    <t>20989--8934</t>
  </si>
  <si>
    <t>20975--8931</t>
  </si>
  <si>
    <t>20985--8935</t>
  </si>
  <si>
    <t>T-92</t>
  </si>
  <si>
    <t>T-93</t>
  </si>
  <si>
    <t>T-94</t>
  </si>
  <si>
    <t>CP-56</t>
  </si>
  <si>
    <t>CP-57</t>
  </si>
  <si>
    <t>T-89</t>
  </si>
  <si>
    <t>T-90</t>
  </si>
  <si>
    <t>T-91</t>
  </si>
  <si>
    <t>A-1064</t>
  </si>
  <si>
    <t>T-96</t>
  </si>
  <si>
    <t>21040--11312</t>
  </si>
  <si>
    <t>ARCADIO LEDO BERISTAIN     ALBICIA</t>
  </si>
  <si>
    <t xml:space="preserve">PUNTAS DE CHULETA </t>
  </si>
  <si>
    <t>A-335318</t>
  </si>
  <si>
    <t>FOLIO 10930</t>
  </si>
  <si>
    <t>21034--11310--NC-542</t>
  </si>
  <si>
    <t>21005--8939</t>
  </si>
  <si>
    <t>21104--</t>
  </si>
  <si>
    <t>FOLIO 10910</t>
  </si>
  <si>
    <t>21088--</t>
  </si>
  <si>
    <t>21056--4916</t>
  </si>
  <si>
    <t>21056--11323</t>
  </si>
  <si>
    <t>21123--</t>
  </si>
  <si>
    <t>T-98</t>
  </si>
  <si>
    <t>21134--</t>
  </si>
  <si>
    <t>21151--</t>
  </si>
  <si>
    <t>21067--11325--NC-541</t>
  </si>
  <si>
    <t>21067--11326</t>
  </si>
  <si>
    <t>T-95</t>
  </si>
  <si>
    <t>T-97</t>
  </si>
  <si>
    <t>21162--</t>
  </si>
  <si>
    <t>0586 A1</t>
  </si>
  <si>
    <t>0599 A1</t>
  </si>
  <si>
    <t>0618 A1</t>
  </si>
  <si>
    <t>0625 A1</t>
  </si>
  <si>
    <t>0649 A1</t>
  </si>
  <si>
    <t>0665 A1</t>
  </si>
  <si>
    <t>0691 A1</t>
  </si>
  <si>
    <t>0705 A1</t>
  </si>
  <si>
    <t>0706 A1</t>
  </si>
  <si>
    <t>0719 A1</t>
  </si>
  <si>
    <t>0730 A1</t>
  </si>
  <si>
    <t>0749 A1</t>
  </si>
  <si>
    <t>AGROPECUARIA EL TOPET E</t>
  </si>
  <si>
    <t>CANALES 182</t>
  </si>
  <si>
    <t>21082--11339</t>
  </si>
  <si>
    <t>21082--11340</t>
  </si>
  <si>
    <t>T-100</t>
  </si>
  <si>
    <t>0769 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</si>
</sst>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56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horizontal="center" vertical="center" wrapText="1"/>
    </xf>
    <xf numFmtId="4" fontId="32" fillId="0" borderId="34" xfId="0" applyNumberFormat="1" applyFont="1" applyFill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/>
    <xf numFmtId="0" fontId="18" fillId="0" borderId="17" xfId="0" applyFont="1" applyFill="1" applyBorder="1" applyAlignment="1"/>
    <xf numFmtId="0" fontId="19" fillId="0" borderId="17" xfId="0" applyFont="1" applyBorder="1" applyAlignment="1">
      <alignment vertical="center"/>
    </xf>
    <xf numFmtId="1" fontId="12" fillId="0" borderId="27" xfId="0" applyNumberFormat="1" applyFont="1" applyFill="1" applyBorder="1" applyAlignment="1">
      <alignment vertical="center" wrapText="1"/>
    </xf>
    <xf numFmtId="0" fontId="31" fillId="0" borderId="17" xfId="0" applyFont="1" applyFill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2" fillId="0" borderId="17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11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Fill="1" applyBorder="1" applyAlignment="1">
      <alignment wrapText="1"/>
    </xf>
    <xf numFmtId="4" fontId="2" fillId="0" borderId="26" xfId="0" applyNumberFormat="1" applyFont="1" applyFill="1" applyBorder="1" applyAlignment="1">
      <alignment wrapText="1"/>
    </xf>
    <xf numFmtId="1" fontId="11" fillId="0" borderId="17" xfId="0" applyNumberFormat="1" applyFont="1" applyFill="1" applyBorder="1" applyAlignment="1">
      <alignment horizontal="center" wrapText="1"/>
    </xf>
    <xf numFmtId="164" fontId="12" fillId="0" borderId="34" xfId="0" applyNumberFormat="1" applyFont="1" applyFill="1" applyBorder="1" applyAlignment="1">
      <alignment vertical="center"/>
    </xf>
    <xf numFmtId="0" fontId="2" fillId="0" borderId="34" xfId="0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30" fillId="0" borderId="27" xfId="0" applyFont="1" applyFill="1" applyBorder="1"/>
    <xf numFmtId="164" fontId="12" fillId="0" borderId="68" xfId="0" applyNumberFormat="1" applyFont="1" applyFill="1" applyBorder="1" applyAlignment="1">
      <alignment vertical="center"/>
    </xf>
    <xf numFmtId="0" fontId="18" fillId="0" borderId="27" xfId="0" applyFont="1" applyFill="1" applyBorder="1" applyAlignment="1"/>
    <xf numFmtId="0" fontId="12" fillId="0" borderId="34" xfId="0" applyFont="1" applyFill="1" applyBorder="1" applyAlignment="1">
      <alignment vertical="center"/>
    </xf>
    <xf numFmtId="0" fontId="12" fillId="0" borderId="67" xfId="0" applyFont="1" applyFill="1" applyBorder="1" applyAlignment="1">
      <alignment vertical="center"/>
    </xf>
    <xf numFmtId="0" fontId="11" fillId="18" borderId="0" xfId="0" applyFont="1" applyFill="1" applyBorder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Fill="1" applyBorder="1" applyAlignment="1">
      <alignment horizontal="center" vertical="center" wrapText="1"/>
    </xf>
    <xf numFmtId="1" fontId="12" fillId="0" borderId="34" xfId="0" applyNumberFormat="1" applyFont="1" applyFill="1" applyBorder="1" applyAlignment="1">
      <alignment vertical="center" wrapText="1"/>
    </xf>
    <xf numFmtId="0" fontId="12" fillId="0" borderId="40" xfId="0" applyFont="1" applyFill="1" applyBorder="1" applyAlignment="1">
      <alignment vertical="center"/>
    </xf>
    <xf numFmtId="164" fontId="12" fillId="0" borderId="41" xfId="0" applyNumberFormat="1" applyFont="1" applyFill="1" applyBorder="1" applyAlignment="1">
      <alignment vertical="center"/>
    </xf>
    <xf numFmtId="0" fontId="11" fillId="0" borderId="27" xfId="0" applyFont="1" applyFill="1" applyBorder="1" applyAlignment="1">
      <alignment vertical="center"/>
    </xf>
    <xf numFmtId="44" fontId="9" fillId="19" borderId="27" xfId="1" applyFont="1" applyFill="1" applyBorder="1"/>
    <xf numFmtId="0" fontId="19" fillId="11" borderId="29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1" fontId="12" fillId="0" borderId="17" xfId="0" applyNumberFormat="1" applyFont="1" applyFill="1" applyBorder="1" applyAlignment="1">
      <alignment horizontal="center" vertical="center" wrapText="1"/>
    </xf>
    <xf numFmtId="4" fontId="2" fillId="0" borderId="28" xfId="0" applyNumberFormat="1" applyFont="1" applyFill="1" applyBorder="1" applyAlignment="1">
      <alignment wrapText="1"/>
    </xf>
    <xf numFmtId="164" fontId="2" fillId="0" borderId="17" xfId="0" applyNumberFormat="1" applyFont="1" applyFill="1" applyBorder="1" applyAlignment="1">
      <alignment wrapText="1"/>
    </xf>
    <xf numFmtId="164" fontId="2" fillId="0" borderId="37" xfId="0" applyNumberFormat="1" applyFont="1" applyFill="1" applyBorder="1" applyAlignment="1">
      <alignment vertical="center" wrapText="1"/>
    </xf>
    <xf numFmtId="4" fontId="32" fillId="0" borderId="17" xfId="0" applyNumberFormat="1" applyFont="1" applyFill="1" applyBorder="1" applyAlignment="1">
      <alignment vertical="center" wrapText="1"/>
    </xf>
    <xf numFmtId="0" fontId="18" fillId="0" borderId="37" xfId="0" applyFont="1" applyFill="1" applyBorder="1" applyAlignment="1">
      <alignment vertical="center"/>
    </xf>
    <xf numFmtId="1" fontId="12" fillId="0" borderId="22" xfId="0" applyNumberFormat="1" applyFont="1" applyFill="1" applyBorder="1" applyAlignment="1">
      <alignment vertical="center" wrapText="1"/>
    </xf>
    <xf numFmtId="0" fontId="22" fillId="11" borderId="17" xfId="0" applyFont="1" applyFill="1" applyBorder="1" applyAlignment="1">
      <alignment vertical="center"/>
    </xf>
    <xf numFmtId="166" fontId="22" fillId="11" borderId="17" xfId="0" applyNumberFormat="1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vertical="center"/>
    </xf>
    <xf numFmtId="166" fontId="2" fillId="0" borderId="17" xfId="0" applyNumberFormat="1" applyFont="1" applyFill="1" applyBorder="1" applyAlignment="1">
      <alignment horizontal="center" vertical="center"/>
    </xf>
    <xf numFmtId="0" fontId="18" fillId="0" borderId="23" xfId="0" applyFont="1" applyFill="1" applyBorder="1" applyAlignment="1"/>
    <xf numFmtId="0" fontId="22" fillId="11" borderId="40" xfId="0" applyFont="1" applyFill="1" applyBorder="1" applyAlignment="1">
      <alignment vertical="center"/>
    </xf>
    <xf numFmtId="164" fontId="22" fillId="11" borderId="41" xfId="0" applyNumberFormat="1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vertical="center"/>
    </xf>
    <xf numFmtId="44" fontId="22" fillId="11" borderId="27" xfId="1" applyFont="1" applyFill="1" applyBorder="1" applyAlignment="1">
      <alignment horizontal="center" vertical="center" wrapText="1"/>
    </xf>
    <xf numFmtId="44" fontId="22" fillId="11" borderId="21" xfId="1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Fill="1" applyBorder="1" applyAlignment="1">
      <alignment horizontal="center" vertical="center" wrapText="1"/>
    </xf>
    <xf numFmtId="4" fontId="32" fillId="0" borderId="13" xfId="0" applyNumberFormat="1" applyFont="1" applyFill="1" applyBorder="1" applyAlignment="1">
      <alignment horizontal="center" vertical="center" wrapText="1"/>
    </xf>
    <xf numFmtId="4" fontId="32" fillId="0" borderId="37" xfId="0" applyNumberFormat="1" applyFont="1" applyFill="1" applyBorder="1" applyAlignment="1">
      <alignment horizontal="center" vertical="center" wrapText="1"/>
    </xf>
    <xf numFmtId="1" fontId="11" fillId="0" borderId="13" xfId="0" applyNumberFormat="1" applyFont="1" applyFill="1" applyBorder="1" applyAlignment="1">
      <alignment horizontal="center" vertical="center" wrapText="1"/>
    </xf>
    <xf numFmtId="1" fontId="11" fillId="0" borderId="37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164" fontId="12" fillId="0" borderId="13" xfId="0" applyNumberFormat="1" applyFont="1" applyFill="1" applyBorder="1" applyAlignment="1">
      <alignment horizontal="center" vertical="center"/>
    </xf>
    <xf numFmtId="164" fontId="12" fillId="0" borderId="37" xfId="0" applyNumberFormat="1" applyFont="1" applyFill="1" applyBorder="1" applyAlignment="1">
      <alignment horizontal="center" vertical="center"/>
    </xf>
    <xf numFmtId="0" fontId="12" fillId="0" borderId="65" xfId="0" applyFont="1" applyFill="1" applyBorder="1" applyAlignment="1">
      <alignment horizontal="left" vertical="center"/>
    </xf>
    <xf numFmtId="0" fontId="12" fillId="0" borderId="67" xfId="0" applyFont="1" applyFill="1" applyBorder="1" applyAlignment="1">
      <alignment horizontal="left" vertical="center"/>
    </xf>
    <xf numFmtId="164" fontId="12" fillId="0" borderId="66" xfId="0" applyNumberFormat="1" applyFont="1" applyFill="1" applyBorder="1" applyAlignment="1">
      <alignment horizontal="center" vertical="center"/>
    </xf>
    <xf numFmtId="164" fontId="12" fillId="0" borderId="68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 wrapText="1"/>
    </xf>
    <xf numFmtId="0" fontId="18" fillId="0" borderId="37" xfId="0" applyFont="1" applyFill="1" applyBorder="1" applyAlignment="1">
      <alignment horizontal="center" vertical="center" wrapText="1"/>
    </xf>
    <xf numFmtId="0" fontId="31" fillId="0" borderId="36" xfId="0" applyFont="1" applyFill="1" applyBorder="1" applyAlignment="1">
      <alignment horizontal="center" vertical="center" wrapText="1"/>
    </xf>
    <xf numFmtId="0" fontId="31" fillId="0" borderId="22" xfId="0" applyFont="1" applyFill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0" fontId="26" fillId="0" borderId="65" xfId="0" applyFont="1" applyFill="1" applyBorder="1" applyAlignment="1">
      <alignment horizontal="center" vertical="center"/>
    </xf>
    <xf numFmtId="0" fontId="26" fillId="0" borderId="69" xfId="0" applyFont="1" applyFill="1" applyBorder="1" applyAlignment="1">
      <alignment horizontal="center" vertical="center"/>
    </xf>
    <xf numFmtId="0" fontId="26" fillId="0" borderId="67" xfId="0" applyFont="1" applyFill="1" applyBorder="1" applyAlignment="1">
      <alignment horizontal="center" vertical="center"/>
    </xf>
    <xf numFmtId="164" fontId="12" fillId="0" borderId="70" xfId="0" applyNumberFormat="1" applyFont="1" applyFill="1" applyBorder="1" applyAlignment="1">
      <alignment horizontal="center" vertical="center"/>
    </xf>
    <xf numFmtId="1" fontId="12" fillId="0" borderId="13" xfId="0" applyNumberFormat="1" applyFont="1" applyFill="1" applyBorder="1" applyAlignment="1">
      <alignment horizontal="center" vertical="center" wrapText="1"/>
    </xf>
    <xf numFmtId="1" fontId="12" fillId="0" borderId="37" xfId="0" applyNumberFormat="1" applyFont="1" applyFill="1" applyBorder="1" applyAlignment="1">
      <alignment horizontal="center" vertical="center" wrapText="1"/>
    </xf>
    <xf numFmtId="0" fontId="18" fillId="0" borderId="23" xfId="0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2" fillId="0" borderId="23" xfId="0" applyNumberFormat="1" applyFont="1" applyFill="1" applyBorder="1" applyAlignment="1">
      <alignment horizontal="center" vertical="center" wrapText="1"/>
    </xf>
    <xf numFmtId="0" fontId="31" fillId="0" borderId="23" xfId="0" applyFont="1" applyFill="1" applyBorder="1" applyAlignment="1">
      <alignment horizontal="center" vertical="center" wrapText="1"/>
    </xf>
    <xf numFmtId="164" fontId="2" fillId="0" borderId="34" xfId="0" applyNumberFormat="1" applyFont="1" applyFill="1" applyBorder="1" applyAlignment="1">
      <alignment horizontal="center" vertical="center" wrapText="1"/>
    </xf>
    <xf numFmtId="164" fontId="2" fillId="0" borderId="23" xfId="0" applyNumberFormat="1" applyFont="1" applyFill="1" applyBorder="1" applyAlignment="1">
      <alignment horizontal="center" vertical="center" wrapText="1"/>
    </xf>
    <xf numFmtId="1" fontId="11" fillId="0" borderId="23" xfId="0" applyNumberFormat="1" applyFont="1" applyFill="1" applyBorder="1" applyAlignment="1">
      <alignment horizontal="center" vertical="center" wrapText="1"/>
    </xf>
    <xf numFmtId="164" fontId="2" fillId="0" borderId="13" xfId="0" applyNumberFormat="1" applyFont="1" applyFill="1" applyBorder="1" applyAlignment="1">
      <alignment horizontal="center" vertical="center" wrapText="1"/>
    </xf>
    <xf numFmtId="164" fontId="2" fillId="0" borderId="37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center" vertical="center"/>
    </xf>
    <xf numFmtId="0" fontId="18" fillId="0" borderId="37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FFCCFF"/>
      <color rgb="FFCCFF33"/>
      <color rgb="FFFF5050"/>
      <color rgb="FFFF99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559" t="s">
        <v>29</v>
      </c>
      <c r="B1" s="559"/>
      <c r="C1" s="559"/>
      <c r="D1" s="559"/>
      <c r="E1" s="559"/>
      <c r="F1" s="559"/>
      <c r="G1" s="559"/>
      <c r="H1" s="559"/>
      <c r="I1" s="559"/>
      <c r="J1" s="559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560" t="s">
        <v>2</v>
      </c>
      <c r="X1" s="561"/>
    </row>
    <row r="2" spans="1:24" thickBot="1" x14ac:dyDescent="0.3">
      <c r="A2" s="559"/>
      <c r="B2" s="559"/>
      <c r="C2" s="559"/>
      <c r="D2" s="559"/>
      <c r="E2" s="559"/>
      <c r="F2" s="559"/>
      <c r="G2" s="559"/>
      <c r="H2" s="559"/>
      <c r="I2" s="559"/>
      <c r="J2" s="559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2" t="s">
        <v>15</v>
      </c>
      <c r="P3" s="56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64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65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576" t="s">
        <v>41</v>
      </c>
      <c r="B56" s="148" t="s">
        <v>23</v>
      </c>
      <c r="C56" s="578" t="s">
        <v>110</v>
      </c>
      <c r="D56" s="150"/>
      <c r="E56" s="40"/>
      <c r="F56" s="151">
        <v>1025.4000000000001</v>
      </c>
      <c r="G56" s="152">
        <v>44571</v>
      </c>
      <c r="H56" s="570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577"/>
      <c r="B57" s="148" t="s">
        <v>24</v>
      </c>
      <c r="C57" s="579"/>
      <c r="D57" s="150"/>
      <c r="E57" s="40"/>
      <c r="F57" s="151">
        <v>319</v>
      </c>
      <c r="G57" s="152">
        <v>44571</v>
      </c>
      <c r="H57" s="571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576" t="s">
        <v>41</v>
      </c>
      <c r="B58" s="148" t="s">
        <v>23</v>
      </c>
      <c r="C58" s="578" t="s">
        <v>129</v>
      </c>
      <c r="D58" s="150"/>
      <c r="E58" s="40"/>
      <c r="F58" s="151">
        <v>833.8</v>
      </c>
      <c r="G58" s="152">
        <v>44578</v>
      </c>
      <c r="H58" s="570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572" t="s">
        <v>59</v>
      </c>
      <c r="P58" s="574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577"/>
      <c r="B59" s="148" t="s">
        <v>24</v>
      </c>
      <c r="C59" s="579"/>
      <c r="D59" s="150"/>
      <c r="E59" s="40"/>
      <c r="F59" s="151">
        <v>220</v>
      </c>
      <c r="G59" s="152">
        <v>44578</v>
      </c>
      <c r="H59" s="571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573"/>
      <c r="P59" s="575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568" t="s">
        <v>41</v>
      </c>
      <c r="B60" s="148" t="s">
        <v>23</v>
      </c>
      <c r="C60" s="566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570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572" t="s">
        <v>59</v>
      </c>
      <c r="P60" s="574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569"/>
      <c r="B61" s="148" t="s">
        <v>24</v>
      </c>
      <c r="C61" s="567"/>
      <c r="D61" s="165"/>
      <c r="E61" s="40">
        <f t="shared" si="2"/>
        <v>0</v>
      </c>
      <c r="F61" s="151">
        <v>231.6</v>
      </c>
      <c r="G61" s="152">
        <v>44585</v>
      </c>
      <c r="H61" s="571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573"/>
      <c r="P61" s="575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592"/>
      <c r="D63" s="163"/>
      <c r="E63" s="40">
        <f t="shared" si="2"/>
        <v>0</v>
      </c>
      <c r="F63" s="151"/>
      <c r="G63" s="152"/>
      <c r="H63" s="594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593"/>
      <c r="D64" s="168"/>
      <c r="E64" s="40">
        <f t="shared" si="2"/>
        <v>0</v>
      </c>
      <c r="F64" s="151"/>
      <c r="G64" s="152"/>
      <c r="H64" s="595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584"/>
      <c r="P68" s="590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585"/>
      <c r="P69" s="591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584"/>
      <c r="P82" s="586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585"/>
      <c r="P83" s="587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584"/>
      <c r="P84" s="586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585"/>
      <c r="P85" s="587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588"/>
      <c r="M90" s="589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588"/>
      <c r="M91" s="589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584"/>
      <c r="P97" s="580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585"/>
      <c r="P98" s="581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582" t="s">
        <v>26</v>
      </c>
      <c r="G262" s="582"/>
      <c r="H262" s="583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59" t="s">
        <v>104</v>
      </c>
      <c r="B1" s="559"/>
      <c r="C1" s="559"/>
      <c r="D1" s="559"/>
      <c r="E1" s="559"/>
      <c r="F1" s="559"/>
      <c r="G1" s="559"/>
      <c r="H1" s="559"/>
      <c r="I1" s="559"/>
      <c r="J1" s="559"/>
      <c r="K1" s="375"/>
      <c r="L1" s="375"/>
      <c r="M1" s="375"/>
      <c r="N1" s="375"/>
      <c r="O1" s="376"/>
      <c r="S1" s="602" t="s">
        <v>142</v>
      </c>
      <c r="T1" s="602"/>
      <c r="U1" s="6" t="s">
        <v>0</v>
      </c>
      <c r="V1" s="7" t="s">
        <v>1</v>
      </c>
      <c r="W1" s="560" t="s">
        <v>2</v>
      </c>
      <c r="X1" s="561"/>
    </row>
    <row r="2" spans="1:24" thickBot="1" x14ac:dyDescent="0.3">
      <c r="A2" s="559"/>
      <c r="B2" s="559"/>
      <c r="C2" s="559"/>
      <c r="D2" s="559"/>
      <c r="E2" s="559"/>
      <c r="F2" s="559"/>
      <c r="G2" s="559"/>
      <c r="H2" s="559"/>
      <c r="I2" s="559"/>
      <c r="J2" s="559"/>
      <c r="K2" s="377"/>
      <c r="L2" s="377"/>
      <c r="M2" s="377"/>
      <c r="N2" s="378"/>
      <c r="O2" s="379"/>
      <c r="Q2" s="10"/>
      <c r="R2" s="11"/>
      <c r="S2" s="603"/>
      <c r="T2" s="60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2" t="s">
        <v>15</v>
      </c>
      <c r="P3" s="56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269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270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270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270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270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270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270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270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270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214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215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270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213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270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272</v>
      </c>
      <c r="D30" s="60"/>
      <c r="E30" s="40"/>
      <c r="F30" s="61">
        <v>21460</v>
      </c>
      <c r="G30" s="62">
        <v>44619</v>
      </c>
      <c r="H30" s="410" t="s">
        <v>217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270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270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604" t="s">
        <v>41</v>
      </c>
      <c r="B55" s="148" t="s">
        <v>23</v>
      </c>
      <c r="C55" s="578" t="s">
        <v>160</v>
      </c>
      <c r="D55" s="150"/>
      <c r="E55" s="40"/>
      <c r="F55" s="151">
        <v>1331.6</v>
      </c>
      <c r="G55" s="152">
        <v>44599</v>
      </c>
      <c r="H55" s="594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605"/>
      <c r="B56" s="148" t="s">
        <v>24</v>
      </c>
      <c r="C56" s="579"/>
      <c r="D56" s="163"/>
      <c r="E56" s="40"/>
      <c r="F56" s="151">
        <v>194.4</v>
      </c>
      <c r="G56" s="152">
        <v>44599</v>
      </c>
      <c r="H56" s="595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596" t="s">
        <v>41</v>
      </c>
      <c r="B57" s="148" t="s">
        <v>24</v>
      </c>
      <c r="C57" s="598" t="s">
        <v>162</v>
      </c>
      <c r="D57" s="165"/>
      <c r="E57" s="40"/>
      <c r="F57" s="151">
        <v>344</v>
      </c>
      <c r="G57" s="152">
        <v>44606</v>
      </c>
      <c r="H57" s="594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584" t="s">
        <v>59</v>
      </c>
      <c r="P57" s="590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597"/>
      <c r="B58" s="148" t="s">
        <v>23</v>
      </c>
      <c r="C58" s="599"/>
      <c r="D58" s="165"/>
      <c r="E58" s="40"/>
      <c r="F58" s="151">
        <v>627.6</v>
      </c>
      <c r="G58" s="152">
        <v>44606</v>
      </c>
      <c r="H58" s="595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600"/>
      <c r="P58" s="601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224</v>
      </c>
      <c r="D59" s="163"/>
      <c r="E59" s="40"/>
      <c r="F59" s="151">
        <v>1544.2</v>
      </c>
      <c r="G59" s="152">
        <v>44613</v>
      </c>
      <c r="H59" s="594" t="s">
        <v>225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595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240</v>
      </c>
      <c r="C65" s="183" t="s">
        <v>241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84"/>
      <c r="P79" s="586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85"/>
      <c r="P80" s="587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84"/>
      <c r="P81" s="586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85"/>
      <c r="P82" s="587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588"/>
      <c r="M87" s="589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588"/>
      <c r="M88" s="589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584"/>
      <c r="P94" s="580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585"/>
      <c r="P95" s="581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582" t="s">
        <v>26</v>
      </c>
      <c r="G259" s="582"/>
      <c r="H259" s="583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59" t="s">
        <v>189</v>
      </c>
      <c r="B1" s="559"/>
      <c r="C1" s="559"/>
      <c r="D1" s="559"/>
      <c r="E1" s="559"/>
      <c r="F1" s="559"/>
      <c r="G1" s="559"/>
      <c r="H1" s="559"/>
      <c r="I1" s="559"/>
      <c r="J1" s="559"/>
      <c r="K1" s="375"/>
      <c r="L1" s="375"/>
      <c r="M1" s="375"/>
      <c r="N1" s="375"/>
      <c r="O1" s="376"/>
      <c r="S1" s="602" t="s">
        <v>142</v>
      </c>
      <c r="T1" s="602"/>
      <c r="U1" s="6" t="s">
        <v>0</v>
      </c>
      <c r="V1" s="7" t="s">
        <v>1</v>
      </c>
      <c r="W1" s="560" t="s">
        <v>2</v>
      </c>
      <c r="X1" s="561"/>
    </row>
    <row r="2" spans="1:24" thickBot="1" x14ac:dyDescent="0.3">
      <c r="A2" s="559"/>
      <c r="B2" s="559"/>
      <c r="C2" s="559"/>
      <c r="D2" s="559"/>
      <c r="E2" s="559"/>
      <c r="F2" s="559"/>
      <c r="G2" s="559"/>
      <c r="H2" s="559"/>
      <c r="I2" s="559"/>
      <c r="J2" s="559"/>
      <c r="K2" s="377"/>
      <c r="L2" s="377"/>
      <c r="M2" s="377"/>
      <c r="N2" s="378"/>
      <c r="O2" s="379"/>
      <c r="Q2" s="10"/>
      <c r="R2" s="11"/>
      <c r="S2" s="603"/>
      <c r="T2" s="60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2" t="s">
        <v>15</v>
      </c>
      <c r="P3" s="56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219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218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231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232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233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234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235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236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432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357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359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360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361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362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363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252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253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256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254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251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78" t="s">
        <v>396</v>
      </c>
      <c r="V23" s="47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336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78" t="s">
        <v>396</v>
      </c>
      <c r="V24" s="47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257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78" t="s">
        <v>396</v>
      </c>
      <c r="V25" s="47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258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78" t="s">
        <v>396</v>
      </c>
      <c r="V26" s="47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320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417" t="s">
        <v>61</v>
      </c>
      <c r="P27" s="418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78" t="s">
        <v>396</v>
      </c>
      <c r="V27" s="47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321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417" t="s">
        <v>61</v>
      </c>
      <c r="P28" s="418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78" t="s">
        <v>396</v>
      </c>
      <c r="V28" s="47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71" t="s">
        <v>323</v>
      </c>
      <c r="I29" s="411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417" t="s">
        <v>125</v>
      </c>
      <c r="P29" s="477" t="s">
        <v>349</v>
      </c>
      <c r="Q29" s="456">
        <v>25280</v>
      </c>
      <c r="R29" s="95">
        <v>44645</v>
      </c>
      <c r="S29" s="91">
        <v>11200</v>
      </c>
      <c r="T29" s="92" t="s">
        <v>261</v>
      </c>
      <c r="U29" s="478" t="s">
        <v>396</v>
      </c>
      <c r="V29" s="47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322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417" t="s">
        <v>63</v>
      </c>
      <c r="P30" s="418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78" t="s">
        <v>396</v>
      </c>
      <c r="V30" s="47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417" t="s">
        <v>61</v>
      </c>
      <c r="P31" s="418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78" t="s">
        <v>396</v>
      </c>
      <c r="V31" s="47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417" t="s">
        <v>61</v>
      </c>
      <c r="P32" s="418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78" t="s">
        <v>396</v>
      </c>
      <c r="V32" s="47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99"/>
      <c r="M33" s="99"/>
      <c r="N33" s="48">
        <f t="shared" si="1"/>
        <v>703325.7</v>
      </c>
      <c r="O33" s="417" t="s">
        <v>61</v>
      </c>
      <c r="P33" s="418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78" t="s">
        <v>396</v>
      </c>
      <c r="V33" s="47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417" t="s">
        <v>61</v>
      </c>
      <c r="P34" s="418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78" t="s">
        <v>396</v>
      </c>
      <c r="V34" s="47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61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421" t="s">
        <v>337</v>
      </c>
      <c r="I35" s="64">
        <v>21600</v>
      </c>
      <c r="J35" s="45">
        <f t="shared" si="0"/>
        <v>-400</v>
      </c>
      <c r="K35" s="100">
        <v>34</v>
      </c>
      <c r="L35" s="99"/>
      <c r="M35" s="99"/>
      <c r="N35" s="48">
        <f t="shared" si="1"/>
        <v>734400</v>
      </c>
      <c r="O35" s="417" t="s">
        <v>61</v>
      </c>
      <c r="P35" s="418">
        <v>44662</v>
      </c>
      <c r="Q35" s="419">
        <v>26900</v>
      </c>
      <c r="R35" s="420">
        <v>44652</v>
      </c>
      <c r="S35" s="91">
        <v>11200</v>
      </c>
      <c r="T35" s="92" t="s">
        <v>249</v>
      </c>
      <c r="U35" s="478" t="s">
        <v>396</v>
      </c>
      <c r="V35" s="47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61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421" t="s">
        <v>338</v>
      </c>
      <c r="I36" s="64">
        <v>5805</v>
      </c>
      <c r="J36" s="45">
        <f t="shared" si="0"/>
        <v>5805</v>
      </c>
      <c r="K36" s="100">
        <v>34</v>
      </c>
      <c r="L36" s="99"/>
      <c r="M36" s="99"/>
      <c r="N36" s="48">
        <f t="shared" si="1"/>
        <v>197370</v>
      </c>
      <c r="O36" s="417" t="s">
        <v>61</v>
      </c>
      <c r="P36" s="418">
        <v>44662</v>
      </c>
      <c r="Q36" s="419">
        <v>0</v>
      </c>
      <c r="R36" s="420">
        <v>44652</v>
      </c>
      <c r="S36" s="91">
        <v>0</v>
      </c>
      <c r="T36" s="92" t="s">
        <v>249</v>
      </c>
      <c r="U36" s="478" t="s">
        <v>396</v>
      </c>
      <c r="V36" s="47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61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421" t="s">
        <v>332</v>
      </c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417" t="s">
        <v>61</v>
      </c>
      <c r="P37" s="418">
        <v>44663</v>
      </c>
      <c r="Q37" s="419">
        <v>25402</v>
      </c>
      <c r="R37" s="420">
        <v>44652</v>
      </c>
      <c r="S37" s="91">
        <v>11200</v>
      </c>
      <c r="T37" s="92" t="s">
        <v>271</v>
      </c>
      <c r="U37" s="478" t="s">
        <v>396</v>
      </c>
      <c r="V37" s="479">
        <v>4640</v>
      </c>
      <c r="W37" s="53" t="s">
        <v>250</v>
      </c>
      <c r="X37" s="106">
        <v>4176</v>
      </c>
    </row>
    <row r="38" spans="1:24" ht="18.75" thickTop="1" thickBot="1" x14ac:dyDescent="0.35">
      <c r="A38" s="71" t="s">
        <v>105</v>
      </c>
      <c r="B38" s="93" t="s">
        <v>264</v>
      </c>
      <c r="C38" s="461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421" t="s">
        <v>333</v>
      </c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417" t="s">
        <v>61</v>
      </c>
      <c r="P38" s="418">
        <v>44663</v>
      </c>
      <c r="Q38" s="419">
        <v>0</v>
      </c>
      <c r="R38" s="420">
        <v>44652</v>
      </c>
      <c r="S38" s="91">
        <v>0</v>
      </c>
      <c r="T38" s="92" t="s">
        <v>271</v>
      </c>
      <c r="U38" s="478" t="s">
        <v>396</v>
      </c>
      <c r="V38" s="479">
        <v>0</v>
      </c>
      <c r="W38" s="53" t="s">
        <v>250</v>
      </c>
      <c r="X38" s="106">
        <v>0</v>
      </c>
    </row>
    <row r="39" spans="1:24" ht="18.75" thickTop="1" thickBot="1" x14ac:dyDescent="0.35">
      <c r="A39" s="71" t="s">
        <v>265</v>
      </c>
      <c r="B39" s="93" t="s">
        <v>72</v>
      </c>
      <c r="C39" s="461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421" t="s">
        <v>313</v>
      </c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416" t="s">
        <v>59</v>
      </c>
      <c r="P39" s="466">
        <v>44664</v>
      </c>
      <c r="Q39" s="419">
        <v>27114</v>
      </c>
      <c r="R39" s="420">
        <v>44652</v>
      </c>
      <c r="S39" s="91">
        <v>11200</v>
      </c>
      <c r="T39" s="92" t="s">
        <v>304</v>
      </c>
      <c r="U39" s="478" t="s">
        <v>396</v>
      </c>
      <c r="V39" s="479">
        <v>4640</v>
      </c>
      <c r="W39" s="53" t="s">
        <v>250</v>
      </c>
      <c r="X39" s="106">
        <v>4176</v>
      </c>
    </row>
    <row r="40" spans="1:24" ht="18.75" thickTop="1" thickBot="1" x14ac:dyDescent="0.35">
      <c r="A40" s="82" t="s">
        <v>266</v>
      </c>
      <c r="B40" s="93" t="s">
        <v>267</v>
      </c>
      <c r="C40" s="461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421" t="s">
        <v>311</v>
      </c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417" t="s">
        <v>312</v>
      </c>
      <c r="P40" s="418">
        <v>44664</v>
      </c>
      <c r="Q40" s="419">
        <v>0</v>
      </c>
      <c r="R40" s="420">
        <v>44652</v>
      </c>
      <c r="S40" s="91">
        <v>0</v>
      </c>
      <c r="T40" s="92" t="s">
        <v>304</v>
      </c>
      <c r="U40" s="478" t="s">
        <v>396</v>
      </c>
      <c r="V40" s="479">
        <v>0</v>
      </c>
      <c r="W40" s="53" t="s">
        <v>250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30" customHeight="1" x14ac:dyDescent="0.3">
      <c r="A55" s="604" t="s">
        <v>41</v>
      </c>
      <c r="B55" s="438" t="s">
        <v>24</v>
      </c>
      <c r="C55" s="578" t="s">
        <v>229</v>
      </c>
      <c r="D55" s="439"/>
      <c r="E55" s="60"/>
      <c r="F55" s="151">
        <v>181.6</v>
      </c>
      <c r="G55" s="152">
        <v>44627</v>
      </c>
      <c r="H55" s="607" t="s">
        <v>230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84" t="s">
        <v>59</v>
      </c>
      <c r="P55" s="590">
        <v>44645</v>
      </c>
      <c r="Q55" s="128"/>
      <c r="R55" s="158"/>
      <c r="S55" s="92"/>
      <c r="T55" s="92"/>
      <c r="U55" s="159"/>
      <c r="V55" s="160"/>
    </row>
    <row r="56" spans="1:24" s="161" customFormat="1" ht="30" customHeight="1" x14ac:dyDescent="0.3">
      <c r="A56" s="606"/>
      <c r="B56" s="438" t="s">
        <v>24</v>
      </c>
      <c r="C56" s="579"/>
      <c r="D56" s="440"/>
      <c r="E56" s="60"/>
      <c r="F56" s="151">
        <v>967</v>
      </c>
      <c r="G56" s="152">
        <v>44627</v>
      </c>
      <c r="H56" s="608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85"/>
      <c r="P56" s="591"/>
      <c r="Q56" s="164"/>
      <c r="R56" s="158"/>
      <c r="S56" s="92"/>
      <c r="T56" s="92"/>
      <c r="U56" s="159"/>
      <c r="V56" s="160"/>
      <c r="W56"/>
      <c r="X56"/>
    </row>
    <row r="57" spans="1:24" ht="35.25" customHeight="1" thickBot="1" x14ac:dyDescent="0.35">
      <c r="A57" s="78" t="s">
        <v>41</v>
      </c>
      <c r="B57" s="438" t="s">
        <v>23</v>
      </c>
      <c r="C57" s="470" t="s">
        <v>318</v>
      </c>
      <c r="D57" s="168"/>
      <c r="E57" s="60"/>
      <c r="F57" s="151">
        <v>1367.8</v>
      </c>
      <c r="G57" s="152">
        <v>44641</v>
      </c>
      <c r="H57" s="467" t="s">
        <v>314</v>
      </c>
      <c r="I57" s="151">
        <v>1367.8</v>
      </c>
      <c r="J57" s="45">
        <f t="shared" si="0"/>
        <v>0</v>
      </c>
      <c r="K57" s="166">
        <v>96</v>
      </c>
      <c r="L57" s="99"/>
      <c r="M57" s="99"/>
      <c r="N57" s="48">
        <f t="shared" si="1"/>
        <v>131308.79999999999</v>
      </c>
      <c r="O57" s="414" t="s">
        <v>59</v>
      </c>
      <c r="P57" s="453">
        <v>44656</v>
      </c>
      <c r="Q57" s="164"/>
      <c r="R57" s="129"/>
      <c r="S57" s="92"/>
      <c r="T57" s="92"/>
      <c r="U57" s="53"/>
      <c r="V57" s="54"/>
    </row>
    <row r="58" spans="1:24" ht="18.75" customHeight="1" x14ac:dyDescent="0.3">
      <c r="A58" s="568" t="s">
        <v>41</v>
      </c>
      <c r="B58" s="170" t="s">
        <v>24</v>
      </c>
      <c r="C58" s="617" t="s">
        <v>319</v>
      </c>
      <c r="D58" s="165"/>
      <c r="E58" s="60"/>
      <c r="F58" s="151">
        <v>332.6</v>
      </c>
      <c r="G58" s="152">
        <v>44648</v>
      </c>
      <c r="H58" s="615" t="s">
        <v>315</v>
      </c>
      <c r="I58" s="151">
        <v>332.6</v>
      </c>
      <c r="J58" s="45">
        <f t="shared" si="0"/>
        <v>0</v>
      </c>
      <c r="K58" s="166">
        <v>106</v>
      </c>
      <c r="L58" s="99"/>
      <c r="M58" s="99"/>
      <c r="N58" s="48">
        <f t="shared" si="1"/>
        <v>35255.600000000006</v>
      </c>
      <c r="O58" s="572" t="s">
        <v>59</v>
      </c>
      <c r="P58" s="574">
        <v>44662</v>
      </c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69"/>
      <c r="B59" s="170" t="s">
        <v>23</v>
      </c>
      <c r="C59" s="618"/>
      <c r="D59" s="163"/>
      <c r="E59" s="60"/>
      <c r="F59" s="151">
        <v>719</v>
      </c>
      <c r="G59" s="152">
        <v>44648</v>
      </c>
      <c r="H59" s="616"/>
      <c r="I59" s="151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73"/>
      <c r="P59" s="575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5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609" t="s">
        <v>106</v>
      </c>
      <c r="B62" s="178" t="s">
        <v>237</v>
      </c>
      <c r="C62" s="611" t="s">
        <v>238</v>
      </c>
      <c r="D62" s="168"/>
      <c r="E62" s="60"/>
      <c r="F62" s="151">
        <v>152.6</v>
      </c>
      <c r="G62" s="152">
        <v>44622</v>
      </c>
      <c r="H62" s="613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584" t="s">
        <v>61</v>
      </c>
      <c r="P62" s="590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610"/>
      <c r="B63" s="178" t="s">
        <v>239</v>
      </c>
      <c r="C63" s="612"/>
      <c r="D63" s="168"/>
      <c r="E63" s="60"/>
      <c r="F63" s="151">
        <v>204.8</v>
      </c>
      <c r="G63" s="152">
        <v>44622</v>
      </c>
      <c r="H63" s="614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585"/>
      <c r="P63" s="591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84"/>
      <c r="P79" s="586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85"/>
      <c r="P80" s="587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84"/>
      <c r="P81" s="586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85"/>
      <c r="P82" s="587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588"/>
      <c r="M87" s="589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588"/>
      <c r="M88" s="589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84"/>
      <c r="P94" s="580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85"/>
      <c r="P95" s="581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582" t="s">
        <v>26</v>
      </c>
      <c r="G259" s="582"/>
      <c r="H259" s="583"/>
      <c r="I259" s="317">
        <f>SUM(I4:I258)</f>
        <v>517031.52999999991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17425049.779999997</v>
      </c>
      <c r="O263" s="338"/>
      <c r="Q263" s="339">
        <f>SUM(Q4:Q262)</f>
        <v>455176</v>
      </c>
      <c r="R263" s="8"/>
      <c r="S263" s="340">
        <f>SUM(S17:S262)</f>
        <v>155232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18035457.779999997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7">
    <mergeCell ref="A58:A59"/>
    <mergeCell ref="O58:O59"/>
    <mergeCell ref="P58:P59"/>
    <mergeCell ref="C58:C59"/>
    <mergeCell ref="O94:O95"/>
    <mergeCell ref="P94:P95"/>
    <mergeCell ref="F259:H259"/>
    <mergeCell ref="O79:O80"/>
    <mergeCell ref="P79:P80"/>
    <mergeCell ref="O81:O82"/>
    <mergeCell ref="P81:P82"/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501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59" t="s">
        <v>288</v>
      </c>
      <c r="B1" s="559"/>
      <c r="C1" s="559"/>
      <c r="D1" s="559"/>
      <c r="E1" s="559"/>
      <c r="F1" s="559"/>
      <c r="G1" s="559"/>
      <c r="H1" s="559"/>
      <c r="I1" s="559"/>
      <c r="J1" s="559"/>
      <c r="K1" s="375"/>
      <c r="L1" s="375"/>
      <c r="M1" s="375"/>
      <c r="N1" s="375"/>
      <c r="O1" s="376"/>
      <c r="S1" s="602" t="s">
        <v>142</v>
      </c>
      <c r="T1" s="602"/>
      <c r="U1" s="6" t="s">
        <v>0</v>
      </c>
      <c r="V1" s="7" t="s">
        <v>1</v>
      </c>
      <c r="W1" s="560" t="s">
        <v>2</v>
      </c>
      <c r="X1" s="561"/>
    </row>
    <row r="2" spans="1:24" ht="15.75" thickBot="1" x14ac:dyDescent="0.3">
      <c r="A2" s="559"/>
      <c r="B2" s="559"/>
      <c r="C2" s="559"/>
      <c r="D2" s="559"/>
      <c r="E2" s="559"/>
      <c r="F2" s="559"/>
      <c r="G2" s="559"/>
      <c r="H2" s="559"/>
      <c r="I2" s="559"/>
      <c r="J2" s="559"/>
      <c r="K2" s="377"/>
      <c r="L2" s="377"/>
      <c r="M2" s="377"/>
      <c r="N2" s="378"/>
      <c r="O2" s="379"/>
      <c r="Q2" s="10"/>
      <c r="R2" s="11"/>
      <c r="S2" s="603"/>
      <c r="T2" s="60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89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2" t="s">
        <v>15</v>
      </c>
      <c r="P3" s="56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488" t="s">
        <v>303</v>
      </c>
      <c r="I4" s="409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464" t="s">
        <v>59</v>
      </c>
      <c r="P4" s="394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67" t="s">
        <v>334</v>
      </c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 t="s">
        <v>335</v>
      </c>
      <c r="P5" s="396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67" t="s">
        <v>347</v>
      </c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 t="s">
        <v>61</v>
      </c>
      <c r="P6" s="396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67" t="s">
        <v>348</v>
      </c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 t="s">
        <v>215</v>
      </c>
      <c r="P7" s="396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67" t="s">
        <v>350</v>
      </c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67" t="s">
        <v>351</v>
      </c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67" t="s">
        <v>355</v>
      </c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 t="s">
        <v>63</v>
      </c>
      <c r="P10" s="398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67" t="s">
        <v>352</v>
      </c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 t="s">
        <v>61</v>
      </c>
      <c r="P11" s="398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431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67" t="s">
        <v>354</v>
      </c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 t="s">
        <v>63</v>
      </c>
      <c r="P12" s="398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432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67" t="s">
        <v>353</v>
      </c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 t="s">
        <v>63</v>
      </c>
      <c r="P13" s="398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67" t="s">
        <v>381</v>
      </c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 t="s">
        <v>61</v>
      </c>
      <c r="P14" s="398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67" t="s">
        <v>380</v>
      </c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 t="s">
        <v>61</v>
      </c>
      <c r="P15" s="398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67" t="s">
        <v>382</v>
      </c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 t="s">
        <v>61</v>
      </c>
      <c r="P16" s="398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67" t="s">
        <v>383</v>
      </c>
      <c r="I17" s="411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97" t="s">
        <v>61</v>
      </c>
      <c r="P17" s="398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83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67">
        <v>37729</v>
      </c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 t="s">
        <v>61</v>
      </c>
      <c r="P18" s="398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85" t="s">
        <v>220</v>
      </c>
      <c r="X18" s="484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67" t="s">
        <v>393</v>
      </c>
      <c r="I19" s="411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97" t="s">
        <v>61</v>
      </c>
      <c r="P19" s="398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67" t="s">
        <v>379</v>
      </c>
      <c r="I20" s="411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67" t="s">
        <v>394</v>
      </c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67" t="s">
        <v>390</v>
      </c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67" t="s">
        <v>392</v>
      </c>
      <c r="I23" s="411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78" t="s">
        <v>475</v>
      </c>
      <c r="V23" s="47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67" t="s">
        <v>395</v>
      </c>
      <c r="I24" s="411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97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78" t="s">
        <v>475</v>
      </c>
      <c r="V24" s="47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90" t="s">
        <v>407</v>
      </c>
      <c r="I25" s="411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417" t="s">
        <v>61</v>
      </c>
      <c r="P25" s="418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78" t="s">
        <v>475</v>
      </c>
      <c r="V25" s="47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90" t="s">
        <v>408</v>
      </c>
      <c r="I26" s="411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417" t="s">
        <v>61</v>
      </c>
      <c r="P26" s="418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78" t="s">
        <v>475</v>
      </c>
      <c r="V26" s="47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90" t="s">
        <v>409</v>
      </c>
      <c r="I27" s="411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417" t="s">
        <v>61</v>
      </c>
      <c r="P27" s="418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78" t="s">
        <v>475</v>
      </c>
      <c r="V27" s="47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90" t="s">
        <v>410</v>
      </c>
      <c r="I28" s="411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417" t="s">
        <v>61</v>
      </c>
      <c r="P28" s="418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78" t="s">
        <v>475</v>
      </c>
      <c r="V28" s="47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90" t="s">
        <v>411</v>
      </c>
      <c r="I29" s="411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417" t="s">
        <v>61</v>
      </c>
      <c r="P29" s="418">
        <v>44687</v>
      </c>
      <c r="Q29" s="456">
        <v>26900</v>
      </c>
      <c r="R29" s="95">
        <v>44673</v>
      </c>
      <c r="S29" s="91">
        <v>11200</v>
      </c>
      <c r="T29" s="92" t="s">
        <v>387</v>
      </c>
      <c r="U29" s="478" t="s">
        <v>475</v>
      </c>
      <c r="V29" s="47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90" t="s">
        <v>412</v>
      </c>
      <c r="I30" s="411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417" t="s">
        <v>63</v>
      </c>
      <c r="P30" s="418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78" t="s">
        <v>475</v>
      </c>
      <c r="V30" s="47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90" t="s">
        <v>422</v>
      </c>
      <c r="I31" s="411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417" t="s">
        <v>61</v>
      </c>
      <c r="P31" s="418">
        <v>44693</v>
      </c>
      <c r="Q31" s="94">
        <v>26900</v>
      </c>
      <c r="R31" s="95">
        <v>44680</v>
      </c>
      <c r="S31" s="91"/>
      <c r="T31" s="92"/>
      <c r="U31" s="478" t="s">
        <v>475</v>
      </c>
      <c r="V31" s="47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90" t="s">
        <v>413</v>
      </c>
      <c r="I32" s="411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417" t="s">
        <v>61</v>
      </c>
      <c r="P32" s="418">
        <v>44690</v>
      </c>
      <c r="Q32" s="94">
        <v>0</v>
      </c>
      <c r="R32" s="95">
        <v>44680</v>
      </c>
      <c r="S32" s="91"/>
      <c r="T32" s="92"/>
      <c r="U32" s="478" t="s">
        <v>475</v>
      </c>
      <c r="V32" s="47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90" t="s">
        <v>420</v>
      </c>
      <c r="I33" s="411">
        <v>22560</v>
      </c>
      <c r="J33" s="45">
        <f t="shared" si="0"/>
        <v>40</v>
      </c>
      <c r="K33" s="76">
        <v>35.5</v>
      </c>
      <c r="L33" s="99"/>
      <c r="M33" s="99"/>
      <c r="N33" s="48">
        <f t="shared" si="1"/>
        <v>800880</v>
      </c>
      <c r="O33" s="417" t="s">
        <v>61</v>
      </c>
      <c r="P33" s="418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78" t="s">
        <v>475</v>
      </c>
      <c r="V33" s="47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90" t="s">
        <v>421</v>
      </c>
      <c r="I34" s="411">
        <v>5700</v>
      </c>
      <c r="J34" s="45">
        <f t="shared" si="0"/>
        <v>5700</v>
      </c>
      <c r="K34" s="76">
        <v>35.5</v>
      </c>
      <c r="L34" s="99"/>
      <c r="M34" s="99"/>
      <c r="N34" s="48">
        <f t="shared" si="1"/>
        <v>202350</v>
      </c>
      <c r="O34" s="417" t="s">
        <v>215</v>
      </c>
      <c r="P34" s="418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78" t="s">
        <v>475</v>
      </c>
      <c r="V34" s="47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90" t="s">
        <v>424</v>
      </c>
      <c r="I35" s="411">
        <v>22930</v>
      </c>
      <c r="J35" s="45">
        <f t="shared" si="0"/>
        <v>-175.20000000000073</v>
      </c>
      <c r="K35" s="100">
        <v>35.5</v>
      </c>
      <c r="L35" s="99"/>
      <c r="M35" s="99"/>
      <c r="N35" s="48">
        <f t="shared" si="1"/>
        <v>814015</v>
      </c>
      <c r="O35" s="417" t="s">
        <v>61</v>
      </c>
      <c r="P35" s="418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78" t="s">
        <v>475</v>
      </c>
      <c r="V35" s="47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90" t="s">
        <v>423</v>
      </c>
      <c r="I36" s="411">
        <v>5885</v>
      </c>
      <c r="J36" s="45">
        <f t="shared" si="0"/>
        <v>5885</v>
      </c>
      <c r="K36" s="100">
        <v>35.5</v>
      </c>
      <c r="L36" s="99"/>
      <c r="M36" s="99"/>
      <c r="N36" s="48">
        <f t="shared" si="1"/>
        <v>208917.5</v>
      </c>
      <c r="O36" s="417" t="s">
        <v>61</v>
      </c>
      <c r="P36" s="418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78" t="s">
        <v>475</v>
      </c>
      <c r="V36" s="47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67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67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67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67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91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20.2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491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20.2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491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20.2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491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20.2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491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20.2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491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20.2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491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20.2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491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20.2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491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20.2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491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20.2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491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20.2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491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20.2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492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9.5" thickTop="1" x14ac:dyDescent="0.3">
      <c r="A54" s="147"/>
      <c r="B54" s="437"/>
      <c r="C54" s="463"/>
      <c r="D54" s="150"/>
      <c r="E54" s="40"/>
      <c r="F54" s="383"/>
      <c r="G54" s="186"/>
      <c r="H54" s="493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316</v>
      </c>
      <c r="D55" s="439"/>
      <c r="E55" s="60"/>
      <c r="F55" s="151">
        <v>1028.5999999999999</v>
      </c>
      <c r="G55" s="152">
        <v>44655</v>
      </c>
      <c r="H55" s="467" t="s">
        <v>317</v>
      </c>
      <c r="I55" s="151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64" t="s">
        <v>59</v>
      </c>
      <c r="P55" s="62">
        <v>44664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76" t="s">
        <v>344</v>
      </c>
      <c r="D56" s="440"/>
      <c r="E56" s="60"/>
      <c r="F56" s="151">
        <v>1033.4000000000001</v>
      </c>
      <c r="G56" s="152">
        <v>44662</v>
      </c>
      <c r="H56" s="467" t="s">
        <v>345</v>
      </c>
      <c r="I56" s="151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64" t="s">
        <v>59</v>
      </c>
      <c r="P56" s="62">
        <v>44671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467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467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x14ac:dyDescent="0.3">
      <c r="A59" s="78"/>
      <c r="B59" s="438" t="s">
        <v>23</v>
      </c>
      <c r="C59" s="442"/>
      <c r="D59" s="440"/>
      <c r="E59" s="60"/>
      <c r="F59" s="151"/>
      <c r="G59" s="152"/>
      <c r="H59" s="467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467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42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x14ac:dyDescent="0.3">
      <c r="A62" s="472" t="s">
        <v>328</v>
      </c>
      <c r="B62" s="178" t="s">
        <v>329</v>
      </c>
      <c r="C62" s="183" t="s">
        <v>330</v>
      </c>
      <c r="D62" s="168"/>
      <c r="E62" s="60"/>
      <c r="F62" s="151">
        <v>18564.509999999998</v>
      </c>
      <c r="G62" s="152">
        <v>44659</v>
      </c>
      <c r="H62" s="467">
        <v>3311</v>
      </c>
      <c r="I62" s="151">
        <v>18564.509999999998</v>
      </c>
      <c r="J62" s="45">
        <f t="shared" si="0"/>
        <v>0</v>
      </c>
      <c r="K62" s="166">
        <v>36.299999999999997</v>
      </c>
      <c r="L62" s="99"/>
      <c r="M62" s="99"/>
      <c r="N62" s="48">
        <f t="shared" si="1"/>
        <v>673891.71299999987</v>
      </c>
      <c r="O62" s="164" t="s">
        <v>331</v>
      </c>
      <c r="P62" s="62">
        <v>44663</v>
      </c>
      <c r="Q62" s="164"/>
      <c r="R62" s="129"/>
      <c r="S62" s="92"/>
      <c r="T62" s="92"/>
      <c r="U62" s="53"/>
      <c r="V62" s="54"/>
    </row>
    <row r="63" spans="1:24" ht="19.5" thickBot="1" x14ac:dyDescent="0.35">
      <c r="A63" s="473" t="s">
        <v>111</v>
      </c>
      <c r="B63" s="178" t="s">
        <v>384</v>
      </c>
      <c r="C63" s="474" t="s">
        <v>385</v>
      </c>
      <c r="D63" s="168"/>
      <c r="E63" s="60"/>
      <c r="F63" s="151">
        <v>377.6</v>
      </c>
      <c r="G63" s="152">
        <v>44670</v>
      </c>
      <c r="H63" s="487">
        <v>37713</v>
      </c>
      <c r="I63" s="151">
        <v>377.6</v>
      </c>
      <c r="J63" s="45">
        <f t="shared" si="0"/>
        <v>0</v>
      </c>
      <c r="K63" s="166">
        <v>57</v>
      </c>
      <c r="L63" s="99"/>
      <c r="M63" s="99"/>
      <c r="N63" s="48">
        <f t="shared" si="1"/>
        <v>21523.200000000001</v>
      </c>
      <c r="O63" s="508" t="s">
        <v>61</v>
      </c>
      <c r="P63" s="507">
        <v>44677</v>
      </c>
      <c r="Q63" s="164"/>
      <c r="R63" s="129"/>
      <c r="S63" s="92"/>
      <c r="T63" s="92"/>
      <c r="U63" s="53"/>
      <c r="V63" s="54"/>
    </row>
    <row r="64" spans="1:24" ht="18" customHeight="1" x14ac:dyDescent="0.3">
      <c r="A64" s="604" t="s">
        <v>111</v>
      </c>
      <c r="B64" s="178" t="s">
        <v>464</v>
      </c>
      <c r="C64" s="611" t="s">
        <v>465</v>
      </c>
      <c r="D64" s="171"/>
      <c r="E64" s="60"/>
      <c r="F64" s="151">
        <v>302.5</v>
      </c>
      <c r="G64" s="504">
        <v>44681</v>
      </c>
      <c r="H64" s="619">
        <v>132899</v>
      </c>
      <c r="I64" s="505">
        <v>302.5</v>
      </c>
      <c r="J64" s="45">
        <f t="shared" si="0"/>
        <v>0</v>
      </c>
      <c r="K64" s="166">
        <v>64</v>
      </c>
      <c r="L64" s="99"/>
      <c r="M64" s="99"/>
      <c r="N64" s="48">
        <f t="shared" si="1"/>
        <v>19360</v>
      </c>
      <c r="O64" s="621" t="s">
        <v>59</v>
      </c>
      <c r="P64" s="623">
        <v>44708</v>
      </c>
      <c r="Q64" s="167"/>
      <c r="R64" s="129"/>
      <c r="S64" s="180"/>
      <c r="T64" s="52"/>
      <c r="U64" s="53"/>
      <c r="V64" s="54"/>
    </row>
    <row r="65" spans="1:22" ht="18.75" customHeight="1" thickBot="1" x14ac:dyDescent="0.35">
      <c r="A65" s="606"/>
      <c r="B65" s="178" t="s">
        <v>240</v>
      </c>
      <c r="C65" s="612"/>
      <c r="D65" s="171"/>
      <c r="E65" s="60"/>
      <c r="F65" s="151">
        <v>508</v>
      </c>
      <c r="G65" s="504">
        <v>44681</v>
      </c>
      <c r="H65" s="620"/>
      <c r="I65" s="505">
        <v>508</v>
      </c>
      <c r="J65" s="45">
        <f t="shared" si="0"/>
        <v>0</v>
      </c>
      <c r="K65" s="166">
        <v>64</v>
      </c>
      <c r="L65" s="99"/>
      <c r="M65" s="99"/>
      <c r="N65" s="48">
        <f t="shared" si="1"/>
        <v>32512</v>
      </c>
      <c r="O65" s="622"/>
      <c r="P65" s="624"/>
      <c r="Q65" s="167"/>
      <c r="R65" s="129"/>
      <c r="S65" s="180"/>
      <c r="T65" s="52"/>
      <c r="U65" s="53"/>
      <c r="V65" s="54"/>
    </row>
    <row r="66" spans="1:22" x14ac:dyDescent="0.3">
      <c r="A66" s="80"/>
      <c r="B66" s="178"/>
      <c r="C66" s="183"/>
      <c r="D66" s="171"/>
      <c r="E66" s="60"/>
      <c r="F66" s="151"/>
      <c r="G66" s="152"/>
      <c r="H66" s="506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42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x14ac:dyDescent="0.3">
      <c r="A68" s="71"/>
      <c r="B68" s="178"/>
      <c r="C68" s="171"/>
      <c r="D68" s="171"/>
      <c r="E68" s="60"/>
      <c r="F68" s="151"/>
      <c r="G68" s="152"/>
      <c r="H68" s="42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42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42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3">
      <c r="A71" s="80"/>
      <c r="B71" s="185"/>
      <c r="C71" s="183"/>
      <c r="D71" s="171"/>
      <c r="E71" s="60"/>
      <c r="F71" s="151"/>
      <c r="G71" s="152"/>
      <c r="H71" s="42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42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467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467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467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467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42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42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467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84"/>
      <c r="P79" s="586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467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85"/>
      <c r="P80" s="587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467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84"/>
      <c r="P81" s="586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467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85"/>
      <c r="P82" s="587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42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42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42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494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494"/>
      <c r="I87" s="64"/>
      <c r="J87" s="45">
        <f t="shared" si="0"/>
        <v>0</v>
      </c>
      <c r="K87" s="100"/>
      <c r="L87" s="588"/>
      <c r="M87" s="589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494"/>
      <c r="I88" s="64"/>
      <c r="J88" s="45">
        <f t="shared" si="0"/>
        <v>0</v>
      </c>
      <c r="K88" s="100"/>
      <c r="L88" s="588"/>
      <c r="M88" s="589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494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494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494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494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494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494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84"/>
      <c r="P94" s="580"/>
      <c r="Q94" s="164"/>
      <c r="R94" s="129"/>
      <c r="S94" s="180"/>
      <c r="T94" s="52"/>
      <c r="U94" s="53"/>
      <c r="V94" s="54"/>
    </row>
    <row r="95" spans="1:22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494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85"/>
      <c r="P95" s="581"/>
      <c r="Q95" s="164"/>
      <c r="R95" s="129"/>
      <c r="S95" s="180"/>
      <c r="T95" s="52"/>
      <c r="U95" s="53"/>
      <c r="V95" s="54"/>
    </row>
    <row r="96" spans="1:22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494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494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491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491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491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491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491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491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491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491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491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491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491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9.5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495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20.2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491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20.2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491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20.2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491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20.2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491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20.2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491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20.2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491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20.2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491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20.2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491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20.2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491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20.2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491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20.2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491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20.2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491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20.2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23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20.2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23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20.2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23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20.2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23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20.2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20.2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3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20.2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3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20.2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3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20.2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3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20.2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3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20.2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23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20.2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23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20.2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23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20.2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23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51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20.2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51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20.2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51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20.2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51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20.2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51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20.2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491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20.2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23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20.2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23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20.2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51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23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3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23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51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496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496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20.2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496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20.2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496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20.2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496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20.2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496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20.2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496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20.2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491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20.2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491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20.2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491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491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491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491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491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20.2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491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20.2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491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20.25" thickTop="1" thickBot="1" x14ac:dyDescent="0.35">
      <c r="A175" s="220"/>
      <c r="B175" s="210"/>
      <c r="C175" s="267"/>
      <c r="D175" s="267"/>
      <c r="E175" s="40">
        <f t="shared" si="5"/>
        <v>0</v>
      </c>
      <c r="F175" s="268"/>
      <c r="G175" s="235"/>
      <c r="H175" s="496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20.2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496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20.2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491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20.2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491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20.2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491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20.2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491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20.2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491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20.2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491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20.2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491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20.2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491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20.2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491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20.2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491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20.2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491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20.2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491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20.2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491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20.2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491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20.2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491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20.2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491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20.2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491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20.2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491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20.2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491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20.2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491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20.2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491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20.2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491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20.2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491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20.2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491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20.2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491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20.2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491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20.2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491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20.2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491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20.2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491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20.2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491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20.2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491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20.2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491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20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491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20.2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491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20.2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491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20.2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491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20.2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491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20.2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491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20.2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491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20.2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491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20.2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491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20.2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491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20.2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491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20.2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491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20.2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491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20.2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491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20.2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491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20.2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491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20.2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491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20.2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491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20.2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491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20.2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491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20.2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491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20.2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491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20.2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491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20.2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491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20.2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491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20.2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491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20.2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491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20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491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20.2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491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20.2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491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20.2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491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20.25" thickTop="1" thickBot="1" x14ac:dyDescent="0.35">
      <c r="A240" s="211"/>
      <c r="B240" s="285"/>
      <c r="C240" s="255"/>
      <c r="D240" s="255"/>
      <c r="E240" s="40">
        <f t="shared" si="8"/>
        <v>0</v>
      </c>
      <c r="F240" s="64"/>
      <c r="G240" s="235"/>
      <c r="H240" s="496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20.25" thickTop="1" thickBot="1" x14ac:dyDescent="0.35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496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20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497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20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497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20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497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20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497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20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497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498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496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496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496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98"/>
      <c r="B251" s="210"/>
      <c r="C251" s="210"/>
      <c r="D251" s="210"/>
      <c r="E251" s="40">
        <f t="shared" si="11"/>
        <v>0</v>
      </c>
      <c r="F251" s="268"/>
      <c r="G251" s="235"/>
      <c r="H251" s="496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20.25" thickTop="1" thickBot="1" x14ac:dyDescent="0.35">
      <c r="A252" s="298"/>
      <c r="B252" s="210"/>
      <c r="C252" s="210"/>
      <c r="D252" s="210"/>
      <c r="E252" s="40">
        <f t="shared" si="11"/>
        <v>0</v>
      </c>
      <c r="F252" s="268"/>
      <c r="G252" s="235"/>
      <c r="H252" s="496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20.25" thickTop="1" thickBot="1" x14ac:dyDescent="0.35">
      <c r="A253" s="298"/>
      <c r="B253" s="210"/>
      <c r="C253" s="210"/>
      <c r="D253" s="210"/>
      <c r="E253" s="40">
        <f t="shared" si="11"/>
        <v>0</v>
      </c>
      <c r="F253" s="268"/>
      <c r="G253" s="235"/>
      <c r="H253" s="496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20.25" thickTop="1" thickBot="1" x14ac:dyDescent="0.35">
      <c r="A254" s="298"/>
      <c r="B254" s="210"/>
      <c r="C254" s="210"/>
      <c r="D254" s="210"/>
      <c r="E254" s="40">
        <f t="shared" si="11"/>
        <v>0</v>
      </c>
      <c r="F254" s="268"/>
      <c r="G254" s="235"/>
      <c r="H254" s="496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20.25" thickTop="1" thickBot="1" x14ac:dyDescent="0.35">
      <c r="A255" s="306"/>
      <c r="B255" s="210"/>
      <c r="C255" s="210"/>
      <c r="D255" s="210"/>
      <c r="E255" s="40">
        <f t="shared" si="11"/>
        <v>0</v>
      </c>
      <c r="F255" s="268"/>
      <c r="G255" s="235"/>
      <c r="H255" s="499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20.25" thickTop="1" thickBot="1" x14ac:dyDescent="0.35">
      <c r="A256" s="308"/>
      <c r="B256" s="309"/>
      <c r="E256" s="40">
        <f t="shared" si="11"/>
        <v>0</v>
      </c>
      <c r="H256" s="500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20.25" thickTop="1" thickBot="1" x14ac:dyDescent="0.35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20.25" thickTop="1" thickBot="1" x14ac:dyDescent="0.35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82" t="s">
        <v>26</v>
      </c>
      <c r="G259" s="582"/>
      <c r="H259" s="583"/>
      <c r="I259" s="317">
        <f>SUM(I4:I258)</f>
        <v>491966.85000000003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5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20.25" thickTop="1" thickBot="1" x14ac:dyDescent="0.35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20.25" thickTop="1" thickBot="1" x14ac:dyDescent="0.35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20.25" thickTop="1" thickBot="1" x14ac:dyDescent="0.35">
      <c r="A263" s="308"/>
      <c r="H263" s="50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17741638.432999998</v>
      </c>
      <c r="O263" s="338"/>
      <c r="Q263" s="339">
        <f>SUM(Q4:Q262)</f>
        <v>429758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3">
      <c r="A264" s="308"/>
      <c r="H264" s="50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9.5" thickBot="1" x14ac:dyDescent="0.35">
      <c r="A265" s="308"/>
      <c r="H265" s="50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3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18260996.432999998</v>
      </c>
      <c r="O266" s="354"/>
      <c r="R266" s="324"/>
      <c r="S266" s="347"/>
      <c r="U266" s="349"/>
      <c r="V266"/>
    </row>
    <row r="267" spans="1:22" ht="19.5" thickBot="1" x14ac:dyDescent="0.35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9.5" thickTop="1" x14ac:dyDescent="0.3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3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3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3">
      <c r="A271" s="355"/>
      <c r="N271" s="300"/>
      <c r="O271" s="364"/>
      <c r="R271" s="324"/>
      <c r="S271" s="347"/>
      <c r="U271" s="349"/>
      <c r="V271"/>
    </row>
    <row r="272" spans="1:22" x14ac:dyDescent="0.3">
      <c r="A272" s="355"/>
      <c r="O272" s="364"/>
      <c r="S272" s="347"/>
      <c r="U272" s="349"/>
      <c r="V272"/>
    </row>
    <row r="273" spans="1:22" x14ac:dyDescent="0.3">
      <c r="A273" s="308"/>
      <c r="B273" s="309"/>
      <c r="N273" s="300"/>
      <c r="O273" s="338"/>
      <c r="S273" s="347"/>
      <c r="U273" s="349"/>
      <c r="V273"/>
    </row>
    <row r="274" spans="1:22" x14ac:dyDescent="0.3">
      <c r="A274" s="355"/>
      <c r="B274" s="309"/>
      <c r="N274" s="300"/>
      <c r="O274" s="338"/>
      <c r="S274" s="347"/>
      <c r="U274" s="349"/>
      <c r="V274"/>
    </row>
    <row r="275" spans="1:22" x14ac:dyDescent="0.3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3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3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3">
      <c r="A278" s="355"/>
      <c r="S278" s="347"/>
      <c r="U278" s="349"/>
      <c r="V278"/>
    </row>
    <row r="279" spans="1:22" x14ac:dyDescent="0.3">
      <c r="A279" s="308"/>
      <c r="S279" s="347"/>
      <c r="U279" s="349"/>
      <c r="V279"/>
    </row>
    <row r="280" spans="1:22" x14ac:dyDescent="0.3">
      <c r="A280" s="308"/>
      <c r="B280" s="366"/>
      <c r="C280" s="366"/>
      <c r="D280" s="366"/>
      <c r="E280" s="367"/>
      <c r="F280" s="368"/>
      <c r="G280" s="369"/>
      <c r="H280" s="503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3">
      <c r="A281" s="355"/>
      <c r="B281" s="366"/>
      <c r="C281" s="366"/>
      <c r="D281" s="366"/>
      <c r="E281" s="367"/>
      <c r="F281" s="368"/>
      <c r="G281" s="369"/>
      <c r="H281" s="503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3">
      <c r="A282" s="355"/>
      <c r="B282" s="366"/>
      <c r="C282" s="366"/>
      <c r="D282" s="366"/>
      <c r="E282" s="367"/>
      <c r="F282" s="368"/>
      <c r="G282" s="369"/>
      <c r="H282" s="503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3">
      <c r="A283" s="355"/>
      <c r="B283" s="366"/>
      <c r="C283" s="366"/>
      <c r="D283" s="366"/>
      <c r="E283" s="367"/>
      <c r="F283" s="368"/>
      <c r="G283" s="369"/>
      <c r="H283" s="503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3">
      <c r="A284" s="373"/>
      <c r="B284" s="366"/>
      <c r="C284" s="366"/>
      <c r="D284" s="366"/>
      <c r="E284" s="367"/>
      <c r="F284" s="368"/>
      <c r="G284" s="369"/>
      <c r="H284" s="503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3">
      <c r="A285" s="321"/>
      <c r="B285" s="366"/>
      <c r="C285" s="366"/>
      <c r="D285" s="366"/>
      <c r="E285" s="367"/>
      <c r="F285" s="368"/>
      <c r="G285" s="369"/>
      <c r="H285" s="503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3">
      <c r="A286" s="308"/>
      <c r="B286" s="366"/>
      <c r="C286" s="366"/>
      <c r="D286" s="366"/>
      <c r="E286" s="367"/>
      <c r="F286" s="368"/>
      <c r="G286" s="369"/>
      <c r="H286" s="503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3">
      <c r="A287" s="308"/>
      <c r="B287" s="366"/>
      <c r="C287" s="366"/>
      <c r="D287" s="366"/>
      <c r="E287" s="367"/>
      <c r="F287" s="368"/>
      <c r="G287" s="369"/>
      <c r="H287" s="503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3">
      <c r="A288" s="308"/>
      <c r="B288" s="366"/>
      <c r="C288" s="366"/>
      <c r="D288" s="366"/>
      <c r="E288" s="367"/>
      <c r="F288" s="368"/>
      <c r="G288" s="369"/>
      <c r="H288" s="503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3">
      <c r="A289" s="308"/>
      <c r="B289" s="366"/>
      <c r="C289" s="366"/>
      <c r="D289" s="366"/>
      <c r="E289" s="367"/>
      <c r="F289" s="368"/>
      <c r="G289" s="369"/>
      <c r="H289" s="503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3">
      <c r="A290" s="308"/>
      <c r="B290" s="366"/>
      <c r="C290" s="366"/>
      <c r="D290" s="366"/>
      <c r="E290" s="367"/>
      <c r="F290" s="368"/>
      <c r="G290" s="369"/>
      <c r="H290" s="503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3">
      <c r="A291" s="308"/>
      <c r="B291" s="366"/>
      <c r="C291" s="366"/>
      <c r="D291" s="366"/>
      <c r="E291" s="367"/>
      <c r="F291" s="368"/>
      <c r="G291" s="369"/>
      <c r="H291" s="503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3">
      <c r="A292" s="308"/>
      <c r="B292" s="366"/>
      <c r="C292" s="366"/>
      <c r="D292" s="366"/>
      <c r="E292" s="367"/>
      <c r="F292" s="368"/>
      <c r="G292" s="369"/>
      <c r="H292" s="503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7"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customWidth="1"/>
    <col min="5" max="5" width="15.28515625" style="33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59" t="s">
        <v>402</v>
      </c>
      <c r="B1" s="559"/>
      <c r="C1" s="559"/>
      <c r="D1" s="559"/>
      <c r="E1" s="559"/>
      <c r="F1" s="559"/>
      <c r="G1" s="559"/>
      <c r="H1" s="559"/>
      <c r="I1" s="559"/>
      <c r="J1" s="559"/>
      <c r="K1" s="375"/>
      <c r="L1" s="375"/>
      <c r="M1" s="375"/>
      <c r="N1" s="375"/>
      <c r="O1" s="376"/>
      <c r="S1" s="602" t="s">
        <v>142</v>
      </c>
      <c r="T1" s="602"/>
      <c r="U1" s="6" t="s">
        <v>0</v>
      </c>
      <c r="V1" s="7" t="s">
        <v>1</v>
      </c>
      <c r="W1" s="560" t="s">
        <v>2</v>
      </c>
      <c r="X1" s="561"/>
    </row>
    <row r="2" spans="1:24" thickBot="1" x14ac:dyDescent="0.3">
      <c r="A2" s="559"/>
      <c r="B2" s="559"/>
      <c r="C2" s="559"/>
      <c r="D2" s="559"/>
      <c r="E2" s="559"/>
      <c r="F2" s="559"/>
      <c r="G2" s="559"/>
      <c r="H2" s="559"/>
      <c r="I2" s="559"/>
      <c r="J2" s="559"/>
      <c r="K2" s="377"/>
      <c r="L2" s="377"/>
      <c r="M2" s="377"/>
      <c r="N2" s="378"/>
      <c r="O2" s="379"/>
      <c r="Q2" s="10"/>
      <c r="R2" s="11"/>
      <c r="S2" s="603"/>
      <c r="T2" s="60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2" t="s">
        <v>15</v>
      </c>
      <c r="P3" s="56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486" t="s">
        <v>427</v>
      </c>
      <c r="I4" s="409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480" t="s">
        <v>61</v>
      </c>
      <c r="P4" s="394">
        <v>44697</v>
      </c>
      <c r="Q4" s="49">
        <v>21550</v>
      </c>
      <c r="R4" s="50">
        <v>44687</v>
      </c>
      <c r="S4" s="51">
        <v>11200</v>
      </c>
      <c r="T4" s="518" t="s">
        <v>415</v>
      </c>
      <c r="U4" s="519" t="s">
        <v>556</v>
      </c>
      <c r="V4" s="520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410" t="s">
        <v>434</v>
      </c>
      <c r="I5" s="411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95" t="s">
        <v>61</v>
      </c>
      <c r="P5" s="396">
        <v>44698</v>
      </c>
      <c r="Q5" s="66">
        <v>21550</v>
      </c>
      <c r="R5" s="67">
        <v>44687</v>
      </c>
      <c r="S5" s="51">
        <v>11200</v>
      </c>
      <c r="T5" s="518" t="s">
        <v>404</v>
      </c>
      <c r="U5" s="519" t="s">
        <v>556</v>
      </c>
      <c r="V5" s="520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410" t="s">
        <v>435</v>
      </c>
      <c r="I6" s="411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95" t="s">
        <v>61</v>
      </c>
      <c r="P6" s="396">
        <v>44700</v>
      </c>
      <c r="Q6" s="66">
        <v>26900</v>
      </c>
      <c r="R6" s="67">
        <v>44687</v>
      </c>
      <c r="S6" s="51">
        <v>11200</v>
      </c>
      <c r="T6" s="518" t="s">
        <v>405</v>
      </c>
      <c r="U6" s="519" t="s">
        <v>556</v>
      </c>
      <c r="V6" s="520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410" t="s">
        <v>436</v>
      </c>
      <c r="I7" s="411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95" t="s">
        <v>61</v>
      </c>
      <c r="P7" s="396">
        <v>44700</v>
      </c>
      <c r="Q7" s="66">
        <v>0</v>
      </c>
      <c r="R7" s="67">
        <v>44687</v>
      </c>
      <c r="S7" s="51">
        <v>0</v>
      </c>
      <c r="T7" s="518" t="s">
        <v>405</v>
      </c>
      <c r="U7" s="519" t="s">
        <v>556</v>
      </c>
      <c r="V7" s="520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410" t="s">
        <v>433</v>
      </c>
      <c r="I8" s="411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518" t="s">
        <v>406</v>
      </c>
      <c r="U8" s="519" t="s">
        <v>556</v>
      </c>
      <c r="V8" s="520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410" t="s">
        <v>452</v>
      </c>
      <c r="I9" s="411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518" t="s">
        <v>425</v>
      </c>
      <c r="U9" s="519" t="s">
        <v>556</v>
      </c>
      <c r="V9" s="520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410" t="s">
        <v>453</v>
      </c>
      <c r="I10" s="411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97" t="s">
        <v>61</v>
      </c>
      <c r="P10" s="398">
        <v>44704</v>
      </c>
      <c r="Q10" s="66">
        <v>0</v>
      </c>
      <c r="R10" s="67">
        <v>44694</v>
      </c>
      <c r="S10" s="51">
        <v>0</v>
      </c>
      <c r="T10" s="518" t="s">
        <v>425</v>
      </c>
      <c r="U10" s="519" t="s">
        <v>556</v>
      </c>
      <c r="V10" s="520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410" t="s">
        <v>454</v>
      </c>
      <c r="I11" s="411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97" t="s">
        <v>61</v>
      </c>
      <c r="P11" s="398">
        <v>44705</v>
      </c>
      <c r="Q11" s="66">
        <v>26793</v>
      </c>
      <c r="R11" s="67">
        <v>44694</v>
      </c>
      <c r="S11" s="51">
        <v>11200</v>
      </c>
      <c r="T11" s="518" t="s">
        <v>417</v>
      </c>
      <c r="U11" s="519" t="s">
        <v>556</v>
      </c>
      <c r="V11" s="520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431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410" t="s">
        <v>451</v>
      </c>
      <c r="I12" s="411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97" t="s">
        <v>59</v>
      </c>
      <c r="P12" s="398">
        <v>44705</v>
      </c>
      <c r="Q12" s="66">
        <v>0</v>
      </c>
      <c r="R12" s="67">
        <v>44694</v>
      </c>
      <c r="S12" s="51">
        <v>0</v>
      </c>
      <c r="T12" s="518" t="s">
        <v>417</v>
      </c>
      <c r="U12" s="519" t="s">
        <v>556</v>
      </c>
      <c r="V12" s="520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432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410" t="s">
        <v>426</v>
      </c>
      <c r="I13" s="411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97" t="s">
        <v>61</v>
      </c>
      <c r="P13" s="398">
        <v>44707</v>
      </c>
      <c r="Q13" s="66">
        <v>26900</v>
      </c>
      <c r="R13" s="67">
        <v>44694</v>
      </c>
      <c r="S13" s="51">
        <v>11200</v>
      </c>
      <c r="T13" s="518" t="s">
        <v>418</v>
      </c>
      <c r="U13" s="519" t="s">
        <v>556</v>
      </c>
      <c r="V13" s="520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410" t="s">
        <v>455</v>
      </c>
      <c r="I14" s="411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97" t="s">
        <v>61</v>
      </c>
      <c r="P14" s="398">
        <v>44707</v>
      </c>
      <c r="Q14" s="66">
        <v>0</v>
      </c>
      <c r="R14" s="67">
        <v>44694</v>
      </c>
      <c r="S14" s="51">
        <v>0</v>
      </c>
      <c r="T14" s="518" t="s">
        <v>418</v>
      </c>
      <c r="U14" s="519" t="s">
        <v>556</v>
      </c>
      <c r="V14" s="520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410" t="s">
        <v>462</v>
      </c>
      <c r="I15" s="411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97" t="s">
        <v>59</v>
      </c>
      <c r="P15" s="398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519" t="s">
        <v>556</v>
      </c>
      <c r="V15" s="520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410" t="s">
        <v>463</v>
      </c>
      <c r="I16" s="411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97" t="s">
        <v>59</v>
      </c>
      <c r="P16" s="398">
        <v>44708</v>
      </c>
      <c r="Q16" s="66">
        <v>0</v>
      </c>
      <c r="R16" s="67">
        <v>44694</v>
      </c>
      <c r="S16" s="51">
        <v>0</v>
      </c>
      <c r="T16" s="92" t="s">
        <v>419</v>
      </c>
      <c r="U16" s="519" t="s">
        <v>556</v>
      </c>
      <c r="V16" s="520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410" t="s">
        <v>466</v>
      </c>
      <c r="I17" s="411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97" t="s">
        <v>61</v>
      </c>
      <c r="P17" s="398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519" t="s">
        <v>556</v>
      </c>
      <c r="V17" s="520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410" t="s">
        <v>467</v>
      </c>
      <c r="I18" s="411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97" t="s">
        <v>61</v>
      </c>
      <c r="P18" s="398">
        <v>44711</v>
      </c>
      <c r="Q18" s="66">
        <v>0</v>
      </c>
      <c r="R18" s="67">
        <v>44701</v>
      </c>
      <c r="S18" s="51">
        <v>0</v>
      </c>
      <c r="T18" s="92" t="s">
        <v>438</v>
      </c>
      <c r="U18" s="519" t="s">
        <v>556</v>
      </c>
      <c r="V18" s="520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410" t="s">
        <v>468</v>
      </c>
      <c r="I19" s="411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97" t="s">
        <v>61</v>
      </c>
      <c r="P19" s="398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410" t="s">
        <v>469</v>
      </c>
      <c r="I20" s="411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46" t="s">
        <v>498</v>
      </c>
      <c r="I21" s="411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417" t="s">
        <v>61</v>
      </c>
      <c r="P21" s="418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46" t="s">
        <v>496</v>
      </c>
      <c r="I22" s="411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417" t="s">
        <v>497</v>
      </c>
      <c r="P22" s="418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46" t="s">
        <v>500</v>
      </c>
      <c r="I23" s="411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417" t="s">
        <v>63</v>
      </c>
      <c r="P23" s="418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46" t="s">
        <v>499</v>
      </c>
      <c r="I24" s="411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416" t="s">
        <v>61</v>
      </c>
      <c r="P24" s="418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46" t="s">
        <v>502</v>
      </c>
      <c r="I25" s="411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417" t="s">
        <v>61</v>
      </c>
      <c r="P25" s="418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46" t="s">
        <v>501</v>
      </c>
      <c r="I26" s="411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417" t="s">
        <v>61</v>
      </c>
      <c r="P26" s="418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46" t="s">
        <v>503</v>
      </c>
      <c r="I27" s="411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417" t="s">
        <v>504</v>
      </c>
      <c r="P27" s="418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46" t="s">
        <v>492</v>
      </c>
      <c r="I28" s="411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417" t="s">
        <v>59</v>
      </c>
      <c r="P28" s="418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46" t="s">
        <v>505</v>
      </c>
      <c r="I29" s="411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417" t="s">
        <v>61</v>
      </c>
      <c r="P29" s="418">
        <v>44721</v>
      </c>
      <c r="Q29" s="456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46" t="s">
        <v>494</v>
      </c>
      <c r="I30" s="411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417" t="s">
        <v>59</v>
      </c>
      <c r="P30" s="418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46" t="s">
        <v>495</v>
      </c>
      <c r="I31" s="411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417" t="s">
        <v>59</v>
      </c>
      <c r="P31" s="418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46" t="s">
        <v>506</v>
      </c>
      <c r="I32" s="411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417" t="s">
        <v>59</v>
      </c>
      <c r="P32" s="418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46" t="s">
        <v>520</v>
      </c>
      <c r="I33" s="411">
        <f>21360-322.02</f>
        <v>21037.98</v>
      </c>
      <c r="J33" s="45">
        <f t="shared" si="0"/>
        <v>36.979999999999563</v>
      </c>
      <c r="K33" s="76">
        <v>38.5</v>
      </c>
      <c r="L33" s="99"/>
      <c r="M33" s="99"/>
      <c r="N33" s="48">
        <f t="shared" si="1"/>
        <v>809962.23</v>
      </c>
      <c r="O33" s="417" t="s">
        <v>61</v>
      </c>
      <c r="P33" s="418">
        <v>44725</v>
      </c>
      <c r="Q33" s="419">
        <v>26793</v>
      </c>
      <c r="R33" s="420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46" t="s">
        <v>522</v>
      </c>
      <c r="I34" s="411">
        <v>5355</v>
      </c>
      <c r="J34" s="45">
        <f t="shared" si="0"/>
        <v>5355</v>
      </c>
      <c r="K34" s="76">
        <v>38.5</v>
      </c>
      <c r="L34" s="99"/>
      <c r="M34" s="99"/>
      <c r="N34" s="48">
        <f t="shared" si="1"/>
        <v>206167.5</v>
      </c>
      <c r="O34" s="417" t="s">
        <v>61</v>
      </c>
      <c r="P34" s="418">
        <v>44725</v>
      </c>
      <c r="Q34" s="419">
        <v>0</v>
      </c>
      <c r="R34" s="420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512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46" t="s">
        <v>521</v>
      </c>
      <c r="I35" s="411">
        <v>23032</v>
      </c>
      <c r="J35" s="45">
        <f t="shared" si="0"/>
        <v>0</v>
      </c>
      <c r="K35" s="100">
        <v>52.7</v>
      </c>
      <c r="L35" s="99"/>
      <c r="M35" s="99"/>
      <c r="N35" s="48">
        <f t="shared" si="1"/>
        <v>1213786.4000000001</v>
      </c>
      <c r="O35" s="417" t="s">
        <v>61</v>
      </c>
      <c r="P35" s="418">
        <v>44726</v>
      </c>
      <c r="Q35" s="419"/>
      <c r="R35" s="420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>
        <v>0</v>
      </c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5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5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5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5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5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5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5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5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81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473</v>
      </c>
      <c r="D55" s="439"/>
      <c r="E55" s="60"/>
      <c r="F55" s="151">
        <v>965.8</v>
      </c>
      <c r="G55" s="152">
        <v>44683</v>
      </c>
      <c r="H55" s="467" t="s">
        <v>474</v>
      </c>
      <c r="I55" s="151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64" t="s">
        <v>59</v>
      </c>
      <c r="P55" s="62">
        <v>44708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82" t="s">
        <v>601</v>
      </c>
      <c r="D56" s="440"/>
      <c r="E56" s="60"/>
      <c r="F56" s="151">
        <v>1149.2</v>
      </c>
      <c r="G56" s="152">
        <v>44704</v>
      </c>
      <c r="H56" s="467" t="s">
        <v>602</v>
      </c>
      <c r="I56" s="151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414" t="s">
        <v>59</v>
      </c>
      <c r="P56" s="453">
        <v>44750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164"/>
      <c r="P62" s="62"/>
      <c r="Q62" s="164"/>
      <c r="R62" s="129"/>
      <c r="S62" s="92"/>
      <c r="T62" s="92"/>
      <c r="U62" s="53"/>
      <c r="V62" s="54"/>
    </row>
    <row r="63" spans="1:24" ht="17.25" x14ac:dyDescent="0.3">
      <c r="A63" s="473"/>
      <c r="B63" s="178"/>
      <c r="C63" s="474"/>
      <c r="D63" s="168"/>
      <c r="E63" s="60"/>
      <c r="F63" s="151"/>
      <c r="G63" s="152"/>
      <c r="H63" s="475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5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5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5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5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5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5"/>
        <v>0</v>
      </c>
      <c r="F87" s="64"/>
      <c r="G87" s="117"/>
      <c r="H87" s="63"/>
      <c r="I87" s="64"/>
      <c r="J87" s="45">
        <f t="shared" si="0"/>
        <v>0</v>
      </c>
      <c r="K87" s="100"/>
      <c r="L87" s="588"/>
      <c r="M87" s="589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5"/>
        <v>0</v>
      </c>
      <c r="F88" s="64"/>
      <c r="G88" s="117"/>
      <c r="H88" s="63"/>
      <c r="I88" s="64"/>
      <c r="J88" s="45">
        <f t="shared" si="0"/>
        <v>0</v>
      </c>
      <c r="K88" s="100"/>
      <c r="L88" s="588"/>
      <c r="M88" s="589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5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5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5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5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5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5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84"/>
      <c r="P94" s="580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5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85"/>
      <c r="P95" s="581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5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5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5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5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5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5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5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5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5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5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5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6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6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6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6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7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7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7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6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6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6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6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6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6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6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6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6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6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7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6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6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7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6"/>
        <v>0</v>
      </c>
      <c r="F151" s="64"/>
      <c r="G151" s="235"/>
      <c r="H151" s="212"/>
      <c r="I151" s="64"/>
      <c r="J151" s="45">
        <f t="shared" ref="J151:J214" si="8">I151-F151</f>
        <v>0</v>
      </c>
      <c r="K151" s="236"/>
      <c r="L151" s="242"/>
      <c r="M151" s="242"/>
      <c r="N151" s="48">
        <f t="shared" si="7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6"/>
        <v>0</v>
      </c>
      <c r="F152" s="64"/>
      <c r="G152" s="235"/>
      <c r="H152" s="212"/>
      <c r="I152" s="64"/>
      <c r="J152" s="45">
        <f t="shared" si="8"/>
        <v>0</v>
      </c>
      <c r="K152" s="236"/>
      <c r="L152" s="242"/>
      <c r="M152" s="242"/>
      <c r="N152" s="48">
        <f t="shared" si="7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6"/>
        <v>0</v>
      </c>
      <c r="F153" s="64"/>
      <c r="G153" s="235"/>
      <c r="H153" s="243"/>
      <c r="I153" s="64"/>
      <c r="J153" s="45">
        <f t="shared" si="8"/>
        <v>0</v>
      </c>
      <c r="K153" s="244"/>
      <c r="L153" s="242"/>
      <c r="M153" s="242"/>
      <c r="N153" s="48">
        <f t="shared" si="7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46"/>
      <c r="L154" s="247"/>
      <c r="M154" s="247"/>
      <c r="N154" s="48">
        <f t="shared" si="7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6"/>
        <v>0</v>
      </c>
      <c r="F155" s="249"/>
      <c r="G155" s="235"/>
      <c r="H155" s="224"/>
      <c r="I155" s="64"/>
      <c r="J155" s="45">
        <f t="shared" si="8"/>
        <v>0</v>
      </c>
      <c r="K155" s="246"/>
      <c r="L155" s="250"/>
      <c r="M155" s="250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2"/>
      <c r="M156" s="242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6"/>
        <v>0</v>
      </c>
      <c r="F157" s="64"/>
      <c r="G157" s="235"/>
      <c r="H157" s="251"/>
      <c r="I157" s="64"/>
      <c r="J157" s="45">
        <f t="shared" si="8"/>
        <v>0</v>
      </c>
      <c r="K157" s="100"/>
      <c r="L157" s="242"/>
      <c r="M157" s="242"/>
      <c r="N157" s="48">
        <f t="shared" si="7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6"/>
        <v>0</v>
      </c>
      <c r="F158" s="64"/>
      <c r="G158" s="235"/>
      <c r="H158" s="226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2"/>
      <c r="I159" s="64"/>
      <c r="J159" s="45">
        <f t="shared" si="8"/>
        <v>0</v>
      </c>
      <c r="K159" s="246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53"/>
      <c r="I160" s="64"/>
      <c r="J160" s="45">
        <f t="shared" si="8"/>
        <v>0</v>
      </c>
      <c r="K160" s="246"/>
      <c r="L160" s="254"/>
      <c r="M160" s="254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54"/>
      <c r="M161" s="254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2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100"/>
      <c r="L163" s="99"/>
      <c r="M163" s="99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100"/>
      <c r="L164" s="99"/>
      <c r="M164" s="99"/>
      <c r="N164" s="48">
        <f t="shared" si="7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6"/>
        <v>0</v>
      </c>
      <c r="F166" s="64"/>
      <c r="G166" s="235"/>
      <c r="H166" s="238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6"/>
        <v>0</v>
      </c>
      <c r="F167" s="64"/>
      <c r="G167" s="235"/>
      <c r="H167" s="63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6"/>
        <v>0</v>
      </c>
      <c r="F169" s="64"/>
      <c r="G169" s="235"/>
      <c r="H169" s="238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6"/>
        <v>0</v>
      </c>
      <c r="F173" s="64"/>
      <c r="G173" s="264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6"/>
        <v>0</v>
      </c>
      <c r="F174" s="64"/>
      <c r="G174" s="117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6"/>
        <v>0</v>
      </c>
      <c r="F175" s="268"/>
      <c r="G175" s="235"/>
      <c r="H175" s="269"/>
      <c r="I175" s="268"/>
      <c r="J175" s="45">
        <f t="shared" si="8"/>
        <v>0</v>
      </c>
      <c r="N175" s="48">
        <f t="shared" si="7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6"/>
        <v>0</v>
      </c>
      <c r="F176" s="268"/>
      <c r="G176" s="235"/>
      <c r="H176" s="269"/>
      <c r="I176" s="268"/>
      <c r="J176" s="45">
        <f t="shared" si="8"/>
        <v>0</v>
      </c>
      <c r="N176" s="48">
        <f t="shared" si="7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9">D177*F177</f>
        <v>0</v>
      </c>
      <c r="F177" s="64"/>
      <c r="G177" s="235"/>
      <c r="H177" s="238"/>
      <c r="I177" s="64"/>
      <c r="J177" s="45">
        <f t="shared" si="8"/>
        <v>0</v>
      </c>
      <c r="K177" s="100"/>
      <c r="L177" s="99"/>
      <c r="M177" s="99"/>
      <c r="N177" s="48">
        <f t="shared" si="7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64"/>
      <c r="G178" s="235"/>
      <c r="H178" s="238"/>
      <c r="I178" s="64"/>
      <c r="J178" s="45">
        <f t="shared" si="8"/>
        <v>0</v>
      </c>
      <c r="K178" s="100"/>
      <c r="L178" s="99"/>
      <c r="M178" s="99"/>
      <c r="N178" s="48">
        <f t="shared" si="7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9"/>
        <v>0</v>
      </c>
      <c r="F179" s="64"/>
      <c r="G179" s="264"/>
      <c r="H179" s="238"/>
      <c r="I179" s="64"/>
      <c r="J179" s="45">
        <f t="shared" si="8"/>
        <v>0</v>
      </c>
      <c r="K179" s="100"/>
      <c r="L179" s="99"/>
      <c r="M179" s="99"/>
      <c r="N179" s="48">
        <f t="shared" ref="N179:N242" si="10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9"/>
        <v>0</v>
      </c>
      <c r="F180" s="64"/>
      <c r="G180" s="264"/>
      <c r="H180" s="238"/>
      <c r="I180" s="64"/>
      <c r="J180" s="45">
        <f t="shared" si="8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si="10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9"/>
        <v>0</v>
      </c>
      <c r="F184" s="64"/>
      <c r="G184" s="235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9"/>
        <v>0</v>
      </c>
      <c r="F185" s="64"/>
      <c r="G185" s="235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9"/>
        <v>0</v>
      </c>
      <c r="F189" s="64"/>
      <c r="G189" s="117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9"/>
        <v>0</v>
      </c>
      <c r="F191" s="64"/>
      <c r="G191" s="235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281"/>
      <c r="G193" s="264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281"/>
      <c r="G194" s="264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64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9"/>
        <v>0</v>
      </c>
      <c r="F201" s="64"/>
      <c r="G201" s="235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9"/>
        <v>0</v>
      </c>
      <c r="F202" s="64"/>
      <c r="G202" s="235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9"/>
        <v>0</v>
      </c>
      <c r="F209" s="64"/>
      <c r="G209" s="117"/>
      <c r="H209" s="63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9"/>
        <v>0</v>
      </c>
      <c r="F211" s="64"/>
      <c r="G211" s="235"/>
      <c r="H211" s="238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ref="J215:J258" si="11">I215-F215</f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si="11"/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9"/>
        <v>0</v>
      </c>
      <c r="F236" s="64"/>
      <c r="G236" s="235"/>
      <c r="H236" s="63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9"/>
        <v>0</v>
      </c>
      <c r="F238" s="64"/>
      <c r="G238" s="235"/>
      <c r="H238" s="238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9"/>
        <v>0</v>
      </c>
      <c r="F240" s="64"/>
      <c r="G240" s="235"/>
      <c r="H240" s="252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2">D241*F241</f>
        <v>0</v>
      </c>
      <c r="F241" s="64"/>
      <c r="G241" s="235"/>
      <c r="H241" s="252"/>
      <c r="I241" s="64"/>
      <c r="J241" s="45">
        <f t="shared" si="11"/>
        <v>0</v>
      </c>
      <c r="K241" s="100"/>
      <c r="L241" s="286"/>
      <c r="M241" s="287"/>
      <c r="N241" s="48">
        <f t="shared" si="10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2"/>
        <v>0</v>
      </c>
      <c r="F242" s="200"/>
      <c r="G242" s="289"/>
      <c r="H242" s="290"/>
      <c r="I242" s="116"/>
      <c r="J242" s="45">
        <f t="shared" si="11"/>
        <v>0</v>
      </c>
      <c r="K242" s="100"/>
      <c r="L242" s="286"/>
      <c r="M242" s="287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2"/>
        <v>0</v>
      </c>
      <c r="F243" s="200"/>
      <c r="G243" s="289"/>
      <c r="H243" s="290"/>
      <c r="I243" s="116"/>
      <c r="J243" s="45">
        <f t="shared" si="11"/>
        <v>0</v>
      </c>
      <c r="K243" s="100"/>
      <c r="L243" s="286"/>
      <c r="M243" s="287"/>
      <c r="N243" s="48">
        <f t="shared" ref="N243:N262" si="13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3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si="13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2"/>
        <v>0</v>
      </c>
      <c r="F247" s="44"/>
      <c r="G247" s="294"/>
      <c r="H247" s="295"/>
      <c r="I247" s="64"/>
      <c r="J247" s="45">
        <f t="shared" si="11"/>
        <v>0</v>
      </c>
      <c r="K247" s="100"/>
      <c r="L247" s="286"/>
      <c r="M247" s="296"/>
      <c r="N247" s="48">
        <f t="shared" si="13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2"/>
        <v>0</v>
      </c>
      <c r="F248" s="64"/>
      <c r="G248" s="235"/>
      <c r="H248" s="252"/>
      <c r="I248" s="64"/>
      <c r="J248" s="45">
        <f t="shared" si="11"/>
        <v>0</v>
      </c>
      <c r="K248" s="100"/>
      <c r="L248" s="286"/>
      <c r="M248" s="296"/>
      <c r="N248" s="48">
        <f t="shared" si="13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2"/>
        <v>0</v>
      </c>
      <c r="F249" s="64"/>
      <c r="G249" s="235"/>
      <c r="H249" s="252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2"/>
        <v>0</v>
      </c>
      <c r="F251" s="268"/>
      <c r="G251" s="235"/>
      <c r="H251" s="269"/>
      <c r="I251" s="268">
        <v>0</v>
      </c>
      <c r="J251" s="45">
        <f t="shared" si="11"/>
        <v>0</v>
      </c>
      <c r="K251" s="299"/>
      <c r="L251" s="299"/>
      <c r="M251" s="299"/>
      <c r="N251" s="48">
        <f t="shared" si="13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2"/>
        <v>0</v>
      </c>
      <c r="F252" s="268"/>
      <c r="G252" s="235"/>
      <c r="H252" s="269"/>
      <c r="I252" s="268">
        <v>0</v>
      </c>
      <c r="J252" s="45">
        <f t="shared" si="11"/>
        <v>0</v>
      </c>
      <c r="K252" s="299"/>
      <c r="L252" s="299"/>
      <c r="M252" s="299"/>
      <c r="N252" s="48">
        <f t="shared" si="13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305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2"/>
        <v>0</v>
      </c>
      <c r="F255" s="268"/>
      <c r="G255" s="235"/>
      <c r="H255" s="307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2"/>
        <v>0</v>
      </c>
      <c r="H256" s="313"/>
      <c r="I256" s="311">
        <v>0</v>
      </c>
      <c r="J256" s="45">
        <f t="shared" si="11"/>
        <v>0</v>
      </c>
      <c r="K256" s="314"/>
      <c r="L256" s="314"/>
      <c r="M256" s="314"/>
      <c r="N256" s="48">
        <f t="shared" si="13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2"/>
        <v>0</v>
      </c>
      <c r="I257" s="311">
        <v>0</v>
      </c>
      <c r="J257" s="45">
        <f t="shared" si="11"/>
        <v>0</v>
      </c>
      <c r="K257" s="314"/>
      <c r="L257" s="314"/>
      <c r="M257" s="314"/>
      <c r="N257" s="48">
        <f t="shared" si="13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I258" s="316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2"/>
        <v>#VALUE!</v>
      </c>
      <c r="F259" s="582" t="s">
        <v>26</v>
      </c>
      <c r="G259" s="582"/>
      <c r="H259" s="583"/>
      <c r="I259" s="317">
        <f>SUM(I4:I258)</f>
        <v>477217.1</v>
      </c>
      <c r="J259" s="318"/>
      <c r="K259" s="314"/>
      <c r="L259" s="319"/>
      <c r="M259" s="314"/>
      <c r="N259" s="48">
        <f t="shared" si="13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2"/>
        <v>0</v>
      </c>
      <c r="I260" s="322"/>
      <c r="J260" s="318"/>
      <c r="K260" s="314"/>
      <c r="L260" s="319"/>
      <c r="M260" s="314"/>
      <c r="N260" s="48">
        <f t="shared" si="13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2"/>
        <v>0</v>
      </c>
      <c r="J261" s="311"/>
      <c r="K261" s="314"/>
      <c r="L261" s="314"/>
      <c r="M261" s="314"/>
      <c r="N261" s="48">
        <f t="shared" si="13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2"/>
        <v>0</v>
      </c>
      <c r="J262" s="311"/>
      <c r="K262" s="328"/>
      <c r="N262" s="48">
        <f t="shared" si="13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17806124.215</v>
      </c>
      <c r="O263" s="338"/>
      <c r="Q263" s="339">
        <f>SUM(Q4:Q262)</f>
        <v>440387</v>
      </c>
      <c r="R263" s="8"/>
      <c r="S263" s="340">
        <f>SUM(S17:S262)</f>
        <v>212800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18459311.215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4"/>
  <sheetViews>
    <sheetView workbookViewId="0">
      <pane xSplit="10" ySplit="3" topLeftCell="O52" activePane="bottomRight" state="frozen"/>
      <selection pane="topRight" activeCell="K1" sqref="K1"/>
      <selection pane="bottomLeft" activeCell="A4" sqref="A4"/>
      <selection pane="bottomRight" activeCell="O65" sqref="O65:O6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59" t="s">
        <v>482</v>
      </c>
      <c r="B1" s="559"/>
      <c r="C1" s="559"/>
      <c r="D1" s="559"/>
      <c r="E1" s="559"/>
      <c r="F1" s="559"/>
      <c r="G1" s="559"/>
      <c r="H1" s="559"/>
      <c r="I1" s="559"/>
      <c r="J1" s="559"/>
      <c r="K1" s="375"/>
      <c r="L1" s="375"/>
      <c r="M1" s="375"/>
      <c r="N1" s="375"/>
      <c r="O1" s="376"/>
      <c r="S1" s="602" t="s">
        <v>142</v>
      </c>
      <c r="T1" s="602"/>
      <c r="U1" s="6" t="s">
        <v>0</v>
      </c>
      <c r="V1" s="7" t="s">
        <v>1</v>
      </c>
      <c r="W1" s="560" t="s">
        <v>2</v>
      </c>
      <c r="X1" s="561"/>
    </row>
    <row r="2" spans="1:24" thickBot="1" x14ac:dyDescent="0.3">
      <c r="A2" s="559"/>
      <c r="B2" s="559"/>
      <c r="C2" s="559"/>
      <c r="D2" s="559"/>
      <c r="E2" s="559"/>
      <c r="F2" s="559"/>
      <c r="G2" s="559"/>
      <c r="H2" s="559"/>
      <c r="I2" s="559"/>
      <c r="J2" s="559"/>
      <c r="K2" s="377"/>
      <c r="L2" s="377"/>
      <c r="M2" s="377"/>
      <c r="N2" s="378"/>
      <c r="O2" s="379"/>
      <c r="Q2" s="10"/>
      <c r="R2" s="11"/>
      <c r="S2" s="603"/>
      <c r="T2" s="60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2" t="s">
        <v>15</v>
      </c>
      <c r="P3" s="56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511" t="s">
        <v>519</v>
      </c>
      <c r="I4" s="409">
        <v>20470</v>
      </c>
      <c r="J4" s="45">
        <f t="shared" ref="J4:J152" si="0">I4-F4</f>
        <v>15</v>
      </c>
      <c r="K4" s="46">
        <v>39</v>
      </c>
      <c r="L4" s="47"/>
      <c r="M4" s="47"/>
      <c r="N4" s="48">
        <f t="shared" ref="N4:N116" si="1">K4*I4</f>
        <v>798330</v>
      </c>
      <c r="O4" s="509" t="s">
        <v>61</v>
      </c>
      <c r="P4" s="394">
        <v>44728</v>
      </c>
      <c r="Q4" s="49">
        <v>26893</v>
      </c>
      <c r="R4" s="50">
        <v>44718</v>
      </c>
      <c r="S4" s="51"/>
      <c r="T4" s="52"/>
      <c r="U4" s="53" t="s">
        <v>628</v>
      </c>
      <c r="V4" s="54">
        <v>4640</v>
      </c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410" t="s">
        <v>518</v>
      </c>
      <c r="I5" s="411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95" t="s">
        <v>61</v>
      </c>
      <c r="P5" s="396">
        <v>44728</v>
      </c>
      <c r="Q5" s="66">
        <v>0</v>
      </c>
      <c r="R5" s="67">
        <v>44718</v>
      </c>
      <c r="S5" s="51"/>
      <c r="T5" s="52"/>
      <c r="U5" s="53" t="s">
        <v>628</v>
      </c>
      <c r="V5" s="54">
        <v>0</v>
      </c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410" t="s">
        <v>517</v>
      </c>
      <c r="I6" s="411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95" t="s">
        <v>61</v>
      </c>
      <c r="P6" s="396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 t="s">
        <v>628</v>
      </c>
      <c r="V6" s="54">
        <v>4640</v>
      </c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410" t="s">
        <v>515</v>
      </c>
      <c r="I7" s="411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95" t="s">
        <v>61</v>
      </c>
      <c r="P7" s="396">
        <v>44732</v>
      </c>
      <c r="Q7" s="66">
        <v>0</v>
      </c>
      <c r="R7" s="67">
        <v>44718</v>
      </c>
      <c r="S7" s="51">
        <v>0</v>
      </c>
      <c r="T7" s="52" t="s">
        <v>490</v>
      </c>
      <c r="U7" s="53" t="s">
        <v>628</v>
      </c>
      <c r="V7" s="54">
        <v>0</v>
      </c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410" t="s">
        <v>516</v>
      </c>
      <c r="I8" s="411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 t="s">
        <v>628</v>
      </c>
      <c r="V8" s="54">
        <v>4640</v>
      </c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410" t="s">
        <v>514</v>
      </c>
      <c r="I9" s="411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 t="s">
        <v>628</v>
      </c>
      <c r="V9" s="54">
        <v>0</v>
      </c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410" t="s">
        <v>524</v>
      </c>
      <c r="I10" s="411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97" t="s">
        <v>59</v>
      </c>
      <c r="P10" s="398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 t="s">
        <v>628</v>
      </c>
      <c r="V10" s="54">
        <v>4640</v>
      </c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410" t="s">
        <v>535</v>
      </c>
      <c r="I11" s="411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97" t="s">
        <v>61</v>
      </c>
      <c r="P11" s="398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 t="s">
        <v>628</v>
      </c>
      <c r="V11" s="54">
        <v>0</v>
      </c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431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410" t="s">
        <v>534</v>
      </c>
      <c r="I12" s="411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97" t="s">
        <v>61</v>
      </c>
      <c r="P12" s="398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 t="s">
        <v>628</v>
      </c>
      <c r="V12" s="54">
        <v>4640</v>
      </c>
      <c r="W12" s="53" t="s">
        <v>551</v>
      </c>
      <c r="X12" s="70">
        <v>4176</v>
      </c>
    </row>
    <row r="13" spans="1:24" ht="33.75" customHeight="1" thickTop="1" thickBot="1" x14ac:dyDescent="0.35">
      <c r="A13" s="71" t="s">
        <v>105</v>
      </c>
      <c r="B13" s="58" t="s">
        <v>32</v>
      </c>
      <c r="C13" s="432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410" t="s">
        <v>532</v>
      </c>
      <c r="I13" s="411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97" t="s">
        <v>61</v>
      </c>
      <c r="P13" s="398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 t="s">
        <v>628</v>
      </c>
      <c r="V13" s="54">
        <v>0</v>
      </c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410" t="s">
        <v>533</v>
      </c>
      <c r="I14" s="411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97" t="s">
        <v>61</v>
      </c>
      <c r="P14" s="398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 t="s">
        <v>628</v>
      </c>
      <c r="V14" s="54">
        <v>4640</v>
      </c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524"/>
      <c r="D15" s="400"/>
      <c r="E15" s="401">
        <f t="shared" si="2"/>
        <v>0</v>
      </c>
      <c r="F15" s="61">
        <v>19200</v>
      </c>
      <c r="G15" s="62">
        <v>44726</v>
      </c>
      <c r="H15" s="410" t="s">
        <v>547</v>
      </c>
      <c r="I15" s="411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97" t="s">
        <v>61</v>
      </c>
      <c r="P15" s="398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 t="s">
        <v>628</v>
      </c>
      <c r="V15" s="54">
        <v>4640</v>
      </c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410" t="s">
        <v>550</v>
      </c>
      <c r="I16" s="411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97" t="s">
        <v>61</v>
      </c>
      <c r="P16" s="398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478" t="s">
        <v>632</v>
      </c>
      <c r="V16" s="479">
        <v>4640</v>
      </c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46" t="s">
        <v>591</v>
      </c>
      <c r="I17" s="411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416" t="s">
        <v>61</v>
      </c>
      <c r="P17" s="466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478" t="s">
        <v>632</v>
      </c>
      <c r="V17" s="479">
        <v>4640</v>
      </c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46" t="s">
        <v>592</v>
      </c>
      <c r="I18" s="411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416" t="s">
        <v>61</v>
      </c>
      <c r="P18" s="466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478" t="s">
        <v>632</v>
      </c>
      <c r="V18" s="479">
        <v>4640</v>
      </c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46" t="s">
        <v>593</v>
      </c>
      <c r="I19" s="411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416" t="s">
        <v>61</v>
      </c>
      <c r="P19" s="466">
        <v>44746</v>
      </c>
      <c r="Q19" s="79">
        <v>0</v>
      </c>
      <c r="R19" s="67">
        <v>44736</v>
      </c>
      <c r="S19" s="51">
        <v>0</v>
      </c>
      <c r="T19" s="92" t="s">
        <v>536</v>
      </c>
      <c r="U19" s="478" t="s">
        <v>632</v>
      </c>
      <c r="V19" s="479">
        <v>0</v>
      </c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46" t="s">
        <v>595</v>
      </c>
      <c r="I20" s="411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417" t="s">
        <v>61</v>
      </c>
      <c r="P20" s="418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478" t="s">
        <v>632</v>
      </c>
      <c r="V20" s="479">
        <v>4640</v>
      </c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46" t="s">
        <v>594</v>
      </c>
      <c r="I21" s="411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417" t="s">
        <v>61</v>
      </c>
      <c r="P21" s="418">
        <v>44748</v>
      </c>
      <c r="Q21" s="79">
        <v>0</v>
      </c>
      <c r="R21" s="67">
        <v>44736</v>
      </c>
      <c r="S21" s="51">
        <v>0</v>
      </c>
      <c r="T21" s="92" t="s">
        <v>525</v>
      </c>
      <c r="U21" s="478" t="s">
        <v>632</v>
      </c>
      <c r="V21" s="479">
        <v>0</v>
      </c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46" t="s">
        <v>596</v>
      </c>
      <c r="I22" s="411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417" t="s">
        <v>61</v>
      </c>
      <c r="P22" s="418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478" t="s">
        <v>632</v>
      </c>
      <c r="V22" s="479">
        <v>4640</v>
      </c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46" t="s">
        <v>597</v>
      </c>
      <c r="I23" s="411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417" t="s">
        <v>61</v>
      </c>
      <c r="P23" s="418">
        <v>44750</v>
      </c>
      <c r="Q23" s="79">
        <v>0</v>
      </c>
      <c r="R23" s="67">
        <v>44736</v>
      </c>
      <c r="S23" s="51">
        <v>0</v>
      </c>
      <c r="T23" s="92" t="s">
        <v>530</v>
      </c>
      <c r="U23" s="478" t="s">
        <v>632</v>
      </c>
      <c r="V23" s="479">
        <v>0</v>
      </c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46" t="s">
        <v>612</v>
      </c>
      <c r="I24" s="411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416" t="s">
        <v>61</v>
      </c>
      <c r="P24" s="418">
        <v>44753</v>
      </c>
      <c r="Q24" s="525">
        <v>26900</v>
      </c>
      <c r="R24" s="526">
        <v>44743</v>
      </c>
      <c r="S24" s="91">
        <v>28000</v>
      </c>
      <c r="T24" s="92" t="s">
        <v>531</v>
      </c>
      <c r="U24" s="478" t="s">
        <v>632</v>
      </c>
      <c r="V24" s="479">
        <v>6496</v>
      </c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46" t="s">
        <v>613</v>
      </c>
      <c r="I25" s="411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417" t="s">
        <v>61</v>
      </c>
      <c r="P25" s="418">
        <v>44753</v>
      </c>
      <c r="Q25" s="525">
        <v>0</v>
      </c>
      <c r="R25" s="526">
        <v>44743</v>
      </c>
      <c r="S25" s="51">
        <v>0</v>
      </c>
      <c r="T25" s="92" t="s">
        <v>531</v>
      </c>
      <c r="U25" s="478" t="s">
        <v>632</v>
      </c>
      <c r="V25" s="479">
        <v>0</v>
      </c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46" t="s">
        <v>609</v>
      </c>
      <c r="I26" s="411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417" t="s">
        <v>159</v>
      </c>
      <c r="P26" s="418">
        <v>44755</v>
      </c>
      <c r="Q26" s="525">
        <v>26365</v>
      </c>
      <c r="R26" s="526">
        <v>44743</v>
      </c>
      <c r="S26" s="51">
        <v>28000</v>
      </c>
      <c r="T26" s="92" t="s">
        <v>538</v>
      </c>
      <c r="U26" s="478" t="s">
        <v>632</v>
      </c>
      <c r="V26" s="479">
        <v>6496</v>
      </c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46" t="s">
        <v>614</v>
      </c>
      <c r="I27" s="411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417" t="s">
        <v>61</v>
      </c>
      <c r="P27" s="418">
        <v>44755</v>
      </c>
      <c r="Q27" s="525">
        <v>0</v>
      </c>
      <c r="R27" s="526">
        <v>44743</v>
      </c>
      <c r="S27" s="91">
        <v>0</v>
      </c>
      <c r="T27" s="92" t="s">
        <v>538</v>
      </c>
      <c r="U27" s="478" t="s">
        <v>632</v>
      </c>
      <c r="V27" s="479">
        <v>0</v>
      </c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528"/>
      <c r="B30" s="93"/>
      <c r="C30" s="59"/>
      <c r="D30" s="60"/>
      <c r="E30" s="40">
        <f t="shared" si="2"/>
        <v>0</v>
      </c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437"/>
      <c r="C54" s="510"/>
      <c r="D54" s="150"/>
      <c r="E54" s="40">
        <f t="shared" si="4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0.25" customHeight="1" thickTop="1" thickBot="1" x14ac:dyDescent="0.35">
      <c r="A55" s="629" t="s">
        <v>41</v>
      </c>
      <c r="B55" s="529" t="s">
        <v>23</v>
      </c>
      <c r="C55" s="631" t="s">
        <v>598</v>
      </c>
      <c r="D55" s="439"/>
      <c r="E55" s="40">
        <f t="shared" si="4"/>
        <v>0</v>
      </c>
      <c r="F55" s="151">
        <v>603.6</v>
      </c>
      <c r="G55" s="152">
        <v>44718</v>
      </c>
      <c r="H55" s="570" t="s">
        <v>599</v>
      </c>
      <c r="I55" s="151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633" t="s">
        <v>59</v>
      </c>
      <c r="P55" s="635">
        <v>44750</v>
      </c>
      <c r="Q55" s="531"/>
      <c r="R55" s="158"/>
      <c r="S55" s="92"/>
      <c r="T55" s="92"/>
      <c r="U55" s="159"/>
      <c r="V55" s="160"/>
    </row>
    <row r="56" spans="1:24" s="161" customFormat="1" ht="20.25" customHeight="1" thickTop="1" thickBot="1" x14ac:dyDescent="0.35">
      <c r="A56" s="630"/>
      <c r="B56" s="148" t="s">
        <v>600</v>
      </c>
      <c r="C56" s="632"/>
      <c r="D56" s="439"/>
      <c r="E56" s="40"/>
      <c r="F56" s="505">
        <v>130.6</v>
      </c>
      <c r="G56" s="152">
        <v>44718</v>
      </c>
      <c r="H56" s="571"/>
      <c r="I56" s="151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634"/>
      <c r="P56" s="636"/>
      <c r="Q56" s="531"/>
      <c r="R56" s="158"/>
      <c r="S56" s="92"/>
      <c r="T56" s="92"/>
      <c r="U56" s="159"/>
      <c r="V56" s="160"/>
    </row>
    <row r="57" spans="1:24" s="161" customFormat="1" ht="32.25" thickTop="1" x14ac:dyDescent="0.3">
      <c r="A57" s="517" t="s">
        <v>552</v>
      </c>
      <c r="B57" s="527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410">
        <v>44390</v>
      </c>
      <c r="I57" s="411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530" t="s">
        <v>553</v>
      </c>
      <c r="P57" s="532" t="s">
        <v>554</v>
      </c>
      <c r="Q57" s="164"/>
      <c r="R57" s="158"/>
      <c r="S57" s="92"/>
      <c r="T57" s="92"/>
      <c r="U57" s="159"/>
      <c r="V57" s="160"/>
      <c r="W57"/>
      <c r="X57"/>
    </row>
    <row r="58" spans="1:24" ht="26.25" customHeight="1" x14ac:dyDescent="0.3">
      <c r="A58" s="78"/>
      <c r="B58" s="438" t="s">
        <v>24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ht="18.75" customHeight="1" x14ac:dyDescent="0.3">
      <c r="A59" s="78"/>
      <c r="B59" s="438" t="s">
        <v>23</v>
      </c>
      <c r="C59" s="441"/>
      <c r="D59" s="168"/>
      <c r="E59" s="60"/>
      <c r="F59" s="151"/>
      <c r="G59" s="152"/>
      <c r="H59" s="390"/>
      <c r="I59" s="151"/>
      <c r="J59" s="45">
        <f t="shared" si="0"/>
        <v>0</v>
      </c>
      <c r="K59" s="166"/>
      <c r="L59" s="99"/>
      <c r="M59" s="99"/>
      <c r="N59" s="48">
        <f t="shared" si="1"/>
        <v>0</v>
      </c>
      <c r="O59" s="164"/>
      <c r="P59" s="62"/>
      <c r="Q59" s="164"/>
      <c r="R59" s="129"/>
      <c r="S59" s="92"/>
      <c r="T59" s="92"/>
      <c r="U59" s="53"/>
      <c r="V59" s="54"/>
    </row>
    <row r="60" spans="1:24" s="161" customFormat="1" ht="17.25" x14ac:dyDescent="0.3">
      <c r="A60" s="78"/>
      <c r="B60" s="438" t="s">
        <v>23</v>
      </c>
      <c r="C60" s="442"/>
      <c r="D60" s="440"/>
      <c r="E60" s="60"/>
      <c r="F60" s="151"/>
      <c r="G60" s="152"/>
      <c r="H60" s="390"/>
      <c r="I60" s="151"/>
      <c r="J60" s="45">
        <f t="shared" si="0"/>
        <v>0</v>
      </c>
      <c r="K60" s="46"/>
      <c r="L60" s="65"/>
      <c r="M60" s="65"/>
      <c r="N60" s="48">
        <f t="shared" si="1"/>
        <v>0</v>
      </c>
      <c r="O60" s="164"/>
      <c r="P60" s="62"/>
      <c r="Q60" s="164"/>
      <c r="R60" s="158"/>
      <c r="S60" s="92"/>
      <c r="T60" s="92"/>
      <c r="U60" s="159"/>
      <c r="V60" s="160"/>
      <c r="W60"/>
      <c r="X60"/>
    </row>
    <row r="61" spans="1:24" ht="21" customHeight="1" x14ac:dyDescent="0.3">
      <c r="A61" s="78"/>
      <c r="B61" s="438" t="s">
        <v>24</v>
      </c>
      <c r="C61" s="442"/>
      <c r="D61" s="168"/>
      <c r="E61" s="60"/>
      <c r="F61" s="151"/>
      <c r="G61" s="152"/>
      <c r="H61" s="390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62"/>
      <c r="Q61" s="164"/>
      <c r="R61" s="129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78" t="s">
        <v>548</v>
      </c>
      <c r="C62" s="171" t="s">
        <v>549</v>
      </c>
      <c r="D62" s="168"/>
      <c r="E62" s="60"/>
      <c r="F62" s="151">
        <v>317.60000000000002</v>
      </c>
      <c r="G62" s="152">
        <v>44718</v>
      </c>
      <c r="H62" s="153">
        <v>38420</v>
      </c>
      <c r="I62" s="151">
        <v>317.60000000000002</v>
      </c>
      <c r="J62" s="45">
        <f t="shared" si="0"/>
        <v>0</v>
      </c>
      <c r="K62" s="166">
        <v>64</v>
      </c>
      <c r="L62" s="99"/>
      <c r="M62" s="99"/>
      <c r="N62" s="48">
        <f t="shared" si="1"/>
        <v>20326.400000000001</v>
      </c>
      <c r="O62" s="164" t="s">
        <v>61</v>
      </c>
      <c r="P62" s="162">
        <v>44740</v>
      </c>
      <c r="Q62" s="164"/>
      <c r="R62" s="129"/>
      <c r="S62" s="92"/>
      <c r="T62" s="92"/>
      <c r="U62" s="53"/>
      <c r="V62" s="54"/>
    </row>
    <row r="63" spans="1:24" ht="17.25" x14ac:dyDescent="0.3">
      <c r="A63" s="472" t="s">
        <v>526</v>
      </c>
      <c r="B63" s="178" t="s">
        <v>527</v>
      </c>
      <c r="C63" s="183" t="s">
        <v>528</v>
      </c>
      <c r="D63" s="168"/>
      <c r="E63" s="60"/>
      <c r="F63" s="151">
        <v>504.4</v>
      </c>
      <c r="G63" s="152">
        <v>44734</v>
      </c>
      <c r="H63" s="475" t="s">
        <v>529</v>
      </c>
      <c r="I63" s="151">
        <v>504.4</v>
      </c>
      <c r="J63" s="45">
        <f t="shared" si="0"/>
        <v>0</v>
      </c>
      <c r="K63" s="166">
        <v>26</v>
      </c>
      <c r="L63" s="99"/>
      <c r="M63" s="99"/>
      <c r="N63" s="48">
        <f t="shared" si="1"/>
        <v>13114.4</v>
      </c>
      <c r="O63" s="515" t="s">
        <v>159</v>
      </c>
      <c r="P63" s="507">
        <v>44735</v>
      </c>
      <c r="Q63" s="164"/>
      <c r="R63" s="129"/>
      <c r="S63" s="92"/>
      <c r="T63" s="92"/>
      <c r="U63" s="53"/>
      <c r="V63" s="54"/>
    </row>
    <row r="64" spans="1:24" ht="18" thickBot="1" x14ac:dyDescent="0.35">
      <c r="A64" s="553" t="s">
        <v>106</v>
      </c>
      <c r="B64" s="178" t="s">
        <v>671</v>
      </c>
      <c r="C64" s="474" t="s">
        <v>672</v>
      </c>
      <c r="D64" s="168"/>
      <c r="E64" s="60"/>
      <c r="F64" s="151">
        <v>240</v>
      </c>
      <c r="G64" s="152">
        <v>44737</v>
      </c>
      <c r="H64" s="475">
        <v>38634</v>
      </c>
      <c r="I64" s="151">
        <v>240</v>
      </c>
      <c r="J64" s="45">
        <f t="shared" si="0"/>
        <v>0</v>
      </c>
      <c r="K64" s="166">
        <v>150</v>
      </c>
      <c r="L64" s="99"/>
      <c r="M64" s="99"/>
      <c r="N64" s="48">
        <f t="shared" si="1"/>
        <v>36000</v>
      </c>
      <c r="O64" s="554" t="s">
        <v>497</v>
      </c>
      <c r="P64" s="555">
        <v>44774</v>
      </c>
      <c r="Q64" s="167"/>
      <c r="R64" s="129"/>
      <c r="S64" s="92"/>
      <c r="T64" s="92"/>
      <c r="U64" s="53"/>
      <c r="V64" s="54"/>
    </row>
    <row r="65" spans="1:22" ht="17.25" x14ac:dyDescent="0.3">
      <c r="A65" s="468" t="s">
        <v>526</v>
      </c>
      <c r="B65" s="178" t="s">
        <v>543</v>
      </c>
      <c r="C65" s="474" t="s">
        <v>546</v>
      </c>
      <c r="D65" s="171"/>
      <c r="E65" s="60"/>
      <c r="F65" s="151">
        <v>100</v>
      </c>
      <c r="G65" s="152">
        <v>44737</v>
      </c>
      <c r="H65" s="388" t="s">
        <v>545</v>
      </c>
      <c r="I65" s="151">
        <v>100</v>
      </c>
      <c r="J65" s="45">
        <f t="shared" si="0"/>
        <v>0</v>
      </c>
      <c r="K65" s="166">
        <v>97.78</v>
      </c>
      <c r="L65" s="99"/>
      <c r="M65" s="99"/>
      <c r="N65" s="48">
        <f t="shared" si="1"/>
        <v>9778</v>
      </c>
      <c r="O65" s="625" t="s">
        <v>59</v>
      </c>
      <c r="P65" s="627">
        <v>44742</v>
      </c>
      <c r="Q65" s="167"/>
      <c r="R65" s="129"/>
      <c r="S65" s="92"/>
      <c r="T65" s="92"/>
      <c r="U65" s="53"/>
      <c r="V65" s="54"/>
    </row>
    <row r="66" spans="1:22" ht="18" customHeight="1" thickBot="1" x14ac:dyDescent="0.35">
      <c r="A66" s="80" t="s">
        <v>526</v>
      </c>
      <c r="B66" s="178" t="s">
        <v>543</v>
      </c>
      <c r="C66" s="183" t="s">
        <v>544</v>
      </c>
      <c r="D66" s="171"/>
      <c r="E66" s="60"/>
      <c r="F66" s="151">
        <v>100</v>
      </c>
      <c r="G66" s="152">
        <v>44740</v>
      </c>
      <c r="H66" s="153" t="s">
        <v>545</v>
      </c>
      <c r="I66" s="151">
        <v>100</v>
      </c>
      <c r="J66" s="45">
        <f t="shared" si="0"/>
        <v>0</v>
      </c>
      <c r="K66" s="166">
        <v>94.54</v>
      </c>
      <c r="L66" s="99"/>
      <c r="M66" s="99"/>
      <c r="N66" s="48">
        <f t="shared" si="1"/>
        <v>9454</v>
      </c>
      <c r="O66" s="626"/>
      <c r="P66" s="628"/>
      <c r="Q66" s="167"/>
      <c r="R66" s="129"/>
      <c r="S66" s="180"/>
      <c r="T66" s="52"/>
      <c r="U66" s="53"/>
      <c r="V66" s="54"/>
    </row>
    <row r="67" spans="1:22" ht="18" thickBot="1" x14ac:dyDescent="0.35">
      <c r="A67" s="514" t="s">
        <v>526</v>
      </c>
      <c r="B67" s="178" t="s">
        <v>539</v>
      </c>
      <c r="C67" s="183" t="s">
        <v>540</v>
      </c>
      <c r="D67" s="168"/>
      <c r="E67" s="60"/>
      <c r="F67" s="151">
        <v>274.60000000000002</v>
      </c>
      <c r="G67" s="152">
        <v>44742</v>
      </c>
      <c r="H67" s="475" t="s">
        <v>541</v>
      </c>
      <c r="I67" s="151">
        <v>47.202379999999998</v>
      </c>
      <c r="J67" s="45">
        <f t="shared" si="0"/>
        <v>-227.39762000000002</v>
      </c>
      <c r="K67" s="166">
        <v>84</v>
      </c>
      <c r="L67" s="99"/>
      <c r="M67" s="99"/>
      <c r="N67" s="48">
        <f>K67*I67</f>
        <v>3964.9999199999997</v>
      </c>
      <c r="O67" s="516" t="s">
        <v>542</v>
      </c>
      <c r="P67" s="513">
        <v>44742</v>
      </c>
      <c r="Q67" s="167"/>
      <c r="R67" s="129"/>
      <c r="S67" s="180"/>
      <c r="T67" s="52"/>
      <c r="U67" s="53"/>
      <c r="V67" s="54"/>
    </row>
    <row r="68" spans="1:22" ht="17.25" x14ac:dyDescent="0.3">
      <c r="A68" s="80"/>
      <c r="B68" s="178"/>
      <c r="C68" s="183"/>
      <c r="D68" s="171"/>
      <c r="E68" s="60"/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172"/>
      <c r="P68" s="42"/>
      <c r="Q68" s="164"/>
      <c r="R68" s="129"/>
      <c r="S68" s="180"/>
      <c r="T68" s="52"/>
      <c r="U68" s="53"/>
      <c r="V68" s="54"/>
    </row>
    <row r="69" spans="1:22" ht="18.600000000000001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x14ac:dyDescent="0.3">
      <c r="A70" s="71"/>
      <c r="B70" s="178"/>
      <c r="C70" s="171"/>
      <c r="D70" s="171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7.25" customHeight="1" x14ac:dyDescent="0.3">
      <c r="A71" s="80"/>
      <c r="B71" s="178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80"/>
      <c r="B72" s="184"/>
      <c r="C72" s="183"/>
      <c r="D72" s="183"/>
      <c r="E72" s="60"/>
      <c r="F72" s="151"/>
      <c r="G72" s="152"/>
      <c r="H72" s="153"/>
      <c r="I72" s="151"/>
      <c r="J72" s="45">
        <f t="shared" si="0"/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8.75" customHeight="1" x14ac:dyDescent="0.25">
      <c r="A73" s="80"/>
      <c r="B73" s="185"/>
      <c r="C73" s="183"/>
      <c r="D73" s="171"/>
      <c r="E73" s="60"/>
      <c r="F73" s="151"/>
      <c r="G73" s="152"/>
      <c r="H73" s="153"/>
      <c r="I73" s="151"/>
      <c r="J73" s="45">
        <f t="shared" si="0"/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8.75" customHeight="1" x14ac:dyDescent="0.3">
      <c r="A74" s="80"/>
      <c r="B74" s="178"/>
      <c r="C74" s="183"/>
      <c r="D74" s="183"/>
      <c r="E74" s="60"/>
      <c r="F74" s="151"/>
      <c r="G74" s="152"/>
      <c r="H74" s="153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7.25" customHeight="1" x14ac:dyDescent="0.3">
      <c r="A78" s="80"/>
      <c r="B78" s="184"/>
      <c r="C78" s="183"/>
      <c r="D78" s="183"/>
      <c r="E78" s="60"/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 t="shared" si="1"/>
        <v>0</v>
      </c>
      <c r="O78" s="164"/>
      <c r="P78" s="403"/>
      <c r="Q78" s="164"/>
      <c r="R78" s="129"/>
      <c r="S78" s="180"/>
      <c r="T78" s="52"/>
      <c r="U78" s="53"/>
      <c r="V78" s="54"/>
    </row>
    <row r="79" spans="1:22" ht="18.75" customHeight="1" x14ac:dyDescent="0.3">
      <c r="A79" s="80"/>
      <c r="B79" s="178"/>
      <c r="C79" s="183"/>
      <c r="D79" s="171"/>
      <c r="E79" s="60"/>
      <c r="F79" s="151"/>
      <c r="G79" s="152"/>
      <c r="H79" s="153"/>
      <c r="I79" s="151"/>
      <c r="J79" s="45">
        <f t="shared" si="0"/>
        <v>0</v>
      </c>
      <c r="K79" s="46"/>
      <c r="L79" s="65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80"/>
      <c r="B80" s="178"/>
      <c r="C80" s="183"/>
      <c r="D80" s="189"/>
      <c r="E80" s="60"/>
      <c r="F80" s="151"/>
      <c r="G80" s="152"/>
      <c r="H80" s="153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181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/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164"/>
      <c r="P82" s="403"/>
      <c r="Q82" s="164"/>
      <c r="R82" s="129"/>
      <c r="S82" s="180"/>
      <c r="T82" s="52"/>
      <c r="U82" s="53"/>
      <c r="V82" s="54"/>
    </row>
    <row r="83" spans="1:22" s="161" customFormat="1" ht="16.5" customHeight="1" x14ac:dyDescent="0.3">
      <c r="A83" s="177"/>
      <c r="B83" s="178"/>
      <c r="C83" s="183"/>
      <c r="D83" s="190"/>
      <c r="E83" s="60"/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177"/>
      <c r="B84" s="178"/>
      <c r="C84" s="183"/>
      <c r="D84" s="190"/>
      <c r="E84" s="60">
        <f t="shared" si="4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403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1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81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3"/>
      <c r="D86" s="192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2"/>
      <c r="D87" s="195"/>
      <c r="E87" s="60">
        <f t="shared" si="4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ht="16.5" customHeight="1" x14ac:dyDescent="0.3">
      <c r="A88" s="196"/>
      <c r="B88" s="127"/>
      <c r="C88" s="18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65"/>
      <c r="M88" s="65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199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588"/>
      <c r="M89" s="589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200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588"/>
      <c r="M90" s="589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1" customHeight="1" x14ac:dyDescent="0.3">
      <c r="A91" s="201"/>
      <c r="B91" s="127"/>
      <c r="C91" s="202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6.25" customHeight="1" x14ac:dyDescent="0.3">
      <c r="A92" s="204"/>
      <c r="B92" s="127"/>
      <c r="C92" s="205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203"/>
      <c r="M92" s="203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65"/>
      <c r="M94" s="65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584"/>
      <c r="P96" s="580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585"/>
      <c r="P97" s="581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13"/>
      <c r="B100" s="127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2"/>
      <c r="D101" s="202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8.75" x14ac:dyDescent="0.3">
      <c r="A107" s="127"/>
      <c r="B107" s="208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ref="E109:E178" si="6">D109*F109</f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77"/>
      <c r="B110" s="127"/>
      <c r="C110" s="207"/>
      <c r="D110" s="207"/>
      <c r="E110" s="6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" thickBot="1" x14ac:dyDescent="0.35">
      <c r="A111" s="169"/>
      <c r="B111" s="169"/>
      <c r="C111" s="384"/>
      <c r="D111" s="384"/>
      <c r="E111" s="385">
        <f t="shared" si="6"/>
        <v>0</v>
      </c>
      <c r="F111" s="44"/>
      <c r="G111" s="386"/>
      <c r="H111" s="387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27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27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82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ref="N117:N180" si="7">K117*I117</f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09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0"/>
      <c r="B121" s="127"/>
      <c r="C121" s="207"/>
      <c r="D121" s="207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7"/>
      <c r="D122" s="207"/>
      <c r="E122" s="40">
        <f t="shared" si="6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5"/>
      <c r="D123" s="205"/>
      <c r="E123" s="40">
        <f t="shared" si="6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5"/>
      <c r="D125" s="205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7"/>
      <c r="D126" s="207"/>
      <c r="E126" s="40">
        <f t="shared" si="6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2"/>
      <c r="D127" s="202"/>
      <c r="E127" s="40">
        <f t="shared" si="6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181"/>
      <c r="Q127" s="164"/>
      <c r="R127" s="129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6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23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18.75" thickTop="1" thickBot="1" x14ac:dyDescent="0.35">
      <c r="A132" s="113"/>
      <c r="B132" s="127"/>
      <c r="C132" s="207"/>
      <c r="D132" s="207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27"/>
      <c r="B133" s="127"/>
      <c r="C133" s="207"/>
      <c r="D133" s="207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10"/>
      <c r="B139" s="127"/>
      <c r="C139" s="207"/>
      <c r="D139" s="207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17"/>
      <c r="Q141" s="221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6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17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6"/>
        <v>0</v>
      </c>
      <c r="F145" s="64"/>
      <c r="G145" s="117"/>
      <c r="H145" s="224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6"/>
        <v>0</v>
      </c>
      <c r="F146" s="64"/>
      <c r="G146" s="117"/>
      <c r="H146" s="212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25"/>
      <c r="B147" s="127"/>
      <c r="C147" s="207"/>
      <c r="D147" s="207"/>
      <c r="E147" s="40">
        <f t="shared" si="6"/>
        <v>0</v>
      </c>
      <c r="F147" s="64"/>
      <c r="G147" s="117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27"/>
      <c r="P147" s="228"/>
      <c r="Q147" s="229"/>
      <c r="R147" s="230"/>
      <c r="S147" s="180"/>
      <c r="T147" s="52"/>
      <c r="U147" s="53"/>
      <c r="V147" s="54"/>
    </row>
    <row r="148" spans="1:22" ht="18.75" thickTop="1" thickBot="1" x14ac:dyDescent="0.35">
      <c r="A148" s="231"/>
      <c r="B148" s="127"/>
      <c r="C148" s="207"/>
      <c r="D148" s="207"/>
      <c r="E148" s="40">
        <f t="shared" si="6"/>
        <v>0</v>
      </c>
      <c r="F148" s="64"/>
      <c r="G148" s="232"/>
      <c r="H148" s="233"/>
      <c r="I148" s="64"/>
      <c r="J148" s="45">
        <f t="shared" si="0"/>
        <v>0</v>
      </c>
      <c r="K148" s="100"/>
      <c r="L148" s="99"/>
      <c r="M148" s="99"/>
      <c r="N148" s="48">
        <f t="shared" si="7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6"/>
        <v>0</v>
      </c>
      <c r="F149" s="64"/>
      <c r="G149" s="235"/>
      <c r="H149" s="226"/>
      <c r="I149" s="64"/>
      <c r="J149" s="45">
        <f t="shared" si="0"/>
        <v>0</v>
      </c>
      <c r="K149" s="100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6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 t="s">
        <v>25</v>
      </c>
      <c r="N150" s="48">
        <f t="shared" si="7"/>
        <v>0</v>
      </c>
      <c r="O150" s="227"/>
      <c r="P150" s="228"/>
      <c r="Q150" s="229"/>
      <c r="R150" s="230"/>
      <c r="S150" s="180"/>
      <c r="T150" s="52"/>
      <c r="U150" s="53"/>
      <c r="V150" s="54"/>
    </row>
    <row r="151" spans="1:22" ht="18.75" thickTop="1" thickBot="1" x14ac:dyDescent="0.35">
      <c r="A151" s="210"/>
      <c r="B151" s="127"/>
      <c r="C151" s="207"/>
      <c r="D151" s="207"/>
      <c r="E151" s="40">
        <f t="shared" si="6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/>
      <c r="N151" s="48">
        <f t="shared" si="7"/>
        <v>0</v>
      </c>
      <c r="O151" s="234"/>
      <c r="P151" s="235"/>
      <c r="Q151" s="218"/>
      <c r="R151" s="215"/>
      <c r="S151" s="180"/>
      <c r="T151" s="52"/>
      <c r="U151" s="53"/>
      <c r="V151" s="54"/>
    </row>
    <row r="152" spans="1:22" ht="18.75" thickTop="1" thickBot="1" x14ac:dyDescent="0.35">
      <c r="A152" s="220"/>
      <c r="B152" s="127"/>
      <c r="C152" s="237"/>
      <c r="D152" s="237"/>
      <c r="E152" s="40">
        <f t="shared" si="6"/>
        <v>0</v>
      </c>
      <c r="F152" s="64"/>
      <c r="G152" s="235"/>
      <c r="H152" s="238"/>
      <c r="I152" s="64"/>
      <c r="J152" s="45">
        <f t="shared" si="0"/>
        <v>0</v>
      </c>
      <c r="K152" s="100"/>
      <c r="L152" s="99"/>
      <c r="M152" s="99"/>
      <c r="N152" s="48">
        <f t="shared" si="7"/>
        <v>0</v>
      </c>
      <c r="O152" s="239"/>
      <c r="P152" s="240"/>
      <c r="Q152" s="128"/>
      <c r="R152" s="129"/>
      <c r="S152" s="180"/>
      <c r="T152" s="52"/>
      <c r="U152" s="53"/>
      <c r="V152" s="54"/>
    </row>
    <row r="153" spans="1:22" ht="18.75" thickTop="1" thickBot="1" x14ac:dyDescent="0.35">
      <c r="A153" s="241"/>
      <c r="B153" s="127"/>
      <c r="C153" s="207"/>
      <c r="D153" s="207"/>
      <c r="E153" s="40">
        <f t="shared" si="6"/>
        <v>0</v>
      </c>
      <c r="F153" s="64"/>
      <c r="G153" s="235"/>
      <c r="H153" s="212"/>
      <c r="I153" s="64"/>
      <c r="J153" s="45">
        <f t="shared" ref="J153:J216" si="8">I153-F153</f>
        <v>0</v>
      </c>
      <c r="K153" s="236"/>
      <c r="L153" s="242"/>
      <c r="M153" s="242"/>
      <c r="N153" s="48">
        <f t="shared" si="7"/>
        <v>0</v>
      </c>
      <c r="O153" s="239"/>
      <c r="P153" s="240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0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36"/>
      <c r="L154" s="242"/>
      <c r="M154" s="242"/>
      <c r="N154" s="48">
        <f t="shared" si="7"/>
        <v>0</v>
      </c>
      <c r="O154" s="98"/>
      <c r="P154" s="217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1"/>
      <c r="B155" s="127"/>
      <c r="C155" s="207"/>
      <c r="D155" s="207"/>
      <c r="E155" s="40">
        <f t="shared" si="6"/>
        <v>0</v>
      </c>
      <c r="F155" s="64"/>
      <c r="G155" s="235"/>
      <c r="H155" s="243"/>
      <c r="I155" s="64"/>
      <c r="J155" s="45">
        <f t="shared" si="8"/>
        <v>0</v>
      </c>
      <c r="K155" s="244"/>
      <c r="L155" s="242"/>
      <c r="M155" s="242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11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7"/>
      <c r="M156" s="247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48"/>
      <c r="B157" s="127"/>
      <c r="C157" s="207"/>
      <c r="D157" s="207"/>
      <c r="E157" s="40">
        <f t="shared" si="6"/>
        <v>0</v>
      </c>
      <c r="F157" s="249"/>
      <c r="G157" s="235"/>
      <c r="H157" s="224"/>
      <c r="I157" s="64"/>
      <c r="J157" s="45">
        <f t="shared" si="8"/>
        <v>0</v>
      </c>
      <c r="K157" s="246"/>
      <c r="L157" s="250"/>
      <c r="M157" s="250"/>
      <c r="N157" s="48">
        <f t="shared" si="7"/>
        <v>0</v>
      </c>
      <c r="O157" s="234"/>
      <c r="P157" s="235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25"/>
      <c r="B158" s="127"/>
      <c r="C158" s="207"/>
      <c r="D158" s="207"/>
      <c r="E158" s="40">
        <f t="shared" si="6"/>
        <v>0</v>
      </c>
      <c r="F158" s="64"/>
      <c r="G158" s="235"/>
      <c r="H158" s="212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1"/>
      <c r="I159" s="64"/>
      <c r="J159" s="45">
        <f t="shared" si="8"/>
        <v>0</v>
      </c>
      <c r="K159" s="100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26"/>
      <c r="I160" s="64"/>
      <c r="J160" s="45">
        <f t="shared" si="8"/>
        <v>0</v>
      </c>
      <c r="K160" s="246"/>
      <c r="L160" s="242"/>
      <c r="M160" s="242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42"/>
      <c r="M161" s="242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3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246"/>
      <c r="L163" s="254"/>
      <c r="M163" s="254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246"/>
      <c r="L164" s="254"/>
      <c r="M164" s="254"/>
      <c r="N164" s="48">
        <f t="shared" si="7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6"/>
        <v>0</v>
      </c>
      <c r="F166" s="64"/>
      <c r="G166" s="235"/>
      <c r="H166" s="252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6"/>
        <v>0</v>
      </c>
      <c r="F167" s="64"/>
      <c r="G167" s="235"/>
      <c r="H167" s="252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118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11"/>
      <c r="B169" s="127"/>
      <c r="C169" s="257"/>
      <c r="D169" s="257"/>
      <c r="E169" s="40">
        <f t="shared" si="6"/>
        <v>0</v>
      </c>
      <c r="F169" s="64"/>
      <c r="G169" s="235"/>
      <c r="H169" s="63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37"/>
      <c r="D170" s="237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58"/>
      <c r="B171" s="259"/>
      <c r="C171" s="219"/>
      <c r="D171" s="219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239"/>
      <c r="P171" s="240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6"/>
        <v>0</v>
      </c>
      <c r="F173" s="64"/>
      <c r="G173" s="235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61"/>
      <c r="B174" s="127"/>
      <c r="C174" s="262"/>
      <c r="D174" s="262"/>
      <c r="E174" s="40">
        <f t="shared" si="6"/>
        <v>0</v>
      </c>
      <c r="F174" s="64"/>
      <c r="G174" s="235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6"/>
        <v>0</v>
      </c>
      <c r="F175" s="64"/>
      <c r="G175" s="264"/>
      <c r="H175" s="238"/>
      <c r="I175" s="64"/>
      <c r="J175" s="45">
        <f t="shared" si="8"/>
        <v>0</v>
      </c>
      <c r="K175" s="100"/>
      <c r="L175" s="99"/>
      <c r="M175" s="99"/>
      <c r="N175" s="48">
        <f t="shared" si="7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6"/>
        <v>0</v>
      </c>
      <c r="F176" s="64"/>
      <c r="G176" s="117"/>
      <c r="H176" s="238"/>
      <c r="I176" s="64"/>
      <c r="J176" s="45">
        <f t="shared" si="8"/>
        <v>0</v>
      </c>
      <c r="K176" s="100"/>
      <c r="L176" s="99"/>
      <c r="M176" s="99"/>
      <c r="N176" s="48">
        <f t="shared" si="7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7.25" thickTop="1" thickBot="1" x14ac:dyDescent="0.3">
      <c r="A177" s="220"/>
      <c r="B177" s="210"/>
      <c r="C177" s="267"/>
      <c r="D177" s="267"/>
      <c r="E177" s="40">
        <f t="shared" si="6"/>
        <v>0</v>
      </c>
      <c r="F177" s="268"/>
      <c r="G177" s="235"/>
      <c r="H177" s="269"/>
      <c r="I177" s="268"/>
      <c r="J177" s="45">
        <f t="shared" si="8"/>
        <v>0</v>
      </c>
      <c r="N177" s="48">
        <f t="shared" si="7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268"/>
      <c r="G178" s="235"/>
      <c r="H178" s="269"/>
      <c r="I178" s="268"/>
      <c r="J178" s="45">
        <f t="shared" si="8"/>
        <v>0</v>
      </c>
      <c r="N178" s="48">
        <f t="shared" si="7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ref="E179:E242" si="9">D179*F179</f>
        <v>0</v>
      </c>
      <c r="F179" s="64"/>
      <c r="G179" s="235"/>
      <c r="H179" s="238"/>
      <c r="I179" s="64"/>
      <c r="J179" s="45">
        <f t="shared" si="8"/>
        <v>0</v>
      </c>
      <c r="K179" s="100"/>
      <c r="L179" s="99"/>
      <c r="M179" s="99"/>
      <c r="N179" s="48">
        <f t="shared" si="7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62"/>
      <c r="D180" s="262"/>
      <c r="E180" s="40">
        <f t="shared" si="9"/>
        <v>0</v>
      </c>
      <c r="F180" s="64"/>
      <c r="G180" s="235"/>
      <c r="H180" s="238"/>
      <c r="I180" s="64"/>
      <c r="J180" s="45">
        <f t="shared" si="8"/>
        <v>0</v>
      </c>
      <c r="K180" s="100"/>
      <c r="L180" s="99"/>
      <c r="M180" s="99"/>
      <c r="N180" s="48">
        <f t="shared" si="7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ref="N181:N244" si="10">K181*I181</f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">
      <c r="A184" s="220"/>
      <c r="B184" s="210"/>
      <c r="C184" s="278"/>
      <c r="D184" s="278"/>
      <c r="E184" s="40">
        <f t="shared" si="9"/>
        <v>0</v>
      </c>
      <c r="F184" s="64"/>
      <c r="G184" s="264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77"/>
      <c r="D185" s="277"/>
      <c r="E185" s="40">
        <f t="shared" si="9"/>
        <v>0</v>
      </c>
      <c r="F185" s="64"/>
      <c r="G185" s="264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9"/>
        <v>0</v>
      </c>
      <c r="F189" s="64"/>
      <c r="G189" s="235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61"/>
      <c r="B190" s="210"/>
      <c r="C190" s="262"/>
      <c r="D190" s="262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5">
      <c r="A191" s="279"/>
      <c r="B191" s="127"/>
      <c r="C191" s="263"/>
      <c r="D191" s="263"/>
      <c r="E191" s="40">
        <f t="shared" si="9"/>
        <v>0</v>
      </c>
      <c r="F191" s="64"/>
      <c r="G191" s="117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265"/>
      <c r="P191" s="266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64"/>
      <c r="G193" s="235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64"/>
      <c r="G194" s="235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281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9"/>
        <v>0</v>
      </c>
      <c r="F201" s="281"/>
      <c r="G201" s="264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9"/>
        <v>0</v>
      </c>
      <c r="F202" s="64"/>
      <c r="G202" s="264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9"/>
        <v>0</v>
      </c>
      <c r="F209" s="64"/>
      <c r="G209" s="235"/>
      <c r="H209" s="238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7.25" thickTop="1" thickBot="1" x14ac:dyDescent="0.3">
      <c r="A211" s="210"/>
      <c r="B211" s="267"/>
      <c r="C211" s="257"/>
      <c r="D211" s="257"/>
      <c r="E211" s="40">
        <f t="shared" si="9"/>
        <v>0</v>
      </c>
      <c r="F211" s="64"/>
      <c r="G211" s="117"/>
      <c r="H211" s="63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si="8"/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82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8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ref="J217:J260" si="11">I217-F217</f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83"/>
      <c r="D226" s="283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57"/>
      <c r="D227" s="257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7"/>
      <c r="D228" s="277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7"/>
      <c r="D231" s="27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62"/>
      <c r="D232" s="262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07"/>
      <c r="D233" s="20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11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9"/>
        <v>0</v>
      </c>
      <c r="F236" s="64"/>
      <c r="G236" s="235"/>
      <c r="H236" s="238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84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7.25" thickTop="1" thickBot="1" x14ac:dyDescent="0.3">
      <c r="A238" s="211"/>
      <c r="B238" s="285"/>
      <c r="C238" s="237"/>
      <c r="D238" s="237"/>
      <c r="E238" s="40">
        <f t="shared" si="9"/>
        <v>0</v>
      </c>
      <c r="F238" s="64"/>
      <c r="G238" s="235"/>
      <c r="H238" s="63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11"/>
      <c r="B239" s="285"/>
      <c r="C239" s="237"/>
      <c r="D239" s="237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9"/>
        <v>0</v>
      </c>
      <c r="F240" s="64"/>
      <c r="G240" s="235"/>
      <c r="H240" s="238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9"/>
        <v>0</v>
      </c>
      <c r="F241" s="64"/>
      <c r="G241" s="235"/>
      <c r="H241" s="238"/>
      <c r="I241" s="64"/>
      <c r="J241" s="45">
        <f t="shared" si="11"/>
        <v>0</v>
      </c>
      <c r="K241" s="100"/>
      <c r="L241" s="99"/>
      <c r="M241" s="99"/>
      <c r="N241" s="48">
        <f t="shared" si="10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255"/>
      <c r="D242" s="255"/>
      <c r="E242" s="40">
        <f t="shared" si="9"/>
        <v>0</v>
      </c>
      <c r="F242" s="64"/>
      <c r="G242" s="235"/>
      <c r="H242" s="252"/>
      <c r="I242" s="64"/>
      <c r="J242" s="45">
        <f t="shared" si="11"/>
        <v>0</v>
      </c>
      <c r="K242" s="100"/>
      <c r="L242" s="99"/>
      <c r="M242" s="99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189"/>
      <c r="D243" s="189"/>
      <c r="E243" s="40">
        <f t="shared" ref="E243:E264" si="12">D243*F243</f>
        <v>0</v>
      </c>
      <c r="F243" s="64"/>
      <c r="G243" s="235"/>
      <c r="H243" s="252"/>
      <c r="I243" s="64"/>
      <c r="J243" s="45">
        <f t="shared" si="11"/>
        <v>0</v>
      </c>
      <c r="K243" s="100"/>
      <c r="L243" s="286"/>
      <c r="M243" s="287"/>
      <c r="N243" s="48">
        <f t="shared" si="10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0"/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ref="N245:N264" si="13">K245*I245</f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2"/>
        <v>0</v>
      </c>
      <c r="F247" s="200"/>
      <c r="G247" s="289"/>
      <c r="H247" s="290"/>
      <c r="I247" s="116"/>
      <c r="J247" s="45">
        <f t="shared" si="11"/>
        <v>0</v>
      </c>
      <c r="K247" s="100"/>
      <c r="L247" s="286"/>
      <c r="M247" s="287"/>
      <c r="N247" s="48">
        <f t="shared" si="13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12"/>
        <v>0</v>
      </c>
      <c r="F248" s="200"/>
      <c r="G248" s="289"/>
      <c r="H248" s="290"/>
      <c r="I248" s="116"/>
      <c r="J248" s="45">
        <f t="shared" si="11"/>
        <v>0</v>
      </c>
      <c r="K248" s="100"/>
      <c r="L248" s="286"/>
      <c r="M248" s="287"/>
      <c r="N248" s="48">
        <f t="shared" si="13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3"/>
      <c r="E249" s="40">
        <f t="shared" si="12"/>
        <v>0</v>
      </c>
      <c r="F249" s="44"/>
      <c r="G249" s="294"/>
      <c r="H249" s="295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12"/>
        <v>0</v>
      </c>
      <c r="F251" s="64"/>
      <c r="G251" s="235"/>
      <c r="H251" s="252"/>
      <c r="I251" s="64"/>
      <c r="J251" s="45">
        <f t="shared" si="11"/>
        <v>0</v>
      </c>
      <c r="K251" s="100"/>
      <c r="L251" s="286"/>
      <c r="M251" s="296"/>
      <c r="N251" s="48">
        <f t="shared" si="13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7"/>
      <c r="D252" s="297"/>
      <c r="E252" s="40">
        <f t="shared" si="12"/>
        <v>0</v>
      </c>
      <c r="F252" s="64"/>
      <c r="G252" s="235"/>
      <c r="H252" s="252"/>
      <c r="I252" s="64"/>
      <c r="J252" s="45">
        <f t="shared" si="11"/>
        <v>0</v>
      </c>
      <c r="K252" s="100"/>
      <c r="L252" s="286"/>
      <c r="M252" s="296"/>
      <c r="N252" s="48">
        <f t="shared" si="13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269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2"/>
        <v>0</v>
      </c>
      <c r="F255" s="268"/>
      <c r="G255" s="235"/>
      <c r="H255" s="269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12"/>
        <v>0</v>
      </c>
      <c r="F256" s="268"/>
      <c r="G256" s="235"/>
      <c r="H256" s="305"/>
      <c r="I256" s="268">
        <v>0</v>
      </c>
      <c r="J256" s="45">
        <f t="shared" si="11"/>
        <v>0</v>
      </c>
      <c r="K256" s="299"/>
      <c r="L256" s="299"/>
      <c r="M256" s="299"/>
      <c r="N256" s="48">
        <f t="shared" si="13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306"/>
      <c r="B257" s="210"/>
      <c r="C257" s="210"/>
      <c r="D257" s="210"/>
      <c r="E257" s="40">
        <f t="shared" si="12"/>
        <v>0</v>
      </c>
      <c r="F257" s="268"/>
      <c r="G257" s="235"/>
      <c r="H257" s="307"/>
      <c r="I257" s="268">
        <v>0</v>
      </c>
      <c r="J257" s="45">
        <f t="shared" si="11"/>
        <v>0</v>
      </c>
      <c r="K257" s="299"/>
      <c r="L257" s="299"/>
      <c r="M257" s="299"/>
      <c r="N257" s="48">
        <f t="shared" si="13"/>
        <v>0</v>
      </c>
      <c r="O257" s="301"/>
      <c r="P257" s="256"/>
      <c r="Q257" s="128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H258" s="313"/>
      <c r="I258" s="311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2"/>
        <v>0</v>
      </c>
      <c r="I259" s="311">
        <v>0</v>
      </c>
      <c r="J259" s="45">
        <f t="shared" si="11"/>
        <v>0</v>
      </c>
      <c r="K259" s="314"/>
      <c r="L259" s="314"/>
      <c r="M259" s="314"/>
      <c r="N259" s="48">
        <f t="shared" si="13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12"/>
        <v>0</v>
      </c>
      <c r="I260" s="316">
        <v>0</v>
      </c>
      <c r="J260" s="45">
        <f t="shared" si="11"/>
        <v>0</v>
      </c>
      <c r="K260" s="314"/>
      <c r="L260" s="314"/>
      <c r="M260" s="314"/>
      <c r="N260" s="48">
        <f t="shared" si="13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20.25" thickTop="1" thickBot="1" x14ac:dyDescent="0.35">
      <c r="A261" s="308"/>
      <c r="B261" s="309"/>
      <c r="E261" s="40" t="e">
        <f t="shared" si="12"/>
        <v>#VALUE!</v>
      </c>
      <c r="F261" s="582" t="s">
        <v>26</v>
      </c>
      <c r="G261" s="582"/>
      <c r="H261" s="583"/>
      <c r="I261" s="317">
        <f>SUM(I4:I260)</f>
        <v>390202.11237999989</v>
      </c>
      <c r="J261" s="318"/>
      <c r="K261" s="314"/>
      <c r="L261" s="319"/>
      <c r="M261" s="314"/>
      <c r="N261" s="48">
        <f t="shared" si="13"/>
        <v>0</v>
      </c>
      <c r="O261" s="301"/>
      <c r="P261" s="256"/>
      <c r="Q261" s="271"/>
      <c r="R261" s="302"/>
      <c r="S261" s="320"/>
      <c r="T261" s="274"/>
      <c r="U261" s="275"/>
      <c r="V261" s="54"/>
    </row>
    <row r="262" spans="1:22" ht="20.25" thickTop="1" thickBot="1" x14ac:dyDescent="0.3">
      <c r="A262" s="321"/>
      <c r="B262" s="309"/>
      <c r="E262" s="40">
        <f t="shared" si="12"/>
        <v>0</v>
      </c>
      <c r="I262" s="322"/>
      <c r="J262" s="318"/>
      <c r="K262" s="314"/>
      <c r="L262" s="319"/>
      <c r="M262" s="314"/>
      <c r="N262" s="48">
        <f t="shared" si="13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2"/>
        <v>0</v>
      </c>
      <c r="J263" s="311"/>
      <c r="K263" s="314"/>
      <c r="L263" s="314"/>
      <c r="M263" s="314"/>
      <c r="N263" s="48">
        <f t="shared" si="13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12"/>
        <v>0</v>
      </c>
      <c r="J264" s="311"/>
      <c r="K264" s="328"/>
      <c r="N264" s="48">
        <f t="shared" si="13"/>
        <v>0</v>
      </c>
      <c r="O264" s="329"/>
      <c r="Q264" s="10"/>
      <c r="R264" s="324"/>
      <c r="S264" s="325"/>
      <c r="T264" s="330"/>
      <c r="V264" s="15"/>
    </row>
    <row r="265" spans="1:22" ht="17.25" thickTop="1" thickBot="1" x14ac:dyDescent="0.3">
      <c r="A265" s="308"/>
      <c r="H265" s="332"/>
      <c r="I265" s="333" t="s">
        <v>27</v>
      </c>
      <c r="J265" s="334"/>
      <c r="K265" s="334"/>
      <c r="L265" s="335">
        <f>SUM(L253:L264)</f>
        <v>0</v>
      </c>
      <c r="M265" s="336"/>
      <c r="N265" s="337">
        <f>SUM(N4:N264)</f>
        <v>16411228.189920001</v>
      </c>
      <c r="O265" s="338"/>
      <c r="Q265" s="339">
        <f>SUM(Q4:Q264)</f>
        <v>354123</v>
      </c>
      <c r="R265" s="8"/>
      <c r="S265" s="340">
        <f>SUM(S17:S264)</f>
        <v>168000</v>
      </c>
      <c r="T265" s="341"/>
      <c r="U265" s="342"/>
      <c r="V265" s="343">
        <f>SUM(V253:V264)</f>
        <v>0</v>
      </c>
    </row>
    <row r="266" spans="1:22" x14ac:dyDescent="0.25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6.5" thickBot="1" x14ac:dyDescent="0.3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9.5" thickTop="1" x14ac:dyDescent="0.25">
      <c r="A268" s="308"/>
      <c r="I268" s="350" t="s">
        <v>28</v>
      </c>
      <c r="J268" s="351"/>
      <c r="K268" s="351"/>
      <c r="L268" s="352"/>
      <c r="M268" s="352"/>
      <c r="N268" s="353">
        <f>V265+S265+Q265+N265+L265</f>
        <v>16933351.189920001</v>
      </c>
      <c r="O268" s="354"/>
      <c r="R268" s="324"/>
      <c r="S268" s="347"/>
      <c r="U268" s="349"/>
      <c r="V268"/>
    </row>
    <row r="269" spans="1:22" ht="19.5" thickBot="1" x14ac:dyDescent="0.3">
      <c r="A269" s="355"/>
      <c r="I269" s="356"/>
      <c r="J269" s="357"/>
      <c r="K269" s="357"/>
      <c r="L269" s="358"/>
      <c r="M269" s="358"/>
      <c r="N269" s="359"/>
      <c r="O269" s="360"/>
      <c r="R269" s="324"/>
      <c r="S269" s="347"/>
      <c r="U269" s="349"/>
      <c r="V269"/>
    </row>
    <row r="270" spans="1:22" ht="16.5" thickTop="1" x14ac:dyDescent="0.25">
      <c r="A270" s="355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61"/>
      <c r="K272" s="346"/>
      <c r="L272" s="346"/>
      <c r="M272" s="346"/>
      <c r="N272" s="300"/>
      <c r="O272" s="362"/>
      <c r="R272" s="324"/>
      <c r="S272" s="347"/>
      <c r="U272" s="349"/>
      <c r="V272"/>
    </row>
    <row r="273" spans="1:22" x14ac:dyDescent="0.25">
      <c r="A273" s="355"/>
      <c r="N273" s="300"/>
      <c r="O273" s="364"/>
      <c r="R273" s="324"/>
      <c r="S273" s="347"/>
      <c r="U273" s="349"/>
      <c r="V273"/>
    </row>
    <row r="274" spans="1:22" x14ac:dyDescent="0.25">
      <c r="A274" s="355"/>
      <c r="O274" s="364"/>
      <c r="S274" s="347"/>
      <c r="U274" s="349"/>
      <c r="V274"/>
    </row>
    <row r="275" spans="1:22" x14ac:dyDescent="0.25">
      <c r="A275" s="308"/>
      <c r="B275" s="309"/>
      <c r="N275" s="300"/>
      <c r="O275" s="338"/>
      <c r="S275" s="347"/>
      <c r="U275" s="349"/>
      <c r="V275"/>
    </row>
    <row r="276" spans="1:22" x14ac:dyDescent="0.25">
      <c r="A276" s="355"/>
      <c r="B276" s="309"/>
      <c r="N276" s="300"/>
      <c r="O276" s="338"/>
      <c r="S276" s="347"/>
      <c r="U276" s="349"/>
      <c r="V276"/>
    </row>
    <row r="277" spans="1:22" x14ac:dyDescent="0.25">
      <c r="A277" s="308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55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08"/>
      <c r="B279" s="309"/>
      <c r="I279" s="365"/>
      <c r="J279" s="342"/>
      <c r="K279" s="342"/>
      <c r="N279" s="300"/>
      <c r="O279" s="338"/>
      <c r="S279" s="347"/>
      <c r="U279" s="349"/>
      <c r="V279"/>
    </row>
    <row r="280" spans="1:22" x14ac:dyDescent="0.25">
      <c r="A280" s="355"/>
      <c r="S280" s="347"/>
      <c r="U280" s="349"/>
      <c r="V280"/>
    </row>
    <row r="281" spans="1:22" x14ac:dyDescent="0.25">
      <c r="A281" s="308"/>
      <c r="S281" s="347"/>
      <c r="U281" s="349"/>
      <c r="V281"/>
    </row>
    <row r="282" spans="1:22" x14ac:dyDescent="0.25">
      <c r="A282" s="308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73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21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448"/>
      <c r="I294" s="371"/>
      <c r="J294"/>
      <c r="K294"/>
      <c r="L294"/>
      <c r="M294"/>
      <c r="P294" s="372"/>
      <c r="Q294" s="347"/>
      <c r="S294" s="347"/>
      <c r="U294" s="349"/>
      <c r="V294"/>
    </row>
  </sheetData>
  <sortState ref="A63:P65">
    <sortCondition ref="C63:C65"/>
  </sortState>
  <mergeCells count="15">
    <mergeCell ref="F261:H261"/>
    <mergeCell ref="A1:J2"/>
    <mergeCell ref="S1:T2"/>
    <mergeCell ref="W1:X1"/>
    <mergeCell ref="O3:P3"/>
    <mergeCell ref="L89:M90"/>
    <mergeCell ref="O96:O97"/>
    <mergeCell ref="P96:P97"/>
    <mergeCell ref="O65:O66"/>
    <mergeCell ref="P65:P66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4"/>
  <sheetViews>
    <sheetView workbookViewId="0">
      <pane xSplit="7" ySplit="3" topLeftCell="N13" activePane="bottomRight" state="frozen"/>
      <selection pane="topRight" activeCell="H1" sqref="H1"/>
      <selection pane="bottomLeft" activeCell="A4" sqref="A4"/>
      <selection pane="bottomRight" activeCell="C22" sqref="C22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customWidth="1"/>
    <col min="5" max="5" width="15.28515625" style="33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59" t="s">
        <v>571</v>
      </c>
      <c r="B1" s="559"/>
      <c r="C1" s="559"/>
      <c r="D1" s="559"/>
      <c r="E1" s="559"/>
      <c r="F1" s="559"/>
      <c r="G1" s="559"/>
      <c r="H1" s="559"/>
      <c r="I1" s="559"/>
      <c r="J1" s="559"/>
      <c r="K1" s="375"/>
      <c r="L1" s="375"/>
      <c r="M1" s="375"/>
      <c r="N1" s="375"/>
      <c r="O1" s="376"/>
      <c r="S1" s="602" t="s">
        <v>142</v>
      </c>
      <c r="T1" s="602"/>
      <c r="U1" s="6" t="s">
        <v>0</v>
      </c>
      <c r="V1" s="7" t="s">
        <v>1</v>
      </c>
      <c r="W1" s="560" t="s">
        <v>2</v>
      </c>
      <c r="X1" s="561"/>
    </row>
    <row r="2" spans="1:24" thickBot="1" x14ac:dyDescent="0.3">
      <c r="A2" s="559"/>
      <c r="B2" s="559"/>
      <c r="C2" s="559"/>
      <c r="D2" s="559"/>
      <c r="E2" s="559"/>
      <c r="F2" s="559"/>
      <c r="G2" s="559"/>
      <c r="H2" s="559"/>
      <c r="I2" s="559"/>
      <c r="J2" s="559"/>
      <c r="K2" s="377"/>
      <c r="L2" s="377"/>
      <c r="M2" s="377"/>
      <c r="N2" s="378"/>
      <c r="O2" s="379"/>
      <c r="Q2" s="10"/>
      <c r="R2" s="11"/>
      <c r="S2" s="603"/>
      <c r="T2" s="60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2" t="s">
        <v>15</v>
      </c>
      <c r="P3" s="56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523" t="s">
        <v>616</v>
      </c>
      <c r="I4" s="409">
        <v>24340</v>
      </c>
      <c r="J4" s="45">
        <f t="shared" ref="J4:J152" si="0">I4-F4</f>
        <v>190</v>
      </c>
      <c r="K4" s="46">
        <v>43</v>
      </c>
      <c r="L4" s="47"/>
      <c r="M4" s="47"/>
      <c r="N4" s="48">
        <f t="shared" ref="N4:N116" si="1">K4*I4</f>
        <v>1046620</v>
      </c>
      <c r="O4" s="521" t="s">
        <v>61</v>
      </c>
      <c r="P4" s="394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/>
      <c r="V4" s="54"/>
      <c r="W4" s="55" t="s">
        <v>636</v>
      </c>
      <c r="X4" s="56">
        <v>4176</v>
      </c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410" t="s">
        <v>615</v>
      </c>
      <c r="I5" s="411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95" t="s">
        <v>61</v>
      </c>
      <c r="P5" s="396">
        <v>44757</v>
      </c>
      <c r="Q5" s="66">
        <v>0</v>
      </c>
      <c r="R5" s="67">
        <v>44743</v>
      </c>
      <c r="S5" s="51">
        <v>0</v>
      </c>
      <c r="T5" s="52" t="s">
        <v>577</v>
      </c>
      <c r="U5" s="53"/>
      <c r="V5" s="54"/>
      <c r="W5" s="68" t="s">
        <v>636</v>
      </c>
      <c r="X5" s="69">
        <v>0</v>
      </c>
    </row>
    <row r="6" spans="1:24" ht="30.75" customHeight="1" thickTop="1" thickBot="1" x14ac:dyDescent="0.35">
      <c r="A6" s="57" t="s">
        <v>573</v>
      </c>
      <c r="B6" s="58" t="s">
        <v>72</v>
      </c>
      <c r="C6" s="59" t="s">
        <v>640</v>
      </c>
      <c r="D6" s="60">
        <v>62</v>
      </c>
      <c r="E6" s="40">
        <f t="shared" si="2"/>
        <v>1252400</v>
      </c>
      <c r="F6" s="61">
        <v>20200</v>
      </c>
      <c r="G6" s="62">
        <v>44746</v>
      </c>
      <c r="H6" s="410" t="s">
        <v>625</v>
      </c>
      <c r="I6" s="411">
        <v>25340</v>
      </c>
      <c r="J6" s="45">
        <f t="shared" si="0"/>
        <v>5140</v>
      </c>
      <c r="K6" s="46">
        <v>43</v>
      </c>
      <c r="L6" s="65"/>
      <c r="M6" s="65"/>
      <c r="N6" s="48">
        <f t="shared" si="1"/>
        <v>1089620</v>
      </c>
      <c r="O6" s="395" t="s">
        <v>61</v>
      </c>
      <c r="P6" s="396">
        <v>44760</v>
      </c>
      <c r="Q6" s="66">
        <v>21550</v>
      </c>
      <c r="R6" s="67">
        <v>44750</v>
      </c>
      <c r="S6" s="51">
        <v>28000</v>
      </c>
      <c r="T6" s="52" t="s">
        <v>578</v>
      </c>
      <c r="U6" s="53"/>
      <c r="V6" s="54"/>
      <c r="W6" s="53" t="s">
        <v>636</v>
      </c>
      <c r="X6" s="70">
        <v>4176</v>
      </c>
    </row>
    <row r="7" spans="1:24" ht="48.75" thickTop="1" thickBot="1" x14ac:dyDescent="0.35">
      <c r="A7" s="57" t="s">
        <v>574</v>
      </c>
      <c r="B7" s="58" t="s">
        <v>575</v>
      </c>
      <c r="C7" s="59" t="s">
        <v>641</v>
      </c>
      <c r="D7" s="60">
        <v>62</v>
      </c>
      <c r="E7" s="40">
        <f t="shared" si="2"/>
        <v>1174280</v>
      </c>
      <c r="F7" s="61">
        <v>18940</v>
      </c>
      <c r="G7" s="62">
        <v>44748</v>
      </c>
      <c r="H7" s="410" t="s">
        <v>621</v>
      </c>
      <c r="I7" s="411">
        <f>24510-857.85</f>
        <v>23652.15</v>
      </c>
      <c r="J7" s="45">
        <f t="shared" si="0"/>
        <v>4712.1500000000015</v>
      </c>
      <c r="K7" s="46">
        <v>43</v>
      </c>
      <c r="L7" s="65"/>
      <c r="M7" s="65"/>
      <c r="N7" s="48">
        <f t="shared" si="1"/>
        <v>1017042.4500000001</v>
      </c>
      <c r="O7" s="395" t="s">
        <v>159</v>
      </c>
      <c r="P7" s="396">
        <v>44761</v>
      </c>
      <c r="Q7" s="66">
        <v>21657</v>
      </c>
      <c r="R7" s="67">
        <v>44750</v>
      </c>
      <c r="S7" s="51">
        <v>28000</v>
      </c>
      <c r="T7" s="52" t="s">
        <v>583</v>
      </c>
      <c r="U7" s="53"/>
      <c r="V7" s="54"/>
      <c r="W7" s="53" t="s">
        <v>636</v>
      </c>
      <c r="X7" s="70">
        <v>4176</v>
      </c>
    </row>
    <row r="8" spans="1:24" ht="31.5" customHeight="1" thickTop="1" thickBot="1" x14ac:dyDescent="0.35">
      <c r="A8" s="57" t="s">
        <v>50</v>
      </c>
      <c r="B8" s="58" t="s">
        <v>576</v>
      </c>
      <c r="C8" s="538"/>
      <c r="D8" s="87"/>
      <c r="E8" s="88">
        <f t="shared" si="2"/>
        <v>0</v>
      </c>
      <c r="F8" s="61">
        <v>18310</v>
      </c>
      <c r="G8" s="62">
        <v>44750</v>
      </c>
      <c r="H8" s="410" t="s">
        <v>626</v>
      </c>
      <c r="I8" s="411">
        <f>23090-586.05</f>
        <v>22503.95</v>
      </c>
      <c r="J8" s="45">
        <f t="shared" si="0"/>
        <v>4193.9500000000007</v>
      </c>
      <c r="K8" s="46">
        <v>43</v>
      </c>
      <c r="L8" s="65"/>
      <c r="M8" s="65"/>
      <c r="N8" s="48">
        <f t="shared" si="1"/>
        <v>967669.85</v>
      </c>
      <c r="O8" s="89" t="s">
        <v>61</v>
      </c>
      <c r="P8" s="90">
        <v>44764</v>
      </c>
      <c r="Q8" s="66">
        <v>20926</v>
      </c>
      <c r="R8" s="67">
        <v>44750</v>
      </c>
      <c r="S8" s="51">
        <v>2800</v>
      </c>
      <c r="T8" s="52" t="s">
        <v>584</v>
      </c>
      <c r="U8" s="53"/>
      <c r="V8" s="54"/>
      <c r="W8" s="53" t="s">
        <v>636</v>
      </c>
      <c r="X8" s="70">
        <v>4176</v>
      </c>
    </row>
    <row r="9" spans="1:24" ht="33" thickTop="1" thickBot="1" x14ac:dyDescent="0.35">
      <c r="A9" s="71" t="s">
        <v>50</v>
      </c>
      <c r="B9" s="58" t="s">
        <v>72</v>
      </c>
      <c r="C9" s="59" t="s">
        <v>642</v>
      </c>
      <c r="D9" s="60">
        <v>62</v>
      </c>
      <c r="E9" s="40">
        <f t="shared" si="2"/>
        <v>1003253</v>
      </c>
      <c r="F9" s="61">
        <v>16181.5</v>
      </c>
      <c r="G9" s="62">
        <v>44752</v>
      </c>
      <c r="H9" s="410" t="s">
        <v>630</v>
      </c>
      <c r="I9" s="411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 t="s">
        <v>61</v>
      </c>
      <c r="P9" s="90">
        <v>44767</v>
      </c>
      <c r="Q9" s="66">
        <v>21550</v>
      </c>
      <c r="R9" s="67">
        <v>44757</v>
      </c>
      <c r="S9" s="51">
        <v>28000</v>
      </c>
      <c r="T9" s="52" t="s">
        <v>604</v>
      </c>
      <c r="U9" s="53"/>
      <c r="V9" s="54"/>
      <c r="W9" s="53" t="s">
        <v>636</v>
      </c>
      <c r="X9" s="70">
        <v>4176</v>
      </c>
    </row>
    <row r="10" spans="1:24" ht="48.75" thickTop="1" thickBot="1" x14ac:dyDescent="0.35">
      <c r="A10" s="71" t="s">
        <v>50</v>
      </c>
      <c r="B10" s="58" t="s">
        <v>603</v>
      </c>
      <c r="C10" s="59" t="s">
        <v>643</v>
      </c>
      <c r="D10" s="72">
        <v>62</v>
      </c>
      <c r="E10" s="40">
        <f t="shared" si="2"/>
        <v>1023620</v>
      </c>
      <c r="F10" s="61">
        <v>16510</v>
      </c>
      <c r="G10" s="62">
        <v>44754</v>
      </c>
      <c r="H10" s="410" t="s">
        <v>629</v>
      </c>
      <c r="I10" s="411">
        <f>22150-332.25</f>
        <v>21817.75</v>
      </c>
      <c r="J10" s="45">
        <f t="shared" si="0"/>
        <v>5307.75</v>
      </c>
      <c r="K10" s="46">
        <v>43</v>
      </c>
      <c r="L10" s="65"/>
      <c r="M10" s="65"/>
      <c r="N10" s="48">
        <f t="shared" si="1"/>
        <v>938163.25</v>
      </c>
      <c r="O10" s="397" t="s">
        <v>59</v>
      </c>
      <c r="P10" s="398">
        <v>44768</v>
      </c>
      <c r="Q10" s="66">
        <v>21229</v>
      </c>
      <c r="R10" s="67">
        <v>44757</v>
      </c>
      <c r="S10" s="51">
        <v>28000</v>
      </c>
      <c r="T10" s="52" t="s">
        <v>608</v>
      </c>
      <c r="U10" s="53"/>
      <c r="V10" s="54"/>
      <c r="W10" s="53" t="s">
        <v>636</v>
      </c>
      <c r="X10" s="70">
        <v>4176</v>
      </c>
    </row>
    <row r="11" spans="1:24" ht="48.75" thickTop="1" thickBot="1" x14ac:dyDescent="0.35">
      <c r="A11" s="71" t="s">
        <v>50</v>
      </c>
      <c r="B11" s="58" t="s">
        <v>40</v>
      </c>
      <c r="C11" s="59" t="s">
        <v>644</v>
      </c>
      <c r="D11" s="60">
        <v>62</v>
      </c>
      <c r="E11" s="40">
        <f t="shared" si="2"/>
        <v>1080040</v>
      </c>
      <c r="F11" s="61">
        <v>17420</v>
      </c>
      <c r="G11" s="62">
        <v>44756</v>
      </c>
      <c r="H11" s="410" t="s">
        <v>631</v>
      </c>
      <c r="I11" s="411">
        <f>22300-111.5</f>
        <v>22188.5</v>
      </c>
      <c r="J11" s="45">
        <f t="shared" si="0"/>
        <v>4768.5</v>
      </c>
      <c r="K11" s="46">
        <v>43</v>
      </c>
      <c r="L11" s="65"/>
      <c r="M11" s="65"/>
      <c r="N11" s="48">
        <f t="shared" si="1"/>
        <v>954105.5</v>
      </c>
      <c r="O11" s="397" t="s">
        <v>61</v>
      </c>
      <c r="P11" s="398">
        <v>44770</v>
      </c>
      <c r="Q11" s="66">
        <v>21443</v>
      </c>
      <c r="R11" s="67">
        <v>44757</v>
      </c>
      <c r="S11" s="51">
        <v>28000</v>
      </c>
      <c r="T11" s="52" t="s">
        <v>610</v>
      </c>
      <c r="U11" s="53"/>
      <c r="V11" s="54"/>
      <c r="W11" s="53" t="s">
        <v>636</v>
      </c>
      <c r="X11" s="70">
        <v>4176</v>
      </c>
    </row>
    <row r="12" spans="1:24" ht="48.75" thickTop="1" thickBot="1" x14ac:dyDescent="0.35">
      <c r="A12" s="71" t="s">
        <v>50</v>
      </c>
      <c r="B12" s="58" t="s">
        <v>40</v>
      </c>
      <c r="C12" s="431" t="s">
        <v>645</v>
      </c>
      <c r="D12" s="60">
        <v>63</v>
      </c>
      <c r="E12" s="40">
        <f t="shared" si="2"/>
        <v>1146600</v>
      </c>
      <c r="F12" s="61">
        <v>18200</v>
      </c>
      <c r="G12" s="62">
        <v>44757</v>
      </c>
      <c r="H12" s="410" t="s">
        <v>637</v>
      </c>
      <c r="I12" s="411">
        <f>23420-117.1</f>
        <v>23302.9</v>
      </c>
      <c r="J12" s="45">
        <f t="shared" si="0"/>
        <v>5102.9000000000015</v>
      </c>
      <c r="K12" s="46">
        <v>43</v>
      </c>
      <c r="L12" s="65"/>
      <c r="M12" s="65"/>
      <c r="N12" s="48">
        <f t="shared" si="1"/>
        <v>1002024.7000000001</v>
      </c>
      <c r="O12" s="397" t="s">
        <v>61</v>
      </c>
      <c r="P12" s="398">
        <v>44771</v>
      </c>
      <c r="Q12" s="66">
        <v>21550</v>
      </c>
      <c r="R12" s="67">
        <v>44757</v>
      </c>
      <c r="S12" s="51">
        <v>28000</v>
      </c>
      <c r="T12" s="52" t="s">
        <v>611</v>
      </c>
      <c r="U12" s="53"/>
      <c r="V12" s="54"/>
      <c r="W12" s="53" t="s">
        <v>636</v>
      </c>
      <c r="X12" s="70">
        <v>4176</v>
      </c>
    </row>
    <row r="13" spans="1:24" ht="23.25" customHeight="1" thickTop="1" thickBot="1" x14ac:dyDescent="0.35">
      <c r="A13" s="71" t="s">
        <v>39</v>
      </c>
      <c r="B13" s="58" t="s">
        <v>617</v>
      </c>
      <c r="C13" s="432" t="s">
        <v>646</v>
      </c>
      <c r="D13" s="60">
        <v>63</v>
      </c>
      <c r="E13" s="40">
        <f t="shared" si="2"/>
        <v>1138410</v>
      </c>
      <c r="F13" s="61">
        <v>18070</v>
      </c>
      <c r="G13" s="62">
        <v>44759</v>
      </c>
      <c r="H13" s="421" t="s">
        <v>627</v>
      </c>
      <c r="I13" s="411">
        <v>22600</v>
      </c>
      <c r="J13" s="45">
        <f t="shared" si="0"/>
        <v>4530</v>
      </c>
      <c r="K13" s="46">
        <v>43.5</v>
      </c>
      <c r="L13" s="65"/>
      <c r="M13" s="65"/>
      <c r="N13" s="48">
        <f t="shared" si="1"/>
        <v>983100</v>
      </c>
      <c r="O13" s="416" t="s">
        <v>61</v>
      </c>
      <c r="P13" s="466">
        <v>44774</v>
      </c>
      <c r="Q13" s="66">
        <v>21443</v>
      </c>
      <c r="R13" s="67">
        <v>44764</v>
      </c>
      <c r="S13" s="51">
        <v>28000</v>
      </c>
      <c r="T13" s="52" t="s">
        <v>620</v>
      </c>
      <c r="U13" s="53"/>
      <c r="V13" s="54"/>
      <c r="W13" s="53" t="s">
        <v>636</v>
      </c>
      <c r="X13" s="70">
        <v>4176</v>
      </c>
    </row>
    <row r="14" spans="1:24" ht="31.5" customHeight="1" thickTop="1" thickBot="1" x14ac:dyDescent="0.35">
      <c r="A14" s="71" t="s">
        <v>39</v>
      </c>
      <c r="B14" s="58" t="s">
        <v>618</v>
      </c>
      <c r="C14" s="59" t="s">
        <v>647</v>
      </c>
      <c r="D14" s="60">
        <v>63</v>
      </c>
      <c r="E14" s="40">
        <f t="shared" si="2"/>
        <v>1031940</v>
      </c>
      <c r="F14" s="61">
        <v>16380</v>
      </c>
      <c r="G14" s="62">
        <v>44761</v>
      </c>
      <c r="H14" s="421" t="s">
        <v>666</v>
      </c>
      <c r="I14" s="411">
        <v>20675</v>
      </c>
      <c r="J14" s="45">
        <f t="shared" si="0"/>
        <v>4295</v>
      </c>
      <c r="K14" s="46">
        <v>45</v>
      </c>
      <c r="L14" s="65"/>
      <c r="M14" s="65"/>
      <c r="N14" s="48">
        <f t="shared" si="1"/>
        <v>930375</v>
      </c>
      <c r="O14" s="397" t="s">
        <v>59</v>
      </c>
      <c r="P14" s="398">
        <v>44777</v>
      </c>
      <c r="Q14" s="66">
        <v>19089</v>
      </c>
      <c r="R14" s="67">
        <v>44764</v>
      </c>
      <c r="S14" s="51">
        <v>28000</v>
      </c>
      <c r="T14" s="52" t="s">
        <v>622</v>
      </c>
      <c r="U14" s="53"/>
      <c r="V14" s="54"/>
      <c r="W14" s="53" t="s">
        <v>636</v>
      </c>
      <c r="X14" s="70">
        <v>4176</v>
      </c>
    </row>
    <row r="15" spans="1:24" ht="26.25" customHeight="1" thickTop="1" thickBot="1" x14ac:dyDescent="0.35">
      <c r="A15" s="73" t="s">
        <v>243</v>
      </c>
      <c r="B15" s="58" t="s">
        <v>72</v>
      </c>
      <c r="C15" s="59" t="s">
        <v>648</v>
      </c>
      <c r="D15" s="60">
        <v>63</v>
      </c>
      <c r="E15" s="40">
        <f t="shared" si="2"/>
        <v>1173060</v>
      </c>
      <c r="F15" s="61">
        <v>18620</v>
      </c>
      <c r="G15" s="62">
        <v>44763</v>
      </c>
      <c r="H15" s="421" t="s">
        <v>674</v>
      </c>
      <c r="I15" s="411">
        <v>23590</v>
      </c>
      <c r="J15" s="45">
        <f t="shared" si="0"/>
        <v>4970</v>
      </c>
      <c r="K15" s="46">
        <v>45</v>
      </c>
      <c r="L15" s="65"/>
      <c r="M15" s="65"/>
      <c r="N15" s="48">
        <f t="shared" si="1"/>
        <v>1061550</v>
      </c>
      <c r="O15" s="416" t="s">
        <v>61</v>
      </c>
      <c r="P15" s="466">
        <v>44781</v>
      </c>
      <c r="Q15" s="66">
        <v>21550</v>
      </c>
      <c r="R15" s="67">
        <v>44764</v>
      </c>
      <c r="S15" s="51">
        <v>28000</v>
      </c>
      <c r="T15" s="92" t="s">
        <v>623</v>
      </c>
      <c r="U15" s="53"/>
      <c r="V15" s="54"/>
      <c r="W15" s="53" t="s">
        <v>636</v>
      </c>
      <c r="X15" s="70">
        <v>4176</v>
      </c>
    </row>
    <row r="16" spans="1:24" ht="26.25" customHeight="1" thickTop="1" thickBot="1" x14ac:dyDescent="0.35">
      <c r="A16" s="71" t="s">
        <v>619</v>
      </c>
      <c r="B16" s="58" t="s">
        <v>72</v>
      </c>
      <c r="C16" s="74" t="s">
        <v>649</v>
      </c>
      <c r="D16" s="60">
        <v>63</v>
      </c>
      <c r="E16" s="40">
        <f t="shared" si="2"/>
        <v>1076040</v>
      </c>
      <c r="F16" s="61">
        <v>17080</v>
      </c>
      <c r="G16" s="62">
        <v>44764</v>
      </c>
      <c r="H16" s="421" t="s">
        <v>675</v>
      </c>
      <c r="I16" s="411">
        <v>22140</v>
      </c>
      <c r="J16" s="45">
        <f t="shared" si="0"/>
        <v>5060</v>
      </c>
      <c r="K16" s="46">
        <v>45</v>
      </c>
      <c r="L16" s="65"/>
      <c r="M16" s="65"/>
      <c r="N16" s="48">
        <f t="shared" si="1"/>
        <v>996300</v>
      </c>
      <c r="O16" s="416" t="s">
        <v>61</v>
      </c>
      <c r="P16" s="466">
        <v>44782</v>
      </c>
      <c r="Q16" s="66">
        <v>21657</v>
      </c>
      <c r="R16" s="67">
        <v>44764</v>
      </c>
      <c r="S16" s="51">
        <v>28000</v>
      </c>
      <c r="T16" s="92" t="s">
        <v>624</v>
      </c>
      <c r="U16" s="53"/>
      <c r="V16" s="54"/>
      <c r="W16" s="53" t="s">
        <v>636</v>
      </c>
      <c r="X16" s="70">
        <v>4176</v>
      </c>
    </row>
    <row r="17" spans="1:24" ht="28.5" customHeight="1" thickTop="1" thickBot="1" x14ac:dyDescent="0.35">
      <c r="A17" s="536" t="s">
        <v>243</v>
      </c>
      <c r="B17" s="58" t="s">
        <v>72</v>
      </c>
      <c r="C17" s="59" t="s">
        <v>650</v>
      </c>
      <c r="D17" s="60">
        <v>63</v>
      </c>
      <c r="E17" s="40">
        <f t="shared" si="2"/>
        <v>1159200</v>
      </c>
      <c r="F17" s="61">
        <v>18400</v>
      </c>
      <c r="G17" s="62">
        <v>44766</v>
      </c>
      <c r="H17" s="421" t="s">
        <v>676</v>
      </c>
      <c r="I17" s="411">
        <v>23180</v>
      </c>
      <c r="J17" s="45">
        <f t="shared" si="0"/>
        <v>4780</v>
      </c>
      <c r="K17" s="76">
        <v>45</v>
      </c>
      <c r="L17" s="65"/>
      <c r="M17" s="65"/>
      <c r="N17" s="48">
        <f t="shared" si="1"/>
        <v>1043100</v>
      </c>
      <c r="O17" s="416" t="s">
        <v>61</v>
      </c>
      <c r="P17" s="466">
        <v>44782</v>
      </c>
      <c r="Q17" s="66">
        <v>21550</v>
      </c>
      <c r="R17" s="67">
        <v>44771</v>
      </c>
      <c r="S17" s="51">
        <v>28000</v>
      </c>
      <c r="T17" s="92" t="s">
        <v>639</v>
      </c>
      <c r="U17" s="53"/>
      <c r="V17" s="54"/>
      <c r="W17" s="53" t="s">
        <v>636</v>
      </c>
      <c r="X17" s="70">
        <v>4176</v>
      </c>
    </row>
    <row r="18" spans="1:24" ht="33.75" customHeight="1" thickTop="1" thickBot="1" x14ac:dyDescent="0.35">
      <c r="A18" s="81" t="s">
        <v>243</v>
      </c>
      <c r="B18" s="58" t="s">
        <v>633</v>
      </c>
      <c r="C18" s="59" t="s">
        <v>651</v>
      </c>
      <c r="D18" s="60">
        <v>63</v>
      </c>
      <c r="E18" s="40">
        <f t="shared" si="2"/>
        <v>1195110</v>
      </c>
      <c r="F18" s="61">
        <v>18970</v>
      </c>
      <c r="G18" s="62">
        <v>44768</v>
      </c>
      <c r="H18" s="421" t="s">
        <v>683</v>
      </c>
      <c r="I18" s="411">
        <v>23660</v>
      </c>
      <c r="J18" s="45">
        <f t="shared" si="0"/>
        <v>4690</v>
      </c>
      <c r="K18" s="76">
        <v>45</v>
      </c>
      <c r="L18" s="65"/>
      <c r="M18" s="65"/>
      <c r="N18" s="48">
        <f t="shared" si="1"/>
        <v>1064700</v>
      </c>
      <c r="O18" s="416" t="s">
        <v>61</v>
      </c>
      <c r="P18" s="466">
        <v>44788</v>
      </c>
      <c r="Q18" s="66">
        <v>21550</v>
      </c>
      <c r="R18" s="67">
        <v>44771</v>
      </c>
      <c r="S18" s="51">
        <v>28000</v>
      </c>
      <c r="T18" s="92" t="s">
        <v>638</v>
      </c>
      <c r="U18" s="53"/>
      <c r="V18" s="54"/>
      <c r="W18" s="53" t="s">
        <v>636</v>
      </c>
      <c r="X18" s="70">
        <v>4176</v>
      </c>
    </row>
    <row r="19" spans="1:24" ht="30" customHeight="1" thickTop="1" thickBot="1" x14ac:dyDescent="0.35">
      <c r="A19" s="78" t="s">
        <v>243</v>
      </c>
      <c r="B19" s="58" t="s">
        <v>72</v>
      </c>
      <c r="C19" s="59" t="s">
        <v>652</v>
      </c>
      <c r="D19" s="60">
        <v>63</v>
      </c>
      <c r="E19" s="40">
        <f t="shared" si="2"/>
        <v>1144080</v>
      </c>
      <c r="F19" s="61">
        <v>18160</v>
      </c>
      <c r="G19" s="62">
        <v>44770</v>
      </c>
      <c r="H19" s="421" t="s">
        <v>682</v>
      </c>
      <c r="I19" s="411">
        <v>22870</v>
      </c>
      <c r="J19" s="45">
        <f t="shared" si="0"/>
        <v>4710</v>
      </c>
      <c r="K19" s="76">
        <v>45</v>
      </c>
      <c r="L19" s="65"/>
      <c r="M19" s="65"/>
      <c r="N19" s="48">
        <f t="shared" si="1"/>
        <v>1029150</v>
      </c>
      <c r="O19" s="416" t="s">
        <v>61</v>
      </c>
      <c r="P19" s="466">
        <v>44788</v>
      </c>
      <c r="Q19" s="79">
        <v>21550</v>
      </c>
      <c r="R19" s="67">
        <v>44771</v>
      </c>
      <c r="S19" s="51">
        <v>28000</v>
      </c>
      <c r="T19" s="92" t="s">
        <v>634</v>
      </c>
      <c r="U19" s="53"/>
      <c r="V19" s="54"/>
      <c r="W19" s="53" t="s">
        <v>636</v>
      </c>
      <c r="X19" s="70">
        <v>4176</v>
      </c>
    </row>
    <row r="20" spans="1:24" ht="27" customHeight="1" thickTop="1" thickBot="1" x14ac:dyDescent="0.35">
      <c r="A20" s="80" t="s">
        <v>243</v>
      </c>
      <c r="B20" s="58" t="s">
        <v>72</v>
      </c>
      <c r="C20" s="59" t="s">
        <v>653</v>
      </c>
      <c r="D20" s="60">
        <v>63</v>
      </c>
      <c r="E20" s="40">
        <f t="shared" si="2"/>
        <v>1084860</v>
      </c>
      <c r="F20" s="61">
        <v>17220</v>
      </c>
      <c r="G20" s="62">
        <v>44771</v>
      </c>
      <c r="H20" s="421" t="s">
        <v>684</v>
      </c>
      <c r="I20" s="411">
        <v>21350</v>
      </c>
      <c r="J20" s="45">
        <f t="shared" si="0"/>
        <v>4130</v>
      </c>
      <c r="K20" s="76">
        <v>45</v>
      </c>
      <c r="L20" s="65"/>
      <c r="M20" s="65"/>
      <c r="N20" s="48">
        <f t="shared" si="1"/>
        <v>960750</v>
      </c>
      <c r="O20" s="417" t="s">
        <v>61</v>
      </c>
      <c r="P20" s="418">
        <v>44789</v>
      </c>
      <c r="Q20" s="79">
        <v>21550</v>
      </c>
      <c r="R20" s="67">
        <v>44771</v>
      </c>
      <c r="S20" s="51">
        <v>28000</v>
      </c>
      <c r="T20" s="92" t="s">
        <v>635</v>
      </c>
      <c r="U20" s="53"/>
      <c r="V20" s="54"/>
      <c r="W20" s="53" t="s">
        <v>636</v>
      </c>
      <c r="X20" s="70">
        <v>4176</v>
      </c>
    </row>
    <row r="21" spans="1:24" ht="22.5" customHeight="1" thickTop="1" thickBot="1" x14ac:dyDescent="0.35">
      <c r="A21" s="78" t="s">
        <v>243</v>
      </c>
      <c r="B21" s="58" t="s">
        <v>72</v>
      </c>
      <c r="C21" s="461" t="s">
        <v>716</v>
      </c>
      <c r="D21" s="557">
        <v>63</v>
      </c>
      <c r="E21" s="558">
        <f t="shared" si="2"/>
        <v>1125810</v>
      </c>
      <c r="F21" s="61">
        <v>17870</v>
      </c>
      <c r="G21" s="62">
        <v>44773</v>
      </c>
      <c r="H21" s="421" t="s">
        <v>701</v>
      </c>
      <c r="I21" s="411">
        <v>22450</v>
      </c>
      <c r="J21" s="45">
        <f t="shared" si="0"/>
        <v>4580</v>
      </c>
      <c r="K21" s="76">
        <v>45</v>
      </c>
      <c r="L21" s="65"/>
      <c r="M21" s="65"/>
      <c r="N21" s="48">
        <f t="shared" si="1"/>
        <v>1010250</v>
      </c>
      <c r="O21" s="417" t="s">
        <v>61</v>
      </c>
      <c r="P21" s="418">
        <v>44795</v>
      </c>
      <c r="Q21" s="525">
        <v>21550</v>
      </c>
      <c r="R21" s="526">
        <v>44778</v>
      </c>
      <c r="S21" s="51">
        <v>28000</v>
      </c>
      <c r="T21" s="92" t="s">
        <v>661</v>
      </c>
      <c r="U21" s="53"/>
      <c r="V21" s="54"/>
      <c r="W21" s="53" t="s">
        <v>636</v>
      </c>
      <c r="X21" s="106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410"/>
      <c r="I22" s="411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537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>
        <f>SUM(X4:X23)</f>
        <v>75168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528"/>
      <c r="B30" s="93"/>
      <c r="C30" s="59"/>
      <c r="D30" s="60"/>
      <c r="E30" s="40"/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22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8.5" customHeight="1" x14ac:dyDescent="0.3">
      <c r="A55" s="604" t="s">
        <v>41</v>
      </c>
      <c r="B55" s="438" t="s">
        <v>23</v>
      </c>
      <c r="C55" s="578" t="s">
        <v>663</v>
      </c>
      <c r="D55" s="439"/>
      <c r="E55" s="60"/>
      <c r="F55" s="151">
        <v>1114</v>
      </c>
      <c r="G55" s="649">
        <v>44760</v>
      </c>
      <c r="H55" s="570">
        <v>1047</v>
      </c>
      <c r="I55" s="151">
        <v>1114.4000000000001</v>
      </c>
      <c r="J55" s="45">
        <f t="shared" si="0"/>
        <v>0.40000000000009095</v>
      </c>
      <c r="K55" s="46">
        <v>91</v>
      </c>
      <c r="L55" s="65"/>
      <c r="M55" s="65"/>
      <c r="N55" s="48">
        <f>K55*I55</f>
        <v>101410.40000000001</v>
      </c>
      <c r="O55" s="584" t="s">
        <v>159</v>
      </c>
      <c r="P55" s="590">
        <v>44775</v>
      </c>
      <c r="Q55" s="128"/>
      <c r="R55" s="158"/>
      <c r="S55" s="92"/>
      <c r="T55" s="92"/>
      <c r="U55" s="159"/>
      <c r="V55" s="160"/>
    </row>
    <row r="56" spans="1:24" s="161" customFormat="1" ht="18.75" customHeight="1" thickBot="1" x14ac:dyDescent="0.35">
      <c r="A56" s="643"/>
      <c r="B56" s="438" t="s">
        <v>24</v>
      </c>
      <c r="C56" s="648"/>
      <c r="D56" s="440"/>
      <c r="E56" s="60"/>
      <c r="F56" s="151">
        <v>265.60000000000002</v>
      </c>
      <c r="G56" s="650"/>
      <c r="H56" s="651"/>
      <c r="I56" s="151">
        <v>265.60000000000002</v>
      </c>
      <c r="J56" s="45">
        <f t="shared" si="0"/>
        <v>0</v>
      </c>
      <c r="K56" s="46">
        <v>97</v>
      </c>
      <c r="L56" s="65"/>
      <c r="M56" s="65"/>
      <c r="N56" s="48">
        <f t="shared" si="1"/>
        <v>25763.200000000001</v>
      </c>
      <c r="O56" s="585"/>
      <c r="P56" s="591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654" t="s">
        <v>41</v>
      </c>
      <c r="B57" s="148" t="s">
        <v>23</v>
      </c>
      <c r="C57" s="617" t="s">
        <v>664</v>
      </c>
      <c r="D57" s="165"/>
      <c r="E57" s="60"/>
      <c r="F57" s="543">
        <f>199+360.8</f>
        <v>559.79999999999995</v>
      </c>
      <c r="G57" s="652">
        <v>44767</v>
      </c>
      <c r="H57" s="641">
        <v>1048</v>
      </c>
      <c r="I57" s="505">
        <f>199+360.8</f>
        <v>559.79999999999995</v>
      </c>
      <c r="J57" s="45">
        <f t="shared" si="0"/>
        <v>0</v>
      </c>
      <c r="K57" s="166">
        <v>91</v>
      </c>
      <c r="L57" s="99"/>
      <c r="M57" s="99"/>
      <c r="N57" s="48">
        <f t="shared" si="1"/>
        <v>50941.799999999996</v>
      </c>
      <c r="O57" s="584" t="s">
        <v>59</v>
      </c>
      <c r="P57" s="590">
        <v>44775</v>
      </c>
      <c r="Q57" s="164"/>
      <c r="R57" s="129"/>
      <c r="S57" s="92"/>
      <c r="T57" s="92"/>
      <c r="U57" s="53"/>
      <c r="V57" s="54"/>
    </row>
    <row r="58" spans="1:24" ht="18.75" customHeight="1" thickBot="1" x14ac:dyDescent="0.35">
      <c r="A58" s="655"/>
      <c r="B58" s="148" t="s">
        <v>665</v>
      </c>
      <c r="C58" s="618"/>
      <c r="D58" s="165"/>
      <c r="E58" s="60"/>
      <c r="F58" s="543">
        <v>74.400000000000006</v>
      </c>
      <c r="G58" s="653"/>
      <c r="H58" s="642"/>
      <c r="I58" s="505">
        <v>74.400000000000006</v>
      </c>
      <c r="J58" s="45">
        <f t="shared" si="0"/>
        <v>0</v>
      </c>
      <c r="K58" s="166">
        <v>90</v>
      </c>
      <c r="L58" s="99"/>
      <c r="M58" s="99"/>
      <c r="N58" s="48">
        <f t="shared" si="1"/>
        <v>6696.0000000000009</v>
      </c>
      <c r="O58" s="585"/>
      <c r="P58" s="591"/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47"/>
      <c r="B59" s="529" t="s">
        <v>23</v>
      </c>
      <c r="C59" s="546"/>
      <c r="D59" s="440"/>
      <c r="E59" s="60"/>
      <c r="F59" s="543"/>
      <c r="G59" s="545"/>
      <c r="H59" s="548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450"/>
      <c r="B60" s="438" t="s">
        <v>24</v>
      </c>
      <c r="C60" s="442"/>
      <c r="D60" s="168"/>
      <c r="E60" s="60"/>
      <c r="F60" s="151"/>
      <c r="G60" s="544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x14ac:dyDescent="0.3">
      <c r="A61" s="83"/>
      <c r="B61" s="17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7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75"/>
      <c r="P62" s="62"/>
      <c r="Q62" s="167"/>
      <c r="R62" s="129"/>
      <c r="S62" s="92"/>
      <c r="T62" s="92"/>
      <c r="U62" s="53"/>
      <c r="V62" s="54"/>
    </row>
    <row r="63" spans="1:24" ht="17.25" x14ac:dyDescent="0.3">
      <c r="A63" s="468"/>
      <c r="B63" s="178"/>
      <c r="C63" s="474"/>
      <c r="D63" s="171"/>
      <c r="E63" s="60"/>
      <c r="F63" s="151"/>
      <c r="G63" s="152"/>
      <c r="H63" s="388"/>
      <c r="I63" s="151"/>
      <c r="J63" s="45">
        <f>I63-F63</f>
        <v>0</v>
      </c>
      <c r="K63" s="166"/>
      <c r="L63" s="99"/>
      <c r="M63" s="99"/>
      <c r="N63" s="48">
        <f>K63*I63</f>
        <v>0</v>
      </c>
      <c r="O63" s="75"/>
      <c r="P63" s="62"/>
      <c r="Q63" s="167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>I64-F64</f>
        <v>0</v>
      </c>
      <c r="K64" s="166"/>
      <c r="L64" s="99"/>
      <c r="M64" s="99"/>
      <c r="N64" s="48">
        <f>K64*I64</f>
        <v>0</v>
      </c>
      <c r="O64" s="75"/>
      <c r="P64" s="62"/>
      <c r="Q64" s="167"/>
      <c r="R64" s="129"/>
      <c r="S64" s="180"/>
      <c r="T64" s="52"/>
      <c r="U64" s="53"/>
      <c r="V64" s="54"/>
    </row>
    <row r="65" spans="1:22" ht="17.25" x14ac:dyDescent="0.3">
      <c r="A65" s="514" t="s">
        <v>579</v>
      </c>
      <c r="B65" s="178" t="s">
        <v>580</v>
      </c>
      <c r="C65" s="183" t="s">
        <v>581</v>
      </c>
      <c r="D65" s="168"/>
      <c r="E65" s="60"/>
      <c r="F65" s="151">
        <v>8193.65</v>
      </c>
      <c r="G65" s="152">
        <v>44740</v>
      </c>
      <c r="H65" s="475" t="s">
        <v>582</v>
      </c>
      <c r="I65" s="151">
        <v>8193.65</v>
      </c>
      <c r="J65" s="45">
        <f>I65-F65</f>
        <v>0</v>
      </c>
      <c r="K65" s="166">
        <v>22.5</v>
      </c>
      <c r="L65" s="99"/>
      <c r="M65" s="99"/>
      <c r="N65" s="48">
        <f>K65*I65</f>
        <v>184357.125</v>
      </c>
      <c r="O65" s="515" t="s">
        <v>59</v>
      </c>
      <c r="P65" s="507">
        <v>44747</v>
      </c>
      <c r="Q65" s="167"/>
      <c r="R65" s="129"/>
      <c r="S65" s="180"/>
      <c r="T65" s="52"/>
      <c r="U65" s="53"/>
      <c r="V65" s="54"/>
    </row>
    <row r="66" spans="1:22" ht="35.25" thickBot="1" x14ac:dyDescent="0.35">
      <c r="A66" s="472" t="s">
        <v>579</v>
      </c>
      <c r="B66" s="184" t="s">
        <v>607</v>
      </c>
      <c r="C66" s="179" t="s">
        <v>605</v>
      </c>
      <c r="D66" s="168"/>
      <c r="E66" s="60"/>
      <c r="F66" s="151">
        <v>565</v>
      </c>
      <c r="G66" s="152">
        <v>44747</v>
      </c>
      <c r="H66" s="533" t="s">
        <v>606</v>
      </c>
      <c r="I66" s="151">
        <v>9958</v>
      </c>
      <c r="J66" s="45">
        <f t="shared" ref="J66:J69" si="5">I66-F66</f>
        <v>9393</v>
      </c>
      <c r="K66" s="166">
        <v>1</v>
      </c>
      <c r="L66" s="99"/>
      <c r="M66" s="99"/>
      <c r="N66" s="48">
        <f t="shared" ref="N66:N69" si="6">K66*I66</f>
        <v>9958</v>
      </c>
      <c r="O66" s="534" t="s">
        <v>59</v>
      </c>
      <c r="P66" s="535">
        <v>44753</v>
      </c>
      <c r="Q66" s="167"/>
      <c r="R66" s="129"/>
      <c r="S66" s="180"/>
      <c r="T66" s="52"/>
      <c r="U66" s="53"/>
      <c r="V66" s="54"/>
    </row>
    <row r="67" spans="1:22" ht="17.25" x14ac:dyDescent="0.3">
      <c r="A67" s="604" t="s">
        <v>579</v>
      </c>
      <c r="B67" s="178" t="s">
        <v>585</v>
      </c>
      <c r="C67" s="644" t="s">
        <v>586</v>
      </c>
      <c r="D67" s="171"/>
      <c r="E67" s="60"/>
      <c r="F67" s="151">
        <v>58855</v>
      </c>
      <c r="G67" s="152">
        <v>44748</v>
      </c>
      <c r="H67" s="594" t="s">
        <v>587</v>
      </c>
      <c r="I67" s="151">
        <v>58855</v>
      </c>
      <c r="J67" s="45">
        <f t="shared" si="5"/>
        <v>0</v>
      </c>
      <c r="K67" s="166">
        <v>1</v>
      </c>
      <c r="L67" s="99"/>
      <c r="M67" s="99"/>
      <c r="N67" s="48">
        <f t="shared" si="6"/>
        <v>58855</v>
      </c>
      <c r="O67" s="637" t="s">
        <v>59</v>
      </c>
      <c r="P67" s="627">
        <v>44750</v>
      </c>
      <c r="Q67" s="167"/>
      <c r="R67" s="129"/>
      <c r="S67" s="180"/>
      <c r="T67" s="52"/>
      <c r="U67" s="53"/>
      <c r="V67" s="54"/>
    </row>
    <row r="68" spans="1:22" ht="18.600000000000001" customHeight="1" x14ac:dyDescent="0.3">
      <c r="A68" s="643"/>
      <c r="B68" s="178" t="s">
        <v>588</v>
      </c>
      <c r="C68" s="645"/>
      <c r="D68" s="171"/>
      <c r="E68" s="60"/>
      <c r="F68" s="151">
        <v>28199</v>
      </c>
      <c r="G68" s="152">
        <v>44748</v>
      </c>
      <c r="H68" s="647"/>
      <c r="I68" s="151">
        <v>28199</v>
      </c>
      <c r="J68" s="45">
        <f t="shared" si="5"/>
        <v>0</v>
      </c>
      <c r="K68" s="46">
        <v>1</v>
      </c>
      <c r="L68" s="65"/>
      <c r="M68" s="99"/>
      <c r="N68" s="48">
        <f t="shared" si="6"/>
        <v>28199</v>
      </c>
      <c r="O68" s="638"/>
      <c r="P68" s="640"/>
      <c r="Q68" s="167"/>
      <c r="R68" s="129"/>
      <c r="S68" s="180"/>
      <c r="T68" s="52"/>
      <c r="U68" s="53"/>
      <c r="V68" s="54"/>
    </row>
    <row r="69" spans="1:22" ht="18" thickBot="1" x14ac:dyDescent="0.35">
      <c r="A69" s="606"/>
      <c r="B69" s="178" t="s">
        <v>589</v>
      </c>
      <c r="C69" s="646"/>
      <c r="D69" s="171"/>
      <c r="E69" s="60"/>
      <c r="F69" s="151">
        <v>26810</v>
      </c>
      <c r="G69" s="152">
        <v>44748</v>
      </c>
      <c r="H69" s="595"/>
      <c r="I69" s="151">
        <v>26810</v>
      </c>
      <c r="J69" s="45">
        <f t="shared" si="5"/>
        <v>0</v>
      </c>
      <c r="K69" s="46">
        <v>1</v>
      </c>
      <c r="L69" s="65"/>
      <c r="M69" s="99"/>
      <c r="N69" s="48">
        <f t="shared" si="6"/>
        <v>26810</v>
      </c>
      <c r="O69" s="639"/>
      <c r="P69" s="628"/>
      <c r="Q69" s="167"/>
      <c r="R69" s="129"/>
      <c r="S69" s="180"/>
      <c r="T69" s="52"/>
      <c r="U69" s="53"/>
      <c r="V69" s="54"/>
    </row>
    <row r="70" spans="1:22" ht="17.25" customHeight="1" x14ac:dyDescent="0.3">
      <c r="A70" s="80" t="s">
        <v>106</v>
      </c>
      <c r="B70" s="178" t="s">
        <v>153</v>
      </c>
      <c r="C70" s="183" t="s">
        <v>667</v>
      </c>
      <c r="D70" s="171"/>
      <c r="E70" s="60"/>
      <c r="F70" s="151">
        <v>404.4</v>
      </c>
      <c r="G70" s="152">
        <v>44748</v>
      </c>
      <c r="H70" s="153">
        <v>38775</v>
      </c>
      <c r="I70" s="151">
        <v>404.4</v>
      </c>
      <c r="J70" s="45">
        <f t="shared" si="0"/>
        <v>0</v>
      </c>
      <c r="K70" s="46">
        <v>72</v>
      </c>
      <c r="L70" s="65"/>
      <c r="M70" s="99"/>
      <c r="N70" s="48">
        <f t="shared" si="1"/>
        <v>29116.799999999999</v>
      </c>
      <c r="O70" s="549" t="s">
        <v>497</v>
      </c>
      <c r="P70" s="550">
        <v>44774</v>
      </c>
      <c r="Q70" s="164"/>
      <c r="R70" s="129"/>
      <c r="S70" s="180"/>
      <c r="T70" s="52"/>
      <c r="U70" s="53"/>
      <c r="V70" s="54"/>
    </row>
    <row r="71" spans="1:22" ht="17.25" customHeight="1" x14ac:dyDescent="0.3">
      <c r="A71" s="80" t="s">
        <v>106</v>
      </c>
      <c r="B71" s="178" t="s">
        <v>668</v>
      </c>
      <c r="C71" s="183" t="s">
        <v>669</v>
      </c>
      <c r="D71" s="171"/>
      <c r="E71" s="60"/>
      <c r="F71" s="151">
        <v>333</v>
      </c>
      <c r="G71" s="152">
        <v>44749</v>
      </c>
      <c r="H71" s="153">
        <v>38790</v>
      </c>
      <c r="I71" s="151">
        <v>333</v>
      </c>
      <c r="J71" s="45">
        <f t="shared" si="0"/>
        <v>0</v>
      </c>
      <c r="K71" s="46">
        <v>72</v>
      </c>
      <c r="L71" s="65"/>
      <c r="M71" s="99"/>
      <c r="N71" s="48">
        <f t="shared" si="1"/>
        <v>23976</v>
      </c>
      <c r="O71" s="549" t="s">
        <v>670</v>
      </c>
      <c r="P71" s="550">
        <v>44774</v>
      </c>
      <c r="Q71" s="164"/>
      <c r="R71" s="129"/>
      <c r="S71" s="180"/>
      <c r="T71" s="52"/>
      <c r="U71" s="53"/>
      <c r="V71" s="54"/>
    </row>
    <row r="72" spans="1:22" ht="17.25" customHeight="1" x14ac:dyDescent="0.3">
      <c r="A72" s="80" t="s">
        <v>106</v>
      </c>
      <c r="B72" s="178" t="s">
        <v>657</v>
      </c>
      <c r="C72" s="183" t="s">
        <v>658</v>
      </c>
      <c r="D72" s="171"/>
      <c r="E72" s="60"/>
      <c r="F72" s="151">
        <v>1970.6</v>
      </c>
      <c r="G72" s="152">
        <v>44756</v>
      </c>
      <c r="H72" s="153"/>
      <c r="I72" s="151">
        <v>1970.6</v>
      </c>
      <c r="J72" s="45">
        <f t="shared" ref="J72" si="7">I72-F72</f>
        <v>0</v>
      </c>
      <c r="K72" s="46">
        <v>105</v>
      </c>
      <c r="L72" s="65"/>
      <c r="M72" s="99"/>
      <c r="N72" s="48">
        <f t="shared" ref="N72" si="8">K72*I72</f>
        <v>206913</v>
      </c>
      <c r="O72" s="551" t="s">
        <v>59</v>
      </c>
      <c r="P72" s="552">
        <v>44781</v>
      </c>
      <c r="Q72" s="164"/>
      <c r="R72" s="129"/>
      <c r="S72" s="180"/>
      <c r="T72" s="52"/>
      <c r="U72" s="53"/>
      <c r="V72" s="54"/>
    </row>
    <row r="73" spans="1:22" ht="18.75" customHeight="1" x14ac:dyDescent="0.25">
      <c r="A73" s="80" t="s">
        <v>56</v>
      </c>
      <c r="B73" s="185"/>
      <c r="C73" s="183"/>
      <c r="D73" s="171"/>
      <c r="E73" s="60"/>
      <c r="F73" s="151"/>
      <c r="G73" s="152"/>
      <c r="H73" s="153"/>
      <c r="I73" s="151"/>
      <c r="J73" s="45">
        <f t="shared" si="0"/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8.75" customHeight="1" x14ac:dyDescent="0.3">
      <c r="A74" s="80" t="s">
        <v>677</v>
      </c>
      <c r="B74" s="178" t="s">
        <v>678</v>
      </c>
      <c r="C74" s="183" t="s">
        <v>679</v>
      </c>
      <c r="D74" s="183"/>
      <c r="E74" s="60"/>
      <c r="F74" s="151">
        <v>9410.89</v>
      </c>
      <c r="G74" s="152">
        <v>44765</v>
      </c>
      <c r="H74" s="153">
        <v>335152</v>
      </c>
      <c r="I74" s="151">
        <v>9410.8695650000009</v>
      </c>
      <c r="J74" s="45">
        <f>I74-F74</f>
        <v>-2.043499999854248E-2</v>
      </c>
      <c r="K74" s="46">
        <v>23</v>
      </c>
      <c r="L74" s="65"/>
      <c r="M74" s="99"/>
      <c r="N74" s="48">
        <f t="shared" si="1"/>
        <v>216449.99999500002</v>
      </c>
      <c r="O74" s="414" t="s">
        <v>59</v>
      </c>
      <c r="P74" s="415">
        <v>44774</v>
      </c>
      <c r="Q74" s="164"/>
      <c r="R74" s="129"/>
      <c r="S74" s="180"/>
      <c r="T74" s="52"/>
      <c r="U74" s="53"/>
      <c r="V74" s="54"/>
    </row>
    <row r="75" spans="1:22" ht="17.25" customHeight="1" x14ac:dyDescent="0.3">
      <c r="A75" s="80" t="s">
        <v>106</v>
      </c>
      <c r="B75" s="184" t="s">
        <v>668</v>
      </c>
      <c r="C75" s="183" t="s">
        <v>703</v>
      </c>
      <c r="D75" s="183"/>
      <c r="E75" s="60"/>
      <c r="F75" s="151">
        <v>491.6</v>
      </c>
      <c r="G75" s="389">
        <v>44768</v>
      </c>
      <c r="H75" s="390">
        <v>39043</v>
      </c>
      <c r="I75" s="151">
        <v>491.6</v>
      </c>
      <c r="J75" s="45">
        <f>I75-F75</f>
        <v>0</v>
      </c>
      <c r="K75" s="46">
        <v>74</v>
      </c>
      <c r="L75" s="65"/>
      <c r="M75" s="99"/>
      <c r="N75" s="48">
        <f t="shared" si="1"/>
        <v>36378.400000000001</v>
      </c>
      <c r="O75" s="414" t="s">
        <v>61</v>
      </c>
      <c r="P75" s="556">
        <v>44796</v>
      </c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7.25" customHeight="1" x14ac:dyDescent="0.3">
      <c r="A78" s="80"/>
      <c r="B78" s="184"/>
      <c r="C78" s="183"/>
      <c r="D78" s="183"/>
      <c r="E78" s="60"/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 t="shared" si="1"/>
        <v>0</v>
      </c>
      <c r="O78" s="164"/>
      <c r="P78" s="403"/>
      <c r="Q78" s="164"/>
      <c r="R78" s="129"/>
      <c r="S78" s="180"/>
      <c r="T78" s="52"/>
      <c r="U78" s="53"/>
      <c r="V78" s="54"/>
    </row>
    <row r="79" spans="1:22" ht="18.75" customHeight="1" x14ac:dyDescent="0.3">
      <c r="A79" s="80"/>
      <c r="B79" s="178"/>
      <c r="C79" s="183"/>
      <c r="D79" s="171"/>
      <c r="E79" s="60"/>
      <c r="F79" s="151"/>
      <c r="G79" s="152"/>
      <c r="H79" s="153"/>
      <c r="I79" s="151"/>
      <c r="J79" s="45">
        <f t="shared" si="0"/>
        <v>0</v>
      </c>
      <c r="K79" s="46"/>
      <c r="L79" s="65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80"/>
      <c r="B80" s="178"/>
      <c r="C80" s="183"/>
      <c r="D80" s="189"/>
      <c r="E80" s="60"/>
      <c r="F80" s="151"/>
      <c r="G80" s="152"/>
      <c r="H80" s="153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181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/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164"/>
      <c r="P82" s="403"/>
      <c r="Q82" s="164"/>
      <c r="R82" s="129"/>
      <c r="S82" s="180"/>
      <c r="T82" s="52"/>
      <c r="U82" s="53"/>
      <c r="V82" s="54"/>
    </row>
    <row r="83" spans="1:22" s="161" customFormat="1" ht="16.5" customHeight="1" x14ac:dyDescent="0.3">
      <c r="A83" s="177"/>
      <c r="B83" s="178"/>
      <c r="C83" s="183"/>
      <c r="D83" s="190"/>
      <c r="E83" s="60"/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177"/>
      <c r="B84" s="178"/>
      <c r="C84" s="183"/>
      <c r="D84" s="190"/>
      <c r="E84" s="60">
        <f t="shared" si="4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403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1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81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3"/>
      <c r="D86" s="192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2"/>
      <c r="D87" s="195"/>
      <c r="E87" s="60">
        <f t="shared" si="4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ht="16.5" customHeight="1" x14ac:dyDescent="0.3">
      <c r="A88" s="196"/>
      <c r="B88" s="127"/>
      <c r="C88" s="18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65"/>
      <c r="M88" s="65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199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588"/>
      <c r="M89" s="589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200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588"/>
      <c r="M90" s="589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1" customHeight="1" x14ac:dyDescent="0.3">
      <c r="A91" s="201"/>
      <c r="B91" s="127"/>
      <c r="C91" s="202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6.25" customHeight="1" x14ac:dyDescent="0.3">
      <c r="A92" s="204"/>
      <c r="B92" s="127"/>
      <c r="C92" s="205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203"/>
      <c r="M92" s="203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65"/>
      <c r="M94" s="65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584"/>
      <c r="P96" s="580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585"/>
      <c r="P97" s="581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13"/>
      <c r="B100" s="127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2"/>
      <c r="D101" s="202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8.75" x14ac:dyDescent="0.3">
      <c r="A107" s="127"/>
      <c r="B107" s="208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ref="E109:E178" si="9">D109*F109</f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77"/>
      <c r="B110" s="127"/>
      <c r="C110" s="207"/>
      <c r="D110" s="207"/>
      <c r="E110" s="60">
        <f t="shared" si="9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" thickBot="1" x14ac:dyDescent="0.35">
      <c r="A111" s="169"/>
      <c r="B111" s="169"/>
      <c r="C111" s="384"/>
      <c r="D111" s="384"/>
      <c r="E111" s="385">
        <f t="shared" si="9"/>
        <v>0</v>
      </c>
      <c r="F111" s="44"/>
      <c r="G111" s="386"/>
      <c r="H111" s="387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27"/>
      <c r="B112" s="127"/>
      <c r="C112" s="207"/>
      <c r="D112" s="207"/>
      <c r="E112" s="40">
        <f t="shared" si="9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9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9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9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27"/>
      <c r="B116" s="127"/>
      <c r="C116" s="207"/>
      <c r="D116" s="207"/>
      <c r="E116" s="40">
        <f t="shared" si="9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82"/>
      <c r="B117" s="127"/>
      <c r="C117" s="207"/>
      <c r="D117" s="207"/>
      <c r="E117" s="40">
        <f t="shared" si="9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ref="N117:N180" si="10">K117*I117</f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9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10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9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10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09"/>
      <c r="B120" s="127"/>
      <c r="C120" s="207"/>
      <c r="D120" s="207"/>
      <c r="E120" s="40">
        <f t="shared" si="9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10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0"/>
      <c r="B121" s="127"/>
      <c r="C121" s="207"/>
      <c r="D121" s="207"/>
      <c r="E121" s="40">
        <f t="shared" si="9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10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7"/>
      <c r="D122" s="207"/>
      <c r="E122" s="40">
        <f t="shared" si="9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10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5"/>
      <c r="D123" s="205"/>
      <c r="E123" s="40">
        <f t="shared" si="9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48">
        <f t="shared" si="10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9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10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5"/>
      <c r="D125" s="205"/>
      <c r="E125" s="40">
        <f t="shared" si="9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10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7"/>
      <c r="D126" s="207"/>
      <c r="E126" s="40">
        <f t="shared" si="9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10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2"/>
      <c r="D127" s="202"/>
      <c r="E127" s="40">
        <f t="shared" si="9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48">
        <f t="shared" si="10"/>
        <v>0</v>
      </c>
      <c r="O127" s="164"/>
      <c r="P127" s="181"/>
      <c r="Q127" s="164"/>
      <c r="R127" s="129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9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10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9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10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9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10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9"/>
        <v>0</v>
      </c>
      <c r="F131" s="64"/>
      <c r="G131" s="117"/>
      <c r="H131" s="223"/>
      <c r="I131" s="64"/>
      <c r="J131" s="45">
        <f t="shared" si="0"/>
        <v>0</v>
      </c>
      <c r="K131" s="100"/>
      <c r="L131" s="99"/>
      <c r="M131" s="99"/>
      <c r="N131" s="48">
        <f t="shared" si="10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18.75" thickTop="1" thickBot="1" x14ac:dyDescent="0.35">
      <c r="A132" s="113"/>
      <c r="B132" s="127"/>
      <c r="C132" s="207"/>
      <c r="D132" s="207"/>
      <c r="E132" s="40">
        <f t="shared" si="9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10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27"/>
      <c r="B133" s="127"/>
      <c r="C133" s="207"/>
      <c r="D133" s="207"/>
      <c r="E133" s="40">
        <f t="shared" si="9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10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9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10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9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10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9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10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9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10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9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10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10"/>
      <c r="B139" s="127"/>
      <c r="C139" s="207"/>
      <c r="D139" s="207"/>
      <c r="E139" s="40">
        <f t="shared" si="9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10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9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10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9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10"/>
        <v>0</v>
      </c>
      <c r="O141" s="98"/>
      <c r="P141" s="217"/>
      <c r="Q141" s="221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9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10"/>
        <v>0</v>
      </c>
      <c r="O142" s="98"/>
      <c r="P142" s="217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9"/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48">
        <f t="shared" si="10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9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10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9"/>
        <v>0</v>
      </c>
      <c r="F145" s="64"/>
      <c r="G145" s="117"/>
      <c r="H145" s="224"/>
      <c r="I145" s="64"/>
      <c r="J145" s="45">
        <f t="shared" si="0"/>
        <v>0</v>
      </c>
      <c r="K145" s="100"/>
      <c r="L145" s="99"/>
      <c r="M145" s="99"/>
      <c r="N145" s="48">
        <f t="shared" si="10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9"/>
        <v>0</v>
      </c>
      <c r="F146" s="64"/>
      <c r="G146" s="117"/>
      <c r="H146" s="212"/>
      <c r="I146" s="64"/>
      <c r="J146" s="45">
        <f t="shared" si="0"/>
        <v>0</v>
      </c>
      <c r="K146" s="100"/>
      <c r="L146" s="99"/>
      <c r="M146" s="99"/>
      <c r="N146" s="48">
        <f t="shared" si="10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25"/>
      <c r="B147" s="127"/>
      <c r="C147" s="207"/>
      <c r="D147" s="207"/>
      <c r="E147" s="40">
        <f t="shared" si="9"/>
        <v>0</v>
      </c>
      <c r="F147" s="64"/>
      <c r="G147" s="117"/>
      <c r="H147" s="226"/>
      <c r="I147" s="64"/>
      <c r="J147" s="45">
        <f t="shared" si="0"/>
        <v>0</v>
      </c>
      <c r="K147" s="100"/>
      <c r="L147" s="99"/>
      <c r="M147" s="99"/>
      <c r="N147" s="48">
        <f t="shared" si="10"/>
        <v>0</v>
      </c>
      <c r="O147" s="227"/>
      <c r="P147" s="228"/>
      <c r="Q147" s="229"/>
      <c r="R147" s="230"/>
      <c r="S147" s="180"/>
      <c r="T147" s="52"/>
      <c r="U147" s="53"/>
      <c r="V147" s="54"/>
    </row>
    <row r="148" spans="1:22" ht="18.75" thickTop="1" thickBot="1" x14ac:dyDescent="0.35">
      <c r="A148" s="231"/>
      <c r="B148" s="127"/>
      <c r="C148" s="207"/>
      <c r="D148" s="207"/>
      <c r="E148" s="40">
        <f t="shared" si="9"/>
        <v>0</v>
      </c>
      <c r="F148" s="64"/>
      <c r="G148" s="232"/>
      <c r="H148" s="233"/>
      <c r="I148" s="64"/>
      <c r="J148" s="45">
        <f t="shared" si="0"/>
        <v>0</v>
      </c>
      <c r="K148" s="100"/>
      <c r="L148" s="99"/>
      <c r="M148" s="99"/>
      <c r="N148" s="48">
        <f t="shared" si="10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9"/>
        <v>0</v>
      </c>
      <c r="F149" s="64"/>
      <c r="G149" s="235"/>
      <c r="H149" s="226"/>
      <c r="I149" s="64"/>
      <c r="J149" s="45">
        <f t="shared" si="0"/>
        <v>0</v>
      </c>
      <c r="K149" s="100"/>
      <c r="L149" s="99"/>
      <c r="M149" s="99"/>
      <c r="N149" s="48">
        <f t="shared" si="10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9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 t="s">
        <v>25</v>
      </c>
      <c r="N150" s="48">
        <f t="shared" si="10"/>
        <v>0</v>
      </c>
      <c r="O150" s="227"/>
      <c r="P150" s="228"/>
      <c r="Q150" s="229"/>
      <c r="R150" s="230"/>
      <c r="S150" s="180"/>
      <c r="T150" s="52"/>
      <c r="U150" s="53"/>
      <c r="V150" s="54"/>
    </row>
    <row r="151" spans="1:22" ht="18.75" thickTop="1" thickBot="1" x14ac:dyDescent="0.35">
      <c r="A151" s="210"/>
      <c r="B151" s="127"/>
      <c r="C151" s="207"/>
      <c r="D151" s="207"/>
      <c r="E151" s="40">
        <f t="shared" si="9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/>
      <c r="N151" s="48">
        <f t="shared" si="10"/>
        <v>0</v>
      </c>
      <c r="O151" s="234"/>
      <c r="P151" s="235"/>
      <c r="Q151" s="218"/>
      <c r="R151" s="215"/>
      <c r="S151" s="180"/>
      <c r="T151" s="52"/>
      <c r="U151" s="53"/>
      <c r="V151" s="54"/>
    </row>
    <row r="152" spans="1:22" ht="18.75" thickTop="1" thickBot="1" x14ac:dyDescent="0.35">
      <c r="A152" s="220"/>
      <c r="B152" s="127"/>
      <c r="C152" s="237"/>
      <c r="D152" s="237"/>
      <c r="E152" s="40">
        <f t="shared" si="9"/>
        <v>0</v>
      </c>
      <c r="F152" s="64"/>
      <c r="G152" s="235"/>
      <c r="H152" s="238"/>
      <c r="I152" s="64"/>
      <c r="J152" s="45">
        <f t="shared" si="0"/>
        <v>0</v>
      </c>
      <c r="K152" s="100"/>
      <c r="L152" s="99"/>
      <c r="M152" s="99"/>
      <c r="N152" s="48">
        <f t="shared" si="10"/>
        <v>0</v>
      </c>
      <c r="O152" s="239"/>
      <c r="P152" s="240"/>
      <c r="Q152" s="128"/>
      <c r="R152" s="129"/>
      <c r="S152" s="180"/>
      <c r="T152" s="52"/>
      <c r="U152" s="53"/>
      <c r="V152" s="54"/>
    </row>
    <row r="153" spans="1:22" ht="18.75" thickTop="1" thickBot="1" x14ac:dyDescent="0.35">
      <c r="A153" s="241"/>
      <c r="B153" s="127"/>
      <c r="C153" s="207"/>
      <c r="D153" s="207"/>
      <c r="E153" s="40">
        <f t="shared" si="9"/>
        <v>0</v>
      </c>
      <c r="F153" s="64"/>
      <c r="G153" s="235"/>
      <c r="H153" s="212"/>
      <c r="I153" s="64"/>
      <c r="J153" s="45">
        <f t="shared" ref="J153:J216" si="11">I153-F153</f>
        <v>0</v>
      </c>
      <c r="K153" s="236"/>
      <c r="L153" s="242"/>
      <c r="M153" s="242"/>
      <c r="N153" s="48">
        <f t="shared" si="10"/>
        <v>0</v>
      </c>
      <c r="O153" s="239"/>
      <c r="P153" s="240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0"/>
      <c r="B154" s="127"/>
      <c r="C154" s="207"/>
      <c r="D154" s="207"/>
      <c r="E154" s="40">
        <f t="shared" si="9"/>
        <v>0</v>
      </c>
      <c r="F154" s="64"/>
      <c r="G154" s="235"/>
      <c r="H154" s="212"/>
      <c r="I154" s="64"/>
      <c r="J154" s="45">
        <f t="shared" si="11"/>
        <v>0</v>
      </c>
      <c r="K154" s="236"/>
      <c r="L154" s="242"/>
      <c r="M154" s="242"/>
      <c r="N154" s="48">
        <f t="shared" si="10"/>
        <v>0</v>
      </c>
      <c r="O154" s="98"/>
      <c r="P154" s="217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1"/>
      <c r="B155" s="127"/>
      <c r="C155" s="207"/>
      <c r="D155" s="207"/>
      <c r="E155" s="40">
        <f t="shared" si="9"/>
        <v>0</v>
      </c>
      <c r="F155" s="64"/>
      <c r="G155" s="235"/>
      <c r="H155" s="243"/>
      <c r="I155" s="64"/>
      <c r="J155" s="45">
        <f t="shared" si="11"/>
        <v>0</v>
      </c>
      <c r="K155" s="244"/>
      <c r="L155" s="242"/>
      <c r="M155" s="242"/>
      <c r="N155" s="48">
        <f t="shared" si="10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11"/>
      <c r="B156" s="127"/>
      <c r="C156" s="207"/>
      <c r="D156" s="207"/>
      <c r="E156" s="40">
        <f t="shared" si="9"/>
        <v>0</v>
      </c>
      <c r="F156" s="64"/>
      <c r="G156" s="235"/>
      <c r="H156" s="212"/>
      <c r="I156" s="64"/>
      <c r="J156" s="45">
        <f t="shared" si="11"/>
        <v>0</v>
      </c>
      <c r="K156" s="246"/>
      <c r="L156" s="247"/>
      <c r="M156" s="247"/>
      <c r="N156" s="48">
        <f t="shared" si="10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48"/>
      <c r="B157" s="127"/>
      <c r="C157" s="207"/>
      <c r="D157" s="207"/>
      <c r="E157" s="40">
        <f t="shared" si="9"/>
        <v>0</v>
      </c>
      <c r="F157" s="249"/>
      <c r="G157" s="235"/>
      <c r="H157" s="224"/>
      <c r="I157" s="64"/>
      <c r="J157" s="45">
        <f t="shared" si="11"/>
        <v>0</v>
      </c>
      <c r="K157" s="246"/>
      <c r="L157" s="250"/>
      <c r="M157" s="250"/>
      <c r="N157" s="48">
        <f t="shared" si="10"/>
        <v>0</v>
      </c>
      <c r="O157" s="234"/>
      <c r="P157" s="235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25"/>
      <c r="B158" s="127"/>
      <c r="C158" s="207"/>
      <c r="D158" s="207"/>
      <c r="E158" s="40">
        <f t="shared" si="9"/>
        <v>0</v>
      </c>
      <c r="F158" s="64"/>
      <c r="G158" s="235"/>
      <c r="H158" s="212"/>
      <c r="I158" s="64"/>
      <c r="J158" s="45">
        <f t="shared" si="11"/>
        <v>0</v>
      </c>
      <c r="K158" s="246"/>
      <c r="L158" s="242"/>
      <c r="M158" s="242"/>
      <c r="N158" s="48">
        <f t="shared" si="10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9"/>
        <v>0</v>
      </c>
      <c r="F159" s="64"/>
      <c r="G159" s="235"/>
      <c r="H159" s="251"/>
      <c r="I159" s="64"/>
      <c r="J159" s="45">
        <f t="shared" si="11"/>
        <v>0</v>
      </c>
      <c r="K159" s="100"/>
      <c r="L159" s="242"/>
      <c r="M159" s="242"/>
      <c r="N159" s="48">
        <f t="shared" si="10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9"/>
        <v>0</v>
      </c>
      <c r="F160" s="64"/>
      <c r="G160" s="235"/>
      <c r="H160" s="226"/>
      <c r="I160" s="64"/>
      <c r="J160" s="45">
        <f t="shared" si="11"/>
        <v>0</v>
      </c>
      <c r="K160" s="246"/>
      <c r="L160" s="242"/>
      <c r="M160" s="242"/>
      <c r="N160" s="48">
        <f t="shared" si="10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9"/>
        <v>0</v>
      </c>
      <c r="F161" s="64"/>
      <c r="G161" s="235"/>
      <c r="H161" s="252"/>
      <c r="I161" s="64"/>
      <c r="J161" s="45">
        <f t="shared" si="11"/>
        <v>0</v>
      </c>
      <c r="K161" s="246"/>
      <c r="L161" s="242"/>
      <c r="M161" s="242"/>
      <c r="N161" s="48">
        <f t="shared" si="10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9"/>
        <v>0</v>
      </c>
      <c r="F162" s="64"/>
      <c r="G162" s="235"/>
      <c r="H162" s="253"/>
      <c r="I162" s="64"/>
      <c r="J162" s="45">
        <f t="shared" si="11"/>
        <v>0</v>
      </c>
      <c r="K162" s="246"/>
      <c r="L162" s="254"/>
      <c r="M162" s="254"/>
      <c r="N162" s="48">
        <f t="shared" si="10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9"/>
        <v>0</v>
      </c>
      <c r="F163" s="64"/>
      <c r="G163" s="235"/>
      <c r="H163" s="252"/>
      <c r="I163" s="64"/>
      <c r="J163" s="45">
        <f t="shared" si="11"/>
        <v>0</v>
      </c>
      <c r="K163" s="246"/>
      <c r="L163" s="254"/>
      <c r="M163" s="254"/>
      <c r="N163" s="48">
        <f t="shared" si="10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9"/>
        <v>0</v>
      </c>
      <c r="F164" s="64"/>
      <c r="G164" s="235"/>
      <c r="H164" s="252"/>
      <c r="I164" s="64"/>
      <c r="J164" s="45">
        <f t="shared" si="11"/>
        <v>0</v>
      </c>
      <c r="K164" s="246"/>
      <c r="L164" s="254"/>
      <c r="M164" s="254"/>
      <c r="N164" s="48">
        <f t="shared" si="10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9"/>
        <v>0</v>
      </c>
      <c r="F165" s="64"/>
      <c r="G165" s="235"/>
      <c r="H165" s="252"/>
      <c r="I165" s="64"/>
      <c r="J165" s="45">
        <f t="shared" si="11"/>
        <v>0</v>
      </c>
      <c r="K165" s="100"/>
      <c r="L165" s="99"/>
      <c r="M165" s="99"/>
      <c r="N165" s="48">
        <f t="shared" si="10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9"/>
        <v>0</v>
      </c>
      <c r="F166" s="64"/>
      <c r="G166" s="235"/>
      <c r="H166" s="252"/>
      <c r="I166" s="64"/>
      <c r="J166" s="45">
        <f t="shared" si="11"/>
        <v>0</v>
      </c>
      <c r="K166" s="100"/>
      <c r="L166" s="99"/>
      <c r="M166" s="99"/>
      <c r="N166" s="48">
        <f t="shared" si="10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9"/>
        <v>0</v>
      </c>
      <c r="F167" s="64"/>
      <c r="G167" s="235"/>
      <c r="H167" s="252"/>
      <c r="I167" s="64"/>
      <c r="J167" s="45">
        <f t="shared" si="11"/>
        <v>0</v>
      </c>
      <c r="K167" s="100"/>
      <c r="L167" s="99"/>
      <c r="M167" s="99"/>
      <c r="N167" s="48">
        <f t="shared" si="10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118"/>
      <c r="B168" s="127"/>
      <c r="C168" s="237"/>
      <c r="D168" s="237"/>
      <c r="E168" s="40">
        <f t="shared" si="9"/>
        <v>0</v>
      </c>
      <c r="F168" s="64"/>
      <c r="G168" s="235"/>
      <c r="H168" s="238"/>
      <c r="I168" s="64"/>
      <c r="J168" s="45">
        <f t="shared" si="11"/>
        <v>0</v>
      </c>
      <c r="K168" s="100"/>
      <c r="L168" s="99"/>
      <c r="M168" s="99"/>
      <c r="N168" s="48">
        <f t="shared" si="10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11"/>
      <c r="B169" s="127"/>
      <c r="C169" s="257"/>
      <c r="D169" s="257"/>
      <c r="E169" s="40">
        <f t="shared" si="9"/>
        <v>0</v>
      </c>
      <c r="F169" s="64"/>
      <c r="G169" s="235"/>
      <c r="H169" s="63"/>
      <c r="I169" s="64"/>
      <c r="J169" s="45">
        <f t="shared" si="11"/>
        <v>0</v>
      </c>
      <c r="K169" s="100"/>
      <c r="L169" s="99"/>
      <c r="M169" s="99"/>
      <c r="N169" s="48">
        <f t="shared" si="10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37"/>
      <c r="D170" s="237"/>
      <c r="E170" s="40">
        <f t="shared" si="9"/>
        <v>0</v>
      </c>
      <c r="F170" s="64"/>
      <c r="G170" s="235"/>
      <c r="H170" s="238"/>
      <c r="I170" s="64"/>
      <c r="J170" s="45">
        <f t="shared" si="11"/>
        <v>0</v>
      </c>
      <c r="K170" s="100"/>
      <c r="L170" s="99"/>
      <c r="M170" s="99"/>
      <c r="N170" s="48">
        <f t="shared" si="10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58"/>
      <c r="B171" s="259"/>
      <c r="C171" s="219"/>
      <c r="D171" s="219"/>
      <c r="E171" s="40">
        <f t="shared" si="9"/>
        <v>0</v>
      </c>
      <c r="F171" s="64"/>
      <c r="G171" s="235"/>
      <c r="H171" s="238"/>
      <c r="I171" s="64"/>
      <c r="J171" s="45">
        <f t="shared" si="11"/>
        <v>0</v>
      </c>
      <c r="K171" s="100"/>
      <c r="L171" s="99"/>
      <c r="M171" s="99"/>
      <c r="N171" s="48">
        <f t="shared" si="10"/>
        <v>0</v>
      </c>
      <c r="O171" s="239"/>
      <c r="P171" s="240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9"/>
        <v>0</v>
      </c>
      <c r="F172" s="64"/>
      <c r="G172" s="235"/>
      <c r="H172" s="238"/>
      <c r="I172" s="64"/>
      <c r="J172" s="45">
        <f t="shared" si="11"/>
        <v>0</v>
      </c>
      <c r="K172" s="100"/>
      <c r="L172" s="99"/>
      <c r="M172" s="99"/>
      <c r="N172" s="48">
        <f t="shared" si="10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9"/>
        <v>0</v>
      </c>
      <c r="F173" s="64"/>
      <c r="G173" s="235"/>
      <c r="H173" s="238"/>
      <c r="I173" s="64"/>
      <c r="J173" s="45">
        <f t="shared" si="11"/>
        <v>0</v>
      </c>
      <c r="K173" s="100"/>
      <c r="L173" s="99"/>
      <c r="M173" s="99"/>
      <c r="N173" s="48">
        <f t="shared" si="10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61"/>
      <c r="B174" s="127"/>
      <c r="C174" s="262"/>
      <c r="D174" s="262"/>
      <c r="E174" s="40">
        <f t="shared" si="9"/>
        <v>0</v>
      </c>
      <c r="F174" s="64"/>
      <c r="G174" s="235"/>
      <c r="H174" s="238"/>
      <c r="I174" s="64"/>
      <c r="J174" s="45">
        <f t="shared" si="11"/>
        <v>0</v>
      </c>
      <c r="K174" s="100"/>
      <c r="L174" s="99"/>
      <c r="M174" s="99"/>
      <c r="N174" s="48">
        <f t="shared" si="10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9"/>
        <v>0</v>
      </c>
      <c r="F175" s="64"/>
      <c r="G175" s="264"/>
      <c r="H175" s="238"/>
      <c r="I175" s="64"/>
      <c r="J175" s="45">
        <f t="shared" si="11"/>
        <v>0</v>
      </c>
      <c r="K175" s="100"/>
      <c r="L175" s="99"/>
      <c r="M175" s="99"/>
      <c r="N175" s="48">
        <f t="shared" si="10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9"/>
        <v>0</v>
      </c>
      <c r="F176" s="64"/>
      <c r="G176" s="117"/>
      <c r="H176" s="238"/>
      <c r="I176" s="64"/>
      <c r="J176" s="45">
        <f t="shared" si="11"/>
        <v>0</v>
      </c>
      <c r="K176" s="100"/>
      <c r="L176" s="99"/>
      <c r="M176" s="99"/>
      <c r="N176" s="48">
        <f t="shared" si="10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7.25" thickTop="1" thickBot="1" x14ac:dyDescent="0.3">
      <c r="A177" s="220"/>
      <c r="B177" s="210"/>
      <c r="C177" s="267"/>
      <c r="D177" s="267"/>
      <c r="E177" s="40">
        <f t="shared" si="9"/>
        <v>0</v>
      </c>
      <c r="F177" s="268"/>
      <c r="G177" s="235"/>
      <c r="H177" s="269"/>
      <c r="I177" s="268"/>
      <c r="J177" s="45">
        <f t="shared" si="11"/>
        <v>0</v>
      </c>
      <c r="N177" s="48">
        <f t="shared" si="10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268"/>
      <c r="G178" s="235"/>
      <c r="H178" s="269"/>
      <c r="I178" s="268"/>
      <c r="J178" s="45">
        <f t="shared" si="11"/>
        <v>0</v>
      </c>
      <c r="N178" s="48">
        <f t="shared" si="10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ref="E179:E242" si="12">D179*F179</f>
        <v>0</v>
      </c>
      <c r="F179" s="64"/>
      <c r="G179" s="235"/>
      <c r="H179" s="238"/>
      <c r="I179" s="64"/>
      <c r="J179" s="45">
        <f t="shared" si="11"/>
        <v>0</v>
      </c>
      <c r="K179" s="100"/>
      <c r="L179" s="99"/>
      <c r="M179" s="99"/>
      <c r="N179" s="48">
        <f t="shared" si="10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62"/>
      <c r="D180" s="262"/>
      <c r="E180" s="40">
        <f t="shared" si="12"/>
        <v>0</v>
      </c>
      <c r="F180" s="64"/>
      <c r="G180" s="235"/>
      <c r="H180" s="238"/>
      <c r="I180" s="64"/>
      <c r="J180" s="45">
        <f t="shared" si="11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12"/>
        <v>0</v>
      </c>
      <c r="F181" s="64"/>
      <c r="G181" s="264"/>
      <c r="H181" s="238"/>
      <c r="I181" s="64"/>
      <c r="J181" s="45">
        <f t="shared" si="11"/>
        <v>0</v>
      </c>
      <c r="K181" s="100"/>
      <c r="L181" s="99"/>
      <c r="M181" s="99"/>
      <c r="N181" s="48">
        <f t="shared" ref="N181:N244" si="13">K181*I181</f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12"/>
        <v>0</v>
      </c>
      <c r="F182" s="64"/>
      <c r="G182" s="264"/>
      <c r="H182" s="238"/>
      <c r="I182" s="64"/>
      <c r="J182" s="45">
        <f t="shared" si="11"/>
        <v>0</v>
      </c>
      <c r="K182" s="100"/>
      <c r="L182" s="99"/>
      <c r="M182" s="99"/>
      <c r="N182" s="48">
        <f t="shared" si="13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12"/>
        <v>0</v>
      </c>
      <c r="F183" s="64"/>
      <c r="G183" s="264"/>
      <c r="H183" s="238"/>
      <c r="I183" s="64"/>
      <c r="J183" s="45">
        <f t="shared" si="11"/>
        <v>0</v>
      </c>
      <c r="K183" s="100"/>
      <c r="L183" s="99"/>
      <c r="M183" s="99"/>
      <c r="N183" s="48">
        <f t="shared" si="13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">
      <c r="A184" s="220"/>
      <c r="B184" s="210"/>
      <c r="C184" s="278"/>
      <c r="D184" s="278"/>
      <c r="E184" s="40">
        <f t="shared" si="12"/>
        <v>0</v>
      </c>
      <c r="F184" s="64"/>
      <c r="G184" s="264"/>
      <c r="H184" s="238"/>
      <c r="I184" s="64"/>
      <c r="J184" s="45">
        <f t="shared" si="11"/>
        <v>0</v>
      </c>
      <c r="K184" s="100"/>
      <c r="L184" s="99"/>
      <c r="M184" s="99"/>
      <c r="N184" s="48">
        <f t="shared" si="13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77"/>
      <c r="D185" s="277"/>
      <c r="E185" s="40">
        <f t="shared" si="12"/>
        <v>0</v>
      </c>
      <c r="F185" s="64"/>
      <c r="G185" s="264"/>
      <c r="H185" s="238"/>
      <c r="I185" s="64"/>
      <c r="J185" s="45">
        <f t="shared" si="11"/>
        <v>0</v>
      </c>
      <c r="K185" s="100"/>
      <c r="L185" s="99"/>
      <c r="M185" s="99"/>
      <c r="N185" s="48">
        <f t="shared" si="13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12"/>
        <v>0</v>
      </c>
      <c r="F186" s="64"/>
      <c r="G186" s="235"/>
      <c r="H186" s="238"/>
      <c r="I186" s="64"/>
      <c r="J186" s="45">
        <f t="shared" si="11"/>
        <v>0</v>
      </c>
      <c r="K186" s="100"/>
      <c r="L186" s="99"/>
      <c r="M186" s="99"/>
      <c r="N186" s="48">
        <f t="shared" si="13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12"/>
        <v>0</v>
      </c>
      <c r="F187" s="64"/>
      <c r="G187" s="235"/>
      <c r="H187" s="238"/>
      <c r="I187" s="64"/>
      <c r="J187" s="45">
        <f t="shared" si="11"/>
        <v>0</v>
      </c>
      <c r="K187" s="100"/>
      <c r="L187" s="99"/>
      <c r="M187" s="99"/>
      <c r="N187" s="48">
        <f t="shared" si="13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12"/>
        <v>0</v>
      </c>
      <c r="F188" s="64"/>
      <c r="G188" s="235"/>
      <c r="H188" s="238"/>
      <c r="I188" s="64"/>
      <c r="J188" s="45">
        <f t="shared" si="11"/>
        <v>0</v>
      </c>
      <c r="K188" s="100"/>
      <c r="L188" s="99"/>
      <c r="M188" s="99"/>
      <c r="N188" s="48">
        <f t="shared" si="13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12"/>
        <v>0</v>
      </c>
      <c r="F189" s="64"/>
      <c r="G189" s="235"/>
      <c r="H189" s="238"/>
      <c r="I189" s="64"/>
      <c r="J189" s="45">
        <f t="shared" si="11"/>
        <v>0</v>
      </c>
      <c r="K189" s="100"/>
      <c r="L189" s="99"/>
      <c r="M189" s="99"/>
      <c r="N189" s="48">
        <f t="shared" si="13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61"/>
      <c r="B190" s="210"/>
      <c r="C190" s="262"/>
      <c r="D190" s="262"/>
      <c r="E190" s="40">
        <f t="shared" si="12"/>
        <v>0</v>
      </c>
      <c r="F190" s="64"/>
      <c r="G190" s="235"/>
      <c r="H190" s="238"/>
      <c r="I190" s="64"/>
      <c r="J190" s="45">
        <f t="shared" si="11"/>
        <v>0</v>
      </c>
      <c r="K190" s="100"/>
      <c r="L190" s="99"/>
      <c r="M190" s="99"/>
      <c r="N190" s="48">
        <f t="shared" si="13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5">
      <c r="A191" s="279"/>
      <c r="B191" s="127"/>
      <c r="C191" s="263"/>
      <c r="D191" s="263"/>
      <c r="E191" s="40">
        <f t="shared" si="12"/>
        <v>0</v>
      </c>
      <c r="F191" s="64"/>
      <c r="G191" s="117"/>
      <c r="H191" s="238"/>
      <c r="I191" s="64"/>
      <c r="J191" s="45">
        <f t="shared" si="11"/>
        <v>0</v>
      </c>
      <c r="K191" s="100"/>
      <c r="L191" s="99"/>
      <c r="M191" s="99"/>
      <c r="N191" s="48">
        <f t="shared" si="13"/>
        <v>0</v>
      </c>
      <c r="O191" s="265"/>
      <c r="P191" s="266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12"/>
        <v>0</v>
      </c>
      <c r="F192" s="64"/>
      <c r="G192" s="235"/>
      <c r="H192" s="238"/>
      <c r="I192" s="64"/>
      <c r="J192" s="45">
        <f t="shared" si="11"/>
        <v>0</v>
      </c>
      <c r="K192" s="100"/>
      <c r="L192" s="99"/>
      <c r="M192" s="99"/>
      <c r="N192" s="48">
        <f t="shared" si="13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12"/>
        <v>0</v>
      </c>
      <c r="F193" s="64"/>
      <c r="G193" s="235"/>
      <c r="H193" s="238"/>
      <c r="I193" s="64"/>
      <c r="J193" s="45">
        <f t="shared" si="11"/>
        <v>0</v>
      </c>
      <c r="K193" s="100"/>
      <c r="L193" s="99"/>
      <c r="M193" s="99"/>
      <c r="N193" s="48">
        <f t="shared" si="13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12"/>
        <v>0</v>
      </c>
      <c r="F194" s="64"/>
      <c r="G194" s="235"/>
      <c r="H194" s="238"/>
      <c r="I194" s="64"/>
      <c r="J194" s="45">
        <f t="shared" si="11"/>
        <v>0</v>
      </c>
      <c r="K194" s="100"/>
      <c r="L194" s="99"/>
      <c r="M194" s="99"/>
      <c r="N194" s="48">
        <f t="shared" si="13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12"/>
        <v>0</v>
      </c>
      <c r="F195" s="281"/>
      <c r="G195" s="264"/>
      <c r="H195" s="238"/>
      <c r="I195" s="64"/>
      <c r="J195" s="45">
        <f t="shared" si="11"/>
        <v>0</v>
      </c>
      <c r="K195" s="100"/>
      <c r="L195" s="99"/>
      <c r="M195" s="99"/>
      <c r="N195" s="48">
        <f t="shared" si="13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12"/>
        <v>0</v>
      </c>
      <c r="F196" s="281"/>
      <c r="G196" s="264"/>
      <c r="H196" s="238"/>
      <c r="I196" s="64"/>
      <c r="J196" s="45">
        <f t="shared" si="11"/>
        <v>0</v>
      </c>
      <c r="K196" s="100"/>
      <c r="L196" s="99"/>
      <c r="M196" s="99"/>
      <c r="N196" s="48">
        <f t="shared" si="13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12"/>
        <v>0</v>
      </c>
      <c r="F197" s="281"/>
      <c r="G197" s="264"/>
      <c r="H197" s="238"/>
      <c r="I197" s="64"/>
      <c r="J197" s="45">
        <f t="shared" si="11"/>
        <v>0</v>
      </c>
      <c r="K197" s="100"/>
      <c r="L197" s="99"/>
      <c r="M197" s="99"/>
      <c r="N197" s="48">
        <f t="shared" si="13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12"/>
        <v>0</v>
      </c>
      <c r="F198" s="281"/>
      <c r="G198" s="264"/>
      <c r="H198" s="238"/>
      <c r="I198" s="64"/>
      <c r="J198" s="45">
        <f t="shared" si="11"/>
        <v>0</v>
      </c>
      <c r="K198" s="100"/>
      <c r="L198" s="99"/>
      <c r="M198" s="99"/>
      <c r="N198" s="48">
        <f t="shared" si="13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12"/>
        <v>0</v>
      </c>
      <c r="F199" s="281"/>
      <c r="G199" s="264"/>
      <c r="H199" s="238"/>
      <c r="I199" s="64"/>
      <c r="J199" s="45">
        <f t="shared" si="11"/>
        <v>0</v>
      </c>
      <c r="K199" s="100"/>
      <c r="L199" s="99"/>
      <c r="M199" s="99"/>
      <c r="N199" s="48">
        <f t="shared" si="13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12"/>
        <v>0</v>
      </c>
      <c r="F200" s="281"/>
      <c r="G200" s="264"/>
      <c r="H200" s="238"/>
      <c r="I200" s="64"/>
      <c r="J200" s="45">
        <f t="shared" si="11"/>
        <v>0</v>
      </c>
      <c r="K200" s="100"/>
      <c r="L200" s="99"/>
      <c r="M200" s="99"/>
      <c r="N200" s="48">
        <f t="shared" si="13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12"/>
        <v>0</v>
      </c>
      <c r="F201" s="281"/>
      <c r="G201" s="264"/>
      <c r="H201" s="238"/>
      <c r="I201" s="64"/>
      <c r="J201" s="45">
        <f t="shared" si="11"/>
        <v>0</v>
      </c>
      <c r="K201" s="100"/>
      <c r="L201" s="99"/>
      <c r="M201" s="99"/>
      <c r="N201" s="48">
        <f t="shared" si="13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12"/>
        <v>0</v>
      </c>
      <c r="F202" s="64"/>
      <c r="G202" s="264"/>
      <c r="H202" s="238"/>
      <c r="I202" s="64"/>
      <c r="J202" s="45">
        <f t="shared" si="11"/>
        <v>0</v>
      </c>
      <c r="K202" s="100"/>
      <c r="L202" s="99"/>
      <c r="M202" s="99"/>
      <c r="N202" s="48">
        <f t="shared" si="13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12"/>
        <v>0</v>
      </c>
      <c r="F203" s="64"/>
      <c r="G203" s="235"/>
      <c r="H203" s="238"/>
      <c r="I203" s="64"/>
      <c r="J203" s="45">
        <f t="shared" si="11"/>
        <v>0</v>
      </c>
      <c r="K203" s="100"/>
      <c r="L203" s="99"/>
      <c r="M203" s="99"/>
      <c r="N203" s="48">
        <f t="shared" si="13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12"/>
        <v>0</v>
      </c>
      <c r="F204" s="64"/>
      <c r="G204" s="235"/>
      <c r="H204" s="238"/>
      <c r="I204" s="64"/>
      <c r="J204" s="45">
        <f t="shared" si="11"/>
        <v>0</v>
      </c>
      <c r="K204" s="100"/>
      <c r="L204" s="99"/>
      <c r="M204" s="99"/>
      <c r="N204" s="48">
        <f t="shared" si="13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12"/>
        <v>0</v>
      </c>
      <c r="F205" s="64"/>
      <c r="G205" s="235"/>
      <c r="H205" s="238"/>
      <c r="I205" s="64"/>
      <c r="J205" s="45">
        <f t="shared" si="11"/>
        <v>0</v>
      </c>
      <c r="K205" s="100"/>
      <c r="L205" s="99"/>
      <c r="M205" s="99"/>
      <c r="N205" s="48">
        <f t="shared" si="13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12"/>
        <v>0</v>
      </c>
      <c r="F206" s="64"/>
      <c r="G206" s="235"/>
      <c r="H206" s="238"/>
      <c r="I206" s="64"/>
      <c r="J206" s="45">
        <f t="shared" si="11"/>
        <v>0</v>
      </c>
      <c r="K206" s="100"/>
      <c r="L206" s="99"/>
      <c r="M206" s="99"/>
      <c r="N206" s="48">
        <f t="shared" si="13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12"/>
        <v>0</v>
      </c>
      <c r="F207" s="64"/>
      <c r="G207" s="235"/>
      <c r="H207" s="238"/>
      <c r="I207" s="64"/>
      <c r="J207" s="45">
        <f t="shared" si="11"/>
        <v>0</v>
      </c>
      <c r="K207" s="100"/>
      <c r="L207" s="99"/>
      <c r="M207" s="99"/>
      <c r="N207" s="48">
        <f t="shared" si="13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12"/>
        <v>0</v>
      </c>
      <c r="F208" s="64"/>
      <c r="G208" s="235"/>
      <c r="H208" s="238"/>
      <c r="I208" s="64"/>
      <c r="J208" s="45">
        <f t="shared" si="11"/>
        <v>0</v>
      </c>
      <c r="K208" s="100"/>
      <c r="L208" s="99"/>
      <c r="M208" s="99"/>
      <c r="N208" s="48">
        <f t="shared" si="13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12"/>
        <v>0</v>
      </c>
      <c r="F209" s="64"/>
      <c r="G209" s="235"/>
      <c r="H209" s="238"/>
      <c r="I209" s="64"/>
      <c r="J209" s="45">
        <f t="shared" si="11"/>
        <v>0</v>
      </c>
      <c r="K209" s="100"/>
      <c r="L209" s="99"/>
      <c r="M209" s="99"/>
      <c r="N209" s="48">
        <f t="shared" si="13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12"/>
        <v>0</v>
      </c>
      <c r="F210" s="64"/>
      <c r="G210" s="235"/>
      <c r="H210" s="238"/>
      <c r="I210" s="64"/>
      <c r="J210" s="45">
        <f t="shared" si="11"/>
        <v>0</v>
      </c>
      <c r="K210" s="100"/>
      <c r="L210" s="99"/>
      <c r="M210" s="99"/>
      <c r="N210" s="48">
        <f t="shared" si="13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7.25" thickTop="1" thickBot="1" x14ac:dyDescent="0.3">
      <c r="A211" s="210"/>
      <c r="B211" s="267"/>
      <c r="C211" s="257"/>
      <c r="D211" s="257"/>
      <c r="E211" s="40">
        <f t="shared" si="12"/>
        <v>0</v>
      </c>
      <c r="F211" s="64"/>
      <c r="G211" s="117"/>
      <c r="H211" s="63"/>
      <c r="I211" s="64"/>
      <c r="J211" s="45">
        <f t="shared" si="11"/>
        <v>0</v>
      </c>
      <c r="K211" s="100"/>
      <c r="L211" s="99"/>
      <c r="M211" s="99"/>
      <c r="N211" s="48">
        <f t="shared" si="13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12"/>
        <v>0</v>
      </c>
      <c r="F212" s="64"/>
      <c r="G212" s="235"/>
      <c r="H212" s="238"/>
      <c r="I212" s="64"/>
      <c r="J212" s="45">
        <f t="shared" si="11"/>
        <v>0</v>
      </c>
      <c r="K212" s="100"/>
      <c r="L212" s="99"/>
      <c r="M212" s="99"/>
      <c r="N212" s="48">
        <f t="shared" si="13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12"/>
        <v>0</v>
      </c>
      <c r="F213" s="64"/>
      <c r="G213" s="235"/>
      <c r="H213" s="238"/>
      <c r="I213" s="64"/>
      <c r="J213" s="45">
        <f t="shared" si="11"/>
        <v>0</v>
      </c>
      <c r="K213" s="100"/>
      <c r="L213" s="99"/>
      <c r="M213" s="99"/>
      <c r="N213" s="48">
        <f t="shared" si="13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12"/>
        <v>0</v>
      </c>
      <c r="F214" s="64"/>
      <c r="G214" s="235"/>
      <c r="H214" s="238"/>
      <c r="I214" s="64"/>
      <c r="J214" s="45">
        <f t="shared" si="11"/>
        <v>0</v>
      </c>
      <c r="K214" s="100"/>
      <c r="L214" s="99"/>
      <c r="M214" s="99"/>
      <c r="N214" s="48">
        <f t="shared" si="13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12"/>
        <v>0</v>
      </c>
      <c r="F215" s="64"/>
      <c r="G215" s="235"/>
      <c r="H215" s="238"/>
      <c r="I215" s="64"/>
      <c r="J215" s="45">
        <f t="shared" si="11"/>
        <v>0</v>
      </c>
      <c r="K215" s="100"/>
      <c r="L215" s="99"/>
      <c r="M215" s="99"/>
      <c r="N215" s="48">
        <f t="shared" si="13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82"/>
      <c r="B216" s="210"/>
      <c r="C216" s="257"/>
      <c r="D216" s="257"/>
      <c r="E216" s="40">
        <f t="shared" si="12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3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12"/>
        <v>0</v>
      </c>
      <c r="F217" s="64"/>
      <c r="G217" s="235"/>
      <c r="H217" s="238"/>
      <c r="I217" s="64"/>
      <c r="J217" s="45">
        <f t="shared" ref="J217:J260" si="14">I217-F217</f>
        <v>0</v>
      </c>
      <c r="K217" s="100"/>
      <c r="L217" s="99"/>
      <c r="M217" s="99"/>
      <c r="N217" s="48">
        <f t="shared" si="13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12"/>
        <v>0</v>
      </c>
      <c r="F218" s="64"/>
      <c r="G218" s="235"/>
      <c r="H218" s="238"/>
      <c r="I218" s="64"/>
      <c r="J218" s="45">
        <f t="shared" si="14"/>
        <v>0</v>
      </c>
      <c r="K218" s="100"/>
      <c r="L218" s="99"/>
      <c r="M218" s="99"/>
      <c r="N218" s="48">
        <f t="shared" si="13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12"/>
        <v>0</v>
      </c>
      <c r="F219" s="64"/>
      <c r="G219" s="235"/>
      <c r="H219" s="238"/>
      <c r="I219" s="64"/>
      <c r="J219" s="45">
        <f t="shared" si="14"/>
        <v>0</v>
      </c>
      <c r="K219" s="100"/>
      <c r="L219" s="99"/>
      <c r="M219" s="99"/>
      <c r="N219" s="48">
        <f t="shared" si="13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12"/>
        <v>0</v>
      </c>
      <c r="F220" s="64"/>
      <c r="G220" s="235"/>
      <c r="H220" s="238"/>
      <c r="I220" s="64"/>
      <c r="J220" s="45">
        <f t="shared" si="14"/>
        <v>0</v>
      </c>
      <c r="K220" s="100"/>
      <c r="L220" s="99"/>
      <c r="M220" s="99"/>
      <c r="N220" s="48">
        <f t="shared" si="13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12"/>
        <v>0</v>
      </c>
      <c r="F221" s="64"/>
      <c r="G221" s="235"/>
      <c r="H221" s="238"/>
      <c r="I221" s="64"/>
      <c r="J221" s="45">
        <f t="shared" si="14"/>
        <v>0</v>
      </c>
      <c r="K221" s="100"/>
      <c r="L221" s="99"/>
      <c r="M221" s="99"/>
      <c r="N221" s="48">
        <f t="shared" si="13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12"/>
        <v>0</v>
      </c>
      <c r="F222" s="64"/>
      <c r="G222" s="235"/>
      <c r="H222" s="238"/>
      <c r="I222" s="64"/>
      <c r="J222" s="45">
        <f t="shared" si="14"/>
        <v>0</v>
      </c>
      <c r="K222" s="100"/>
      <c r="L222" s="99"/>
      <c r="M222" s="99"/>
      <c r="N222" s="48">
        <f t="shared" si="13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12"/>
        <v>0</v>
      </c>
      <c r="F223" s="64"/>
      <c r="G223" s="235"/>
      <c r="H223" s="238"/>
      <c r="I223" s="64"/>
      <c r="J223" s="45">
        <f t="shared" si="14"/>
        <v>0</v>
      </c>
      <c r="K223" s="100"/>
      <c r="L223" s="99"/>
      <c r="M223" s="99"/>
      <c r="N223" s="48">
        <f t="shared" si="13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12"/>
        <v>0</v>
      </c>
      <c r="F224" s="64"/>
      <c r="G224" s="235"/>
      <c r="H224" s="238"/>
      <c r="I224" s="64"/>
      <c r="J224" s="45">
        <f t="shared" si="14"/>
        <v>0</v>
      </c>
      <c r="K224" s="100"/>
      <c r="L224" s="99"/>
      <c r="M224" s="99"/>
      <c r="N224" s="48">
        <f t="shared" si="13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12"/>
        <v>0</v>
      </c>
      <c r="F225" s="64"/>
      <c r="G225" s="235"/>
      <c r="H225" s="238"/>
      <c r="I225" s="64"/>
      <c r="J225" s="45">
        <f t="shared" si="14"/>
        <v>0</v>
      </c>
      <c r="K225" s="100"/>
      <c r="L225" s="99"/>
      <c r="M225" s="99"/>
      <c r="N225" s="48">
        <f t="shared" si="13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83"/>
      <c r="D226" s="283"/>
      <c r="E226" s="40">
        <f t="shared" si="12"/>
        <v>0</v>
      </c>
      <c r="F226" s="64"/>
      <c r="G226" s="235"/>
      <c r="H226" s="238"/>
      <c r="I226" s="64"/>
      <c r="J226" s="45">
        <f t="shared" si="14"/>
        <v>0</v>
      </c>
      <c r="K226" s="100"/>
      <c r="L226" s="99"/>
      <c r="M226" s="99"/>
      <c r="N226" s="48">
        <f t="shared" si="13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57"/>
      <c r="D227" s="257"/>
      <c r="E227" s="40">
        <f t="shared" si="12"/>
        <v>0</v>
      </c>
      <c r="F227" s="64"/>
      <c r="G227" s="235"/>
      <c r="H227" s="238"/>
      <c r="I227" s="64"/>
      <c r="J227" s="45">
        <f t="shared" si="14"/>
        <v>0</v>
      </c>
      <c r="K227" s="100"/>
      <c r="L227" s="99"/>
      <c r="M227" s="99"/>
      <c r="N227" s="48">
        <f t="shared" si="13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7"/>
      <c r="D228" s="277"/>
      <c r="E228" s="40">
        <f t="shared" si="12"/>
        <v>0</v>
      </c>
      <c r="F228" s="64"/>
      <c r="G228" s="235"/>
      <c r="H228" s="238"/>
      <c r="I228" s="64"/>
      <c r="J228" s="45">
        <f t="shared" si="14"/>
        <v>0</v>
      </c>
      <c r="K228" s="100"/>
      <c r="L228" s="99"/>
      <c r="M228" s="99"/>
      <c r="N228" s="48">
        <f t="shared" si="13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12"/>
        <v>0</v>
      </c>
      <c r="F229" s="64"/>
      <c r="G229" s="235"/>
      <c r="H229" s="238"/>
      <c r="I229" s="64"/>
      <c r="J229" s="45">
        <f t="shared" si="14"/>
        <v>0</v>
      </c>
      <c r="K229" s="100"/>
      <c r="L229" s="99"/>
      <c r="M229" s="99"/>
      <c r="N229" s="48">
        <f t="shared" si="13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12"/>
        <v>0</v>
      </c>
      <c r="F230" s="64"/>
      <c r="G230" s="235"/>
      <c r="H230" s="238"/>
      <c r="I230" s="64"/>
      <c r="J230" s="45">
        <f t="shared" si="14"/>
        <v>0</v>
      </c>
      <c r="K230" s="100"/>
      <c r="L230" s="99"/>
      <c r="M230" s="99"/>
      <c r="N230" s="48">
        <f t="shared" si="13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7"/>
      <c r="D231" s="277"/>
      <c r="E231" s="40">
        <f t="shared" si="12"/>
        <v>0</v>
      </c>
      <c r="F231" s="64"/>
      <c r="G231" s="235"/>
      <c r="H231" s="238"/>
      <c r="I231" s="64"/>
      <c r="J231" s="45">
        <f t="shared" si="14"/>
        <v>0</v>
      </c>
      <c r="K231" s="100"/>
      <c r="L231" s="99"/>
      <c r="M231" s="99"/>
      <c r="N231" s="48">
        <f t="shared" si="13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62"/>
      <c r="D232" s="262"/>
      <c r="E232" s="40">
        <f t="shared" si="12"/>
        <v>0</v>
      </c>
      <c r="F232" s="64"/>
      <c r="G232" s="235"/>
      <c r="H232" s="238"/>
      <c r="I232" s="64"/>
      <c r="J232" s="45">
        <f t="shared" si="14"/>
        <v>0</v>
      </c>
      <c r="K232" s="100"/>
      <c r="L232" s="99"/>
      <c r="M232" s="99"/>
      <c r="N232" s="48">
        <f t="shared" si="13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07"/>
      <c r="D233" s="207"/>
      <c r="E233" s="40">
        <f t="shared" si="12"/>
        <v>0</v>
      </c>
      <c r="F233" s="64"/>
      <c r="G233" s="235"/>
      <c r="H233" s="238"/>
      <c r="I233" s="64"/>
      <c r="J233" s="45">
        <f t="shared" si="14"/>
        <v>0</v>
      </c>
      <c r="K233" s="100"/>
      <c r="L233" s="99"/>
      <c r="M233" s="99"/>
      <c r="N233" s="48">
        <f t="shared" si="13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11"/>
      <c r="B234" s="210"/>
      <c r="C234" s="237"/>
      <c r="D234" s="237"/>
      <c r="E234" s="40">
        <f t="shared" si="12"/>
        <v>0</v>
      </c>
      <c r="F234" s="64"/>
      <c r="G234" s="235"/>
      <c r="H234" s="238"/>
      <c r="I234" s="64"/>
      <c r="J234" s="45">
        <f t="shared" si="14"/>
        <v>0</v>
      </c>
      <c r="K234" s="100"/>
      <c r="L234" s="99"/>
      <c r="M234" s="99"/>
      <c r="N234" s="48">
        <f t="shared" si="13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12"/>
        <v>0</v>
      </c>
      <c r="F235" s="64"/>
      <c r="G235" s="235"/>
      <c r="H235" s="238"/>
      <c r="I235" s="64"/>
      <c r="J235" s="45">
        <f t="shared" si="14"/>
        <v>0</v>
      </c>
      <c r="K235" s="100"/>
      <c r="L235" s="99"/>
      <c r="M235" s="99"/>
      <c r="N235" s="48">
        <f t="shared" si="13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12"/>
        <v>0</v>
      </c>
      <c r="F236" s="64"/>
      <c r="G236" s="235"/>
      <c r="H236" s="238"/>
      <c r="I236" s="64"/>
      <c r="J236" s="45">
        <f t="shared" si="14"/>
        <v>0</v>
      </c>
      <c r="K236" s="100"/>
      <c r="L236" s="99"/>
      <c r="M236" s="99"/>
      <c r="N236" s="48">
        <f t="shared" si="13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84"/>
      <c r="B237" s="285"/>
      <c r="C237" s="237"/>
      <c r="D237" s="237"/>
      <c r="E237" s="40">
        <f t="shared" si="12"/>
        <v>0</v>
      </c>
      <c r="F237" s="64"/>
      <c r="G237" s="235"/>
      <c r="H237" s="238"/>
      <c r="I237" s="64"/>
      <c r="J237" s="45">
        <f t="shared" si="14"/>
        <v>0</v>
      </c>
      <c r="K237" s="100"/>
      <c r="L237" s="99"/>
      <c r="M237" s="99"/>
      <c r="N237" s="48">
        <f t="shared" si="13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7.25" thickTop="1" thickBot="1" x14ac:dyDescent="0.3">
      <c r="A238" s="211"/>
      <c r="B238" s="285"/>
      <c r="C238" s="237"/>
      <c r="D238" s="237"/>
      <c r="E238" s="40">
        <f t="shared" si="12"/>
        <v>0</v>
      </c>
      <c r="F238" s="64"/>
      <c r="G238" s="235"/>
      <c r="H238" s="63"/>
      <c r="I238" s="64"/>
      <c r="J238" s="45">
        <f t="shared" si="14"/>
        <v>0</v>
      </c>
      <c r="K238" s="100"/>
      <c r="L238" s="99"/>
      <c r="M238" s="99"/>
      <c r="N238" s="48">
        <f t="shared" si="13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11"/>
      <c r="B239" s="285"/>
      <c r="C239" s="237"/>
      <c r="D239" s="237"/>
      <c r="E239" s="40">
        <f t="shared" si="12"/>
        <v>0</v>
      </c>
      <c r="F239" s="64"/>
      <c r="G239" s="235"/>
      <c r="H239" s="238"/>
      <c r="I239" s="64"/>
      <c r="J239" s="45">
        <f t="shared" si="14"/>
        <v>0</v>
      </c>
      <c r="K239" s="100"/>
      <c r="L239" s="99"/>
      <c r="M239" s="99"/>
      <c r="N239" s="48">
        <f t="shared" si="13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12"/>
        <v>0</v>
      </c>
      <c r="F240" s="64"/>
      <c r="G240" s="235"/>
      <c r="H240" s="238"/>
      <c r="I240" s="64"/>
      <c r="J240" s="45">
        <f t="shared" si="14"/>
        <v>0</v>
      </c>
      <c r="K240" s="100"/>
      <c r="L240" s="99"/>
      <c r="M240" s="99"/>
      <c r="N240" s="48">
        <f t="shared" si="13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12"/>
        <v>0</v>
      </c>
      <c r="F241" s="64"/>
      <c r="G241" s="235"/>
      <c r="H241" s="238"/>
      <c r="I241" s="64"/>
      <c r="J241" s="45">
        <f t="shared" si="14"/>
        <v>0</v>
      </c>
      <c r="K241" s="100"/>
      <c r="L241" s="99"/>
      <c r="M241" s="99"/>
      <c r="N241" s="48">
        <f t="shared" si="13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255"/>
      <c r="D242" s="255"/>
      <c r="E242" s="40">
        <f t="shared" si="12"/>
        <v>0</v>
      </c>
      <c r="F242" s="64"/>
      <c r="G242" s="235"/>
      <c r="H242" s="252"/>
      <c r="I242" s="64"/>
      <c r="J242" s="45">
        <f t="shared" si="14"/>
        <v>0</v>
      </c>
      <c r="K242" s="100"/>
      <c r="L242" s="99"/>
      <c r="M242" s="99"/>
      <c r="N242" s="48">
        <f t="shared" si="13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189"/>
      <c r="D243" s="189"/>
      <c r="E243" s="40">
        <f t="shared" ref="E243:E264" si="15">D243*F243</f>
        <v>0</v>
      </c>
      <c r="F243" s="64"/>
      <c r="G243" s="235"/>
      <c r="H243" s="252"/>
      <c r="I243" s="64"/>
      <c r="J243" s="45">
        <f t="shared" si="14"/>
        <v>0</v>
      </c>
      <c r="K243" s="100"/>
      <c r="L243" s="286"/>
      <c r="M243" s="287"/>
      <c r="N243" s="48">
        <f t="shared" si="13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5"/>
        <v>0</v>
      </c>
      <c r="F244" s="200"/>
      <c r="G244" s="289"/>
      <c r="H244" s="290"/>
      <c r="I244" s="116"/>
      <c r="J244" s="45">
        <f t="shared" si="14"/>
        <v>0</v>
      </c>
      <c r="K244" s="100"/>
      <c r="L244" s="286"/>
      <c r="M244" s="287"/>
      <c r="N244" s="48">
        <f t="shared" si="13"/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15"/>
        <v>0</v>
      </c>
      <c r="F245" s="200"/>
      <c r="G245" s="289"/>
      <c r="H245" s="290"/>
      <c r="I245" s="116"/>
      <c r="J245" s="45">
        <f t="shared" si="14"/>
        <v>0</v>
      </c>
      <c r="K245" s="100"/>
      <c r="L245" s="286"/>
      <c r="M245" s="287"/>
      <c r="N245" s="48">
        <f t="shared" ref="N245:N264" si="16">K245*I245</f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5"/>
        <v>0</v>
      </c>
      <c r="F246" s="200"/>
      <c r="G246" s="289"/>
      <c r="H246" s="290"/>
      <c r="I246" s="116"/>
      <c r="J246" s="45">
        <f t="shared" si="14"/>
        <v>0</v>
      </c>
      <c r="K246" s="100"/>
      <c r="L246" s="286"/>
      <c r="M246" s="287"/>
      <c r="N246" s="48">
        <f t="shared" si="16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5"/>
        <v>0</v>
      </c>
      <c r="F247" s="200"/>
      <c r="G247" s="289"/>
      <c r="H247" s="290"/>
      <c r="I247" s="116"/>
      <c r="J247" s="45">
        <f t="shared" si="14"/>
        <v>0</v>
      </c>
      <c r="K247" s="100"/>
      <c r="L247" s="286"/>
      <c r="M247" s="287"/>
      <c r="N247" s="48">
        <f t="shared" si="16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15"/>
        <v>0</v>
      </c>
      <c r="F248" s="200"/>
      <c r="G248" s="289"/>
      <c r="H248" s="290"/>
      <c r="I248" s="116"/>
      <c r="J248" s="45">
        <f t="shared" si="14"/>
        <v>0</v>
      </c>
      <c r="K248" s="100"/>
      <c r="L248" s="286"/>
      <c r="M248" s="287"/>
      <c r="N248" s="48">
        <f t="shared" si="16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3"/>
      <c r="E249" s="40">
        <f t="shared" si="15"/>
        <v>0</v>
      </c>
      <c r="F249" s="44"/>
      <c r="G249" s="294"/>
      <c r="H249" s="295"/>
      <c r="I249" s="64"/>
      <c r="J249" s="45">
        <f t="shared" si="14"/>
        <v>0</v>
      </c>
      <c r="K249" s="100"/>
      <c r="L249" s="286"/>
      <c r="M249" s="296"/>
      <c r="N249" s="48">
        <f t="shared" si="16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5"/>
        <v>0</v>
      </c>
      <c r="F250" s="64"/>
      <c r="G250" s="235"/>
      <c r="H250" s="252"/>
      <c r="I250" s="64"/>
      <c r="J250" s="45">
        <f t="shared" si="14"/>
        <v>0</v>
      </c>
      <c r="K250" s="100"/>
      <c r="L250" s="286"/>
      <c r="M250" s="296"/>
      <c r="N250" s="48">
        <f t="shared" si="16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15"/>
        <v>0</v>
      </c>
      <c r="F251" s="64"/>
      <c r="G251" s="235"/>
      <c r="H251" s="252"/>
      <c r="I251" s="64"/>
      <c r="J251" s="45">
        <f t="shared" si="14"/>
        <v>0</v>
      </c>
      <c r="K251" s="100"/>
      <c r="L251" s="286"/>
      <c r="M251" s="296"/>
      <c r="N251" s="48">
        <f t="shared" si="16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7"/>
      <c r="D252" s="297"/>
      <c r="E252" s="40">
        <f t="shared" si="15"/>
        <v>0</v>
      </c>
      <c r="F252" s="64"/>
      <c r="G252" s="235"/>
      <c r="H252" s="252"/>
      <c r="I252" s="64"/>
      <c r="J252" s="45">
        <f t="shared" si="14"/>
        <v>0</v>
      </c>
      <c r="K252" s="100"/>
      <c r="L252" s="286"/>
      <c r="M252" s="296"/>
      <c r="N252" s="48">
        <f t="shared" si="16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17.25" thickTop="1" thickBot="1" x14ac:dyDescent="0.3">
      <c r="A253" s="298"/>
      <c r="B253" s="210"/>
      <c r="C253" s="210"/>
      <c r="D253" s="210"/>
      <c r="E253" s="40">
        <f t="shared" si="15"/>
        <v>0</v>
      </c>
      <c r="F253" s="268"/>
      <c r="G253" s="235"/>
      <c r="H253" s="269"/>
      <c r="I253" s="268">
        <v>0</v>
      </c>
      <c r="J253" s="45">
        <f t="shared" si="14"/>
        <v>0</v>
      </c>
      <c r="K253" s="299"/>
      <c r="L253" s="299"/>
      <c r="M253" s="299"/>
      <c r="N253" s="48">
        <f t="shared" si="16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5"/>
        <v>0</v>
      </c>
      <c r="F254" s="268"/>
      <c r="G254" s="235"/>
      <c r="H254" s="269"/>
      <c r="I254" s="268">
        <v>0</v>
      </c>
      <c r="J254" s="45">
        <f t="shared" si="14"/>
        <v>0</v>
      </c>
      <c r="K254" s="299"/>
      <c r="L254" s="299"/>
      <c r="M254" s="299"/>
      <c r="N254" s="48">
        <f t="shared" si="16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5"/>
        <v>0</v>
      </c>
      <c r="F255" s="268"/>
      <c r="G255" s="235"/>
      <c r="H255" s="269"/>
      <c r="I255" s="268">
        <v>0</v>
      </c>
      <c r="J255" s="45">
        <f t="shared" si="14"/>
        <v>0</v>
      </c>
      <c r="K255" s="299"/>
      <c r="L255" s="299"/>
      <c r="M255" s="299"/>
      <c r="N255" s="48">
        <f t="shared" si="16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15"/>
        <v>0</v>
      </c>
      <c r="F256" s="268"/>
      <c r="G256" s="235"/>
      <c r="H256" s="305"/>
      <c r="I256" s="268">
        <v>0</v>
      </c>
      <c r="J256" s="45">
        <f t="shared" si="14"/>
        <v>0</v>
      </c>
      <c r="K256" s="299"/>
      <c r="L256" s="299"/>
      <c r="M256" s="299"/>
      <c r="N256" s="48">
        <f t="shared" si="16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306"/>
      <c r="B257" s="210"/>
      <c r="C257" s="210"/>
      <c r="D257" s="210"/>
      <c r="E257" s="40">
        <f t="shared" si="15"/>
        <v>0</v>
      </c>
      <c r="F257" s="268"/>
      <c r="G257" s="235"/>
      <c r="H257" s="307"/>
      <c r="I257" s="268">
        <v>0</v>
      </c>
      <c r="J257" s="45">
        <f t="shared" si="14"/>
        <v>0</v>
      </c>
      <c r="K257" s="299"/>
      <c r="L257" s="299"/>
      <c r="M257" s="299"/>
      <c r="N257" s="48">
        <f t="shared" si="16"/>
        <v>0</v>
      </c>
      <c r="O257" s="301"/>
      <c r="P257" s="256"/>
      <c r="Q257" s="128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5"/>
        <v>0</v>
      </c>
      <c r="H258" s="313"/>
      <c r="I258" s="311">
        <v>0</v>
      </c>
      <c r="J258" s="45">
        <f t="shared" si="14"/>
        <v>0</v>
      </c>
      <c r="K258" s="314"/>
      <c r="L258" s="314"/>
      <c r="M258" s="314"/>
      <c r="N258" s="48">
        <f t="shared" si="16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5"/>
        <v>0</v>
      </c>
      <c r="I259" s="311">
        <v>0</v>
      </c>
      <c r="J259" s="45">
        <f t="shared" si="14"/>
        <v>0</v>
      </c>
      <c r="K259" s="314"/>
      <c r="L259" s="314"/>
      <c r="M259" s="314"/>
      <c r="N259" s="48">
        <f t="shared" si="16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15"/>
        <v>0</v>
      </c>
      <c r="I260" s="316">
        <v>0</v>
      </c>
      <c r="J260" s="45">
        <f t="shared" si="14"/>
        <v>0</v>
      </c>
      <c r="K260" s="314"/>
      <c r="L260" s="314"/>
      <c r="M260" s="314"/>
      <c r="N260" s="48">
        <f t="shared" si="16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20.25" thickTop="1" thickBot="1" x14ac:dyDescent="0.35">
      <c r="A261" s="308"/>
      <c r="B261" s="309"/>
      <c r="E261" s="40" t="e">
        <f t="shared" si="15"/>
        <v>#VALUE!</v>
      </c>
      <c r="F261" s="582" t="s">
        <v>26</v>
      </c>
      <c r="G261" s="582"/>
      <c r="H261" s="583"/>
      <c r="I261" s="317">
        <f>SUM(I4:I260)</f>
        <v>539615.56956500013</v>
      </c>
      <c r="J261" s="318"/>
      <c r="K261" s="314"/>
      <c r="L261" s="319"/>
      <c r="M261" s="314"/>
      <c r="N261" s="48">
        <f t="shared" si="16"/>
        <v>0</v>
      </c>
      <c r="O261" s="301"/>
      <c r="P261" s="256"/>
      <c r="Q261" s="271"/>
      <c r="R261" s="302"/>
      <c r="S261" s="320"/>
      <c r="T261" s="274"/>
      <c r="U261" s="275"/>
      <c r="V261" s="54"/>
    </row>
    <row r="262" spans="1:22" ht="20.25" thickTop="1" thickBot="1" x14ac:dyDescent="0.3">
      <c r="A262" s="321"/>
      <c r="B262" s="309"/>
      <c r="E262" s="40">
        <f t="shared" si="15"/>
        <v>0</v>
      </c>
      <c r="I262" s="322"/>
      <c r="J262" s="318"/>
      <c r="K262" s="314"/>
      <c r="L262" s="319"/>
      <c r="M262" s="314"/>
      <c r="N262" s="48">
        <f t="shared" si="16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5"/>
        <v>0</v>
      </c>
      <c r="J263" s="311"/>
      <c r="K263" s="314"/>
      <c r="L263" s="314"/>
      <c r="M263" s="314"/>
      <c r="N263" s="48">
        <f t="shared" si="16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15"/>
        <v>0</v>
      </c>
      <c r="J264" s="311"/>
      <c r="K264" s="328"/>
      <c r="N264" s="48">
        <f t="shared" si="16"/>
        <v>0</v>
      </c>
      <c r="O264" s="329"/>
      <c r="Q264" s="10"/>
      <c r="R264" s="324"/>
      <c r="S264" s="325"/>
      <c r="T264" s="330"/>
      <c r="V264" s="15"/>
    </row>
    <row r="265" spans="1:22" ht="17.25" thickTop="1" thickBot="1" x14ac:dyDescent="0.3">
      <c r="A265" s="308"/>
      <c r="H265" s="332"/>
      <c r="I265" s="333" t="s">
        <v>27</v>
      </c>
      <c r="J265" s="334"/>
      <c r="K265" s="334"/>
      <c r="L265" s="335">
        <f>SUM(L253:L264)</f>
        <v>0</v>
      </c>
      <c r="M265" s="336"/>
      <c r="N265" s="337">
        <f>SUM(N4:N264)</f>
        <v>18274890.474994998</v>
      </c>
      <c r="O265" s="338"/>
      <c r="Q265" s="339">
        <f>SUM(Q4:Q264)</f>
        <v>368294</v>
      </c>
      <c r="R265" s="8"/>
      <c r="S265" s="340">
        <f>SUM(S17:S264)</f>
        <v>140000</v>
      </c>
      <c r="T265" s="341"/>
      <c r="U265" s="342"/>
      <c r="V265" s="343">
        <f>SUM(V253:V264)</f>
        <v>0</v>
      </c>
    </row>
    <row r="266" spans="1:22" x14ac:dyDescent="0.25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6.5" thickBot="1" x14ac:dyDescent="0.3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9.5" thickTop="1" x14ac:dyDescent="0.25">
      <c r="A268" s="308"/>
      <c r="I268" s="350" t="s">
        <v>28</v>
      </c>
      <c r="J268" s="351"/>
      <c r="K268" s="351"/>
      <c r="L268" s="352"/>
      <c r="M268" s="352"/>
      <c r="N268" s="353">
        <f>V265+S265+Q265+N265+L265</f>
        <v>18783184.474994998</v>
      </c>
      <c r="O268" s="354"/>
      <c r="R268" s="324"/>
      <c r="S268" s="347"/>
      <c r="U268" s="349"/>
      <c r="V268"/>
    </row>
    <row r="269" spans="1:22" ht="19.5" thickBot="1" x14ac:dyDescent="0.3">
      <c r="A269" s="355"/>
      <c r="I269" s="356"/>
      <c r="J269" s="357"/>
      <c r="K269" s="357"/>
      <c r="L269" s="358"/>
      <c r="M269" s="358"/>
      <c r="N269" s="359"/>
      <c r="O269" s="360"/>
      <c r="R269" s="324"/>
      <c r="S269" s="347"/>
      <c r="U269" s="349"/>
      <c r="V269"/>
    </row>
    <row r="270" spans="1:22" ht="16.5" thickTop="1" x14ac:dyDescent="0.25">
      <c r="A270" s="355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61"/>
      <c r="K272" s="346"/>
      <c r="L272" s="346"/>
      <c r="M272" s="346"/>
      <c r="N272" s="300"/>
      <c r="O272" s="362"/>
      <c r="R272" s="324"/>
      <c r="S272" s="347"/>
      <c r="U272" s="349"/>
      <c r="V272"/>
    </row>
    <row r="273" spans="1:22" x14ac:dyDescent="0.25">
      <c r="A273" s="355"/>
      <c r="N273" s="300"/>
      <c r="O273" s="364"/>
      <c r="R273" s="324"/>
      <c r="S273" s="347"/>
      <c r="U273" s="349"/>
      <c r="V273"/>
    </row>
    <row r="274" spans="1:22" x14ac:dyDescent="0.25">
      <c r="A274" s="355"/>
      <c r="O274" s="364"/>
      <c r="S274" s="347"/>
      <c r="U274" s="349"/>
      <c r="V274"/>
    </row>
    <row r="275" spans="1:22" x14ac:dyDescent="0.25">
      <c r="A275" s="308"/>
      <c r="B275" s="309"/>
      <c r="N275" s="300"/>
      <c r="O275" s="338"/>
      <c r="S275" s="347"/>
      <c r="U275" s="349"/>
      <c r="V275"/>
    </row>
    <row r="276" spans="1:22" x14ac:dyDescent="0.25">
      <c r="A276" s="355"/>
      <c r="B276" s="309"/>
      <c r="N276" s="300"/>
      <c r="O276" s="338"/>
      <c r="S276" s="347"/>
      <c r="U276" s="349"/>
      <c r="V276"/>
    </row>
    <row r="277" spans="1:22" x14ac:dyDescent="0.25">
      <c r="A277" s="308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55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08"/>
      <c r="B279" s="309"/>
      <c r="I279" s="365"/>
      <c r="J279" s="342"/>
      <c r="K279" s="342"/>
      <c r="N279" s="300"/>
      <c r="O279" s="338"/>
      <c r="S279" s="347"/>
      <c r="U279" s="349"/>
      <c r="V279"/>
    </row>
    <row r="280" spans="1:22" x14ac:dyDescent="0.25">
      <c r="A280" s="355"/>
      <c r="S280" s="347"/>
      <c r="U280" s="349"/>
      <c r="V280"/>
    </row>
    <row r="281" spans="1:22" x14ac:dyDescent="0.25">
      <c r="A281" s="308"/>
      <c r="S281" s="347"/>
      <c r="U281" s="349"/>
      <c r="V281"/>
    </row>
    <row r="282" spans="1:22" x14ac:dyDescent="0.25">
      <c r="A282" s="308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73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21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448"/>
      <c r="I294" s="371"/>
      <c r="J294"/>
      <c r="K294"/>
      <c r="L294"/>
      <c r="M294"/>
      <c r="P294" s="372"/>
      <c r="Q294" s="347"/>
      <c r="S294" s="347"/>
      <c r="U294" s="349"/>
      <c r="V294"/>
    </row>
  </sheetData>
  <mergeCells count="25">
    <mergeCell ref="H57:H58"/>
    <mergeCell ref="O57:O58"/>
    <mergeCell ref="P57:P58"/>
    <mergeCell ref="F261:H261"/>
    <mergeCell ref="A1:J2"/>
    <mergeCell ref="A67:A69"/>
    <mergeCell ref="C67:C69"/>
    <mergeCell ref="H67:H69"/>
    <mergeCell ref="A55:A56"/>
    <mergeCell ref="C55:C56"/>
    <mergeCell ref="G55:G56"/>
    <mergeCell ref="H55:H56"/>
    <mergeCell ref="G57:G58"/>
    <mergeCell ref="C57:C58"/>
    <mergeCell ref="A57:A58"/>
    <mergeCell ref="S1:T2"/>
    <mergeCell ref="W1:X1"/>
    <mergeCell ref="O3:P3"/>
    <mergeCell ref="L89:M90"/>
    <mergeCell ref="O96:O97"/>
    <mergeCell ref="P96:P97"/>
    <mergeCell ref="O67:O69"/>
    <mergeCell ref="P67:P69"/>
    <mergeCell ref="O55:O56"/>
    <mergeCell ref="P55:P56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3"/>
  <sheetViews>
    <sheetView tabSelected="1" workbookViewId="0">
      <pane xSplit="8" ySplit="3" topLeftCell="I10" activePane="bottomRight" state="frozen"/>
      <selection pane="topRight" activeCell="I1" sqref="I1"/>
      <selection pane="bottomLeft" activeCell="A4" sqref="A4"/>
      <selection pane="bottomRight" activeCell="C18" sqref="C18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customWidth="1"/>
    <col min="5" max="5" width="15.28515625" style="33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59" t="s">
        <v>654</v>
      </c>
      <c r="B1" s="559"/>
      <c r="C1" s="559"/>
      <c r="D1" s="559"/>
      <c r="E1" s="559"/>
      <c r="F1" s="559"/>
      <c r="G1" s="559"/>
      <c r="H1" s="559"/>
      <c r="I1" s="559"/>
      <c r="J1" s="559"/>
      <c r="K1" s="375"/>
      <c r="L1" s="375"/>
      <c r="M1" s="375"/>
      <c r="N1" s="375"/>
      <c r="O1" s="376"/>
      <c r="S1" s="602" t="s">
        <v>142</v>
      </c>
      <c r="T1" s="602"/>
      <c r="U1" s="6" t="s">
        <v>0</v>
      </c>
      <c r="V1" s="7" t="s">
        <v>1</v>
      </c>
      <c r="W1" s="560" t="s">
        <v>2</v>
      </c>
      <c r="X1" s="561"/>
    </row>
    <row r="2" spans="1:24" thickBot="1" x14ac:dyDescent="0.3">
      <c r="A2" s="559"/>
      <c r="B2" s="559"/>
      <c r="C2" s="559"/>
      <c r="D2" s="559"/>
      <c r="E2" s="559"/>
      <c r="F2" s="559"/>
      <c r="G2" s="559"/>
      <c r="H2" s="559"/>
      <c r="I2" s="559"/>
      <c r="J2" s="559"/>
      <c r="K2" s="377"/>
      <c r="L2" s="377"/>
      <c r="M2" s="377"/>
      <c r="N2" s="378"/>
      <c r="O2" s="379"/>
      <c r="Q2" s="10"/>
      <c r="R2" s="11"/>
      <c r="S2" s="603"/>
      <c r="T2" s="60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2" t="s">
        <v>15</v>
      </c>
      <c r="P3" s="56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36</v>
      </c>
      <c r="B4" s="37" t="s">
        <v>290</v>
      </c>
      <c r="C4" s="38" t="s">
        <v>717</v>
      </c>
      <c r="D4" s="39">
        <v>63</v>
      </c>
      <c r="E4" s="40">
        <f>D4*F4</f>
        <v>1154160</v>
      </c>
      <c r="F4" s="41">
        <v>18320</v>
      </c>
      <c r="G4" s="42">
        <v>44775</v>
      </c>
      <c r="H4" s="542" t="s">
        <v>673</v>
      </c>
      <c r="I4" s="409">
        <v>23210</v>
      </c>
      <c r="J4" s="45">
        <f t="shared" ref="J4:J151" si="0">I4-F4</f>
        <v>4890</v>
      </c>
      <c r="K4" s="46">
        <v>45</v>
      </c>
      <c r="L4" s="47"/>
      <c r="M4" s="47"/>
      <c r="N4" s="48">
        <f t="shared" ref="N4:N115" si="1">K4*I4</f>
        <v>1044450</v>
      </c>
      <c r="O4" s="541" t="s">
        <v>61</v>
      </c>
      <c r="P4" s="394">
        <v>44776</v>
      </c>
      <c r="Q4" s="49">
        <v>21550</v>
      </c>
      <c r="R4" s="50">
        <v>44778</v>
      </c>
      <c r="S4" s="51">
        <v>28000</v>
      </c>
      <c r="T4" s="52" t="s">
        <v>662</v>
      </c>
      <c r="U4" s="53"/>
      <c r="V4" s="54"/>
      <c r="W4" s="55"/>
      <c r="X4" s="56"/>
    </row>
    <row r="5" spans="1:24" ht="48.75" thickTop="1" thickBot="1" x14ac:dyDescent="0.35">
      <c r="A5" s="57" t="s">
        <v>36</v>
      </c>
      <c r="B5" s="58" t="s">
        <v>290</v>
      </c>
      <c r="C5" s="59" t="s">
        <v>718</v>
      </c>
      <c r="D5" s="60">
        <v>64</v>
      </c>
      <c r="E5" s="40">
        <f>D5*F5</f>
        <v>1154560</v>
      </c>
      <c r="F5" s="61">
        <v>18040</v>
      </c>
      <c r="G5" s="62">
        <v>44777</v>
      </c>
      <c r="H5" s="410" t="s">
        <v>700</v>
      </c>
      <c r="I5" s="411">
        <f>22910-230.6</f>
        <v>22679.4</v>
      </c>
      <c r="J5" s="45">
        <f>I5-F5</f>
        <v>4639.4000000000015</v>
      </c>
      <c r="K5" s="46">
        <v>45</v>
      </c>
      <c r="L5" s="65"/>
      <c r="M5" s="65"/>
      <c r="N5" s="48">
        <f>K5*I5</f>
        <v>1020573.0000000001</v>
      </c>
      <c r="O5" s="395" t="s">
        <v>61</v>
      </c>
      <c r="P5" s="396">
        <v>44795</v>
      </c>
      <c r="Q5" s="66">
        <v>21550</v>
      </c>
      <c r="R5" s="67">
        <v>44778</v>
      </c>
      <c r="S5" s="51">
        <v>28000</v>
      </c>
      <c r="T5" s="52" t="s">
        <v>688</v>
      </c>
      <c r="U5" s="53"/>
      <c r="V5" s="54"/>
      <c r="W5" s="159"/>
      <c r="X5" s="106"/>
    </row>
    <row r="6" spans="1:24" ht="30.75" customHeight="1" thickTop="1" thickBot="1" x14ac:dyDescent="0.35">
      <c r="A6" s="57" t="s">
        <v>36</v>
      </c>
      <c r="B6" s="58" t="s">
        <v>290</v>
      </c>
      <c r="C6" s="59" t="s">
        <v>719</v>
      </c>
      <c r="D6" s="60">
        <v>64</v>
      </c>
      <c r="E6" s="40">
        <f>D6*F6</f>
        <v>1166720</v>
      </c>
      <c r="F6" s="61">
        <v>18230</v>
      </c>
      <c r="G6" s="62">
        <v>44778</v>
      </c>
      <c r="H6" s="410" t="s">
        <v>695</v>
      </c>
      <c r="I6" s="411">
        <v>23020</v>
      </c>
      <c r="J6" s="45">
        <f>I6-F6</f>
        <v>4790</v>
      </c>
      <c r="K6" s="46">
        <v>45</v>
      </c>
      <c r="L6" s="65"/>
      <c r="M6" s="65"/>
      <c r="N6" s="48">
        <f>K6*I6</f>
        <v>1035900</v>
      </c>
      <c r="O6" s="395" t="s">
        <v>59</v>
      </c>
      <c r="P6" s="396">
        <v>44797</v>
      </c>
      <c r="Q6" s="66">
        <v>21443</v>
      </c>
      <c r="R6" s="67">
        <v>44778</v>
      </c>
      <c r="S6" s="51">
        <v>28000</v>
      </c>
      <c r="T6" s="52" t="s">
        <v>689</v>
      </c>
      <c r="U6" s="53"/>
      <c r="V6" s="54"/>
      <c r="W6" s="68"/>
      <c r="X6" s="69"/>
    </row>
    <row r="7" spans="1:24" ht="30.75" customHeight="1" thickTop="1" thickBot="1" x14ac:dyDescent="0.35">
      <c r="A7" s="57" t="s">
        <v>655</v>
      </c>
      <c r="B7" s="58" t="s">
        <v>290</v>
      </c>
      <c r="C7" s="59" t="s">
        <v>720</v>
      </c>
      <c r="D7" s="60">
        <v>64</v>
      </c>
      <c r="E7" s="40">
        <f t="shared" ref="E7:E40" si="2">D7*F7</f>
        <v>1439360</v>
      </c>
      <c r="F7" s="61">
        <v>22490</v>
      </c>
      <c r="G7" s="62">
        <v>44781</v>
      </c>
      <c r="H7" s="410" t="s">
        <v>706</v>
      </c>
      <c r="I7" s="411">
        <v>22725</v>
      </c>
      <c r="J7" s="45">
        <f t="shared" si="0"/>
        <v>235</v>
      </c>
      <c r="K7" s="46">
        <v>44.5</v>
      </c>
      <c r="L7" s="65"/>
      <c r="M7" s="65"/>
      <c r="N7" s="48">
        <f t="shared" si="1"/>
        <v>1011262.5</v>
      </c>
      <c r="O7" s="395" t="s">
        <v>63</v>
      </c>
      <c r="P7" s="396">
        <v>44799</v>
      </c>
      <c r="Q7" s="66">
        <v>26793</v>
      </c>
      <c r="R7" s="67">
        <v>44785</v>
      </c>
      <c r="S7" s="51">
        <v>28000</v>
      </c>
      <c r="T7" s="52" t="s">
        <v>690</v>
      </c>
      <c r="U7" s="53"/>
      <c r="V7" s="54"/>
      <c r="W7" s="159"/>
      <c r="X7" s="106"/>
    </row>
    <row r="8" spans="1:24" ht="31.5" customHeight="1" thickTop="1" thickBot="1" x14ac:dyDescent="0.35">
      <c r="A8" s="57" t="s">
        <v>656</v>
      </c>
      <c r="B8" s="58" t="s">
        <v>32</v>
      </c>
      <c r="C8" s="59" t="s">
        <v>720</v>
      </c>
      <c r="D8" s="60">
        <v>0</v>
      </c>
      <c r="E8" s="40">
        <f t="shared" si="2"/>
        <v>0</v>
      </c>
      <c r="F8" s="61">
        <v>0</v>
      </c>
      <c r="G8" s="62">
        <v>44781</v>
      </c>
      <c r="H8" s="410" t="s">
        <v>705</v>
      </c>
      <c r="I8" s="411">
        <v>5805</v>
      </c>
      <c r="J8" s="45">
        <f t="shared" si="0"/>
        <v>5805</v>
      </c>
      <c r="K8" s="46">
        <v>44.5</v>
      </c>
      <c r="L8" s="65"/>
      <c r="M8" s="65"/>
      <c r="N8" s="48">
        <f t="shared" si="1"/>
        <v>258322.5</v>
      </c>
      <c r="O8" s="89" t="s">
        <v>61</v>
      </c>
      <c r="P8" s="90">
        <v>44797</v>
      </c>
      <c r="Q8" s="66">
        <v>0</v>
      </c>
      <c r="R8" s="67">
        <v>44785</v>
      </c>
      <c r="S8" s="51">
        <v>28000</v>
      </c>
      <c r="T8" s="52" t="s">
        <v>691</v>
      </c>
      <c r="U8" s="53"/>
      <c r="V8" s="54"/>
      <c r="W8" s="159"/>
      <c r="X8" s="106"/>
    </row>
    <row r="9" spans="1:24" ht="48.75" thickTop="1" thickBot="1" x14ac:dyDescent="0.35">
      <c r="A9" s="71" t="s">
        <v>659</v>
      </c>
      <c r="B9" s="58" t="s">
        <v>660</v>
      </c>
      <c r="C9" s="59" t="s">
        <v>721</v>
      </c>
      <c r="D9" s="60">
        <v>62</v>
      </c>
      <c r="E9" s="40">
        <f t="shared" si="2"/>
        <v>1318740</v>
      </c>
      <c r="F9" s="61">
        <v>21270</v>
      </c>
      <c r="G9" s="62">
        <v>44783</v>
      </c>
      <c r="H9" s="410" t="s">
        <v>711</v>
      </c>
      <c r="I9" s="411">
        <f>22250-556.25</f>
        <v>21693.75</v>
      </c>
      <c r="J9" s="45">
        <f t="shared" si="0"/>
        <v>423.75</v>
      </c>
      <c r="K9" s="46">
        <v>44.5</v>
      </c>
      <c r="L9" s="65"/>
      <c r="M9" s="65"/>
      <c r="N9" s="48">
        <f t="shared" si="1"/>
        <v>965371.875</v>
      </c>
      <c r="O9" s="89" t="s">
        <v>59</v>
      </c>
      <c r="P9" s="90">
        <v>44802</v>
      </c>
      <c r="Q9" s="66">
        <v>26900</v>
      </c>
      <c r="R9" s="67">
        <v>44785</v>
      </c>
      <c r="S9" s="51">
        <v>28000</v>
      </c>
      <c r="T9" s="52" t="s">
        <v>692</v>
      </c>
      <c r="U9" s="53"/>
      <c r="V9" s="54"/>
      <c r="W9" s="159"/>
      <c r="X9" s="106"/>
    </row>
    <row r="10" spans="1:24" ht="33" thickTop="1" thickBot="1" x14ac:dyDescent="0.35">
      <c r="A10" s="71" t="s">
        <v>36</v>
      </c>
      <c r="B10" s="58" t="s">
        <v>37</v>
      </c>
      <c r="C10" s="59" t="s">
        <v>721</v>
      </c>
      <c r="D10" s="72">
        <v>0</v>
      </c>
      <c r="E10" s="40">
        <f t="shared" si="2"/>
        <v>0</v>
      </c>
      <c r="F10" s="61">
        <v>0</v>
      </c>
      <c r="G10" s="62">
        <v>44783</v>
      </c>
      <c r="H10" s="410" t="s">
        <v>712</v>
      </c>
      <c r="I10" s="411">
        <v>5260</v>
      </c>
      <c r="J10" s="45">
        <f t="shared" si="0"/>
        <v>5260</v>
      </c>
      <c r="K10" s="46">
        <v>44.5</v>
      </c>
      <c r="L10" s="65"/>
      <c r="M10" s="65"/>
      <c r="N10" s="48">
        <f t="shared" si="1"/>
        <v>234070</v>
      </c>
      <c r="O10" s="397" t="s">
        <v>59</v>
      </c>
      <c r="P10" s="398">
        <v>44802</v>
      </c>
      <c r="Q10" s="66">
        <v>0</v>
      </c>
      <c r="R10" s="67">
        <v>44785</v>
      </c>
      <c r="S10" s="51">
        <v>0</v>
      </c>
      <c r="T10" s="52" t="s">
        <v>692</v>
      </c>
      <c r="U10" s="53"/>
      <c r="V10" s="54"/>
      <c r="W10" s="159"/>
      <c r="X10" s="106"/>
    </row>
    <row r="11" spans="1:24" ht="33" thickTop="1" thickBot="1" x14ac:dyDescent="0.35">
      <c r="A11" s="71" t="s">
        <v>680</v>
      </c>
      <c r="B11" s="58" t="s">
        <v>290</v>
      </c>
      <c r="C11" s="59" t="s">
        <v>723</v>
      </c>
      <c r="D11" s="60">
        <v>62</v>
      </c>
      <c r="E11" s="40">
        <f t="shared" si="2"/>
        <v>1395620</v>
      </c>
      <c r="F11" s="61">
        <v>22510</v>
      </c>
      <c r="G11" s="62">
        <v>44785</v>
      </c>
      <c r="H11" s="410" t="s">
        <v>731</v>
      </c>
      <c r="I11" s="411">
        <v>23060</v>
      </c>
      <c r="J11" s="45">
        <f t="shared" si="0"/>
        <v>550</v>
      </c>
      <c r="K11" s="46">
        <v>44.5</v>
      </c>
      <c r="L11" s="65"/>
      <c r="M11" s="65"/>
      <c r="N11" s="48">
        <f t="shared" si="1"/>
        <v>1026170</v>
      </c>
      <c r="O11" s="397" t="s">
        <v>312</v>
      </c>
      <c r="P11" s="398">
        <v>44803</v>
      </c>
      <c r="Q11" s="66">
        <v>26793</v>
      </c>
      <c r="R11" s="67">
        <v>44785</v>
      </c>
      <c r="S11" s="51"/>
      <c r="T11" s="52"/>
      <c r="U11" s="53"/>
      <c r="V11" s="54"/>
      <c r="W11" s="159"/>
      <c r="X11" s="106"/>
    </row>
    <row r="12" spans="1:24" ht="33" thickTop="1" thickBot="1" x14ac:dyDescent="0.35">
      <c r="A12" s="71" t="s">
        <v>50</v>
      </c>
      <c r="B12" s="58" t="s">
        <v>32</v>
      </c>
      <c r="C12" s="431" t="s">
        <v>723</v>
      </c>
      <c r="D12" s="60">
        <v>0</v>
      </c>
      <c r="E12" s="40">
        <f t="shared" si="2"/>
        <v>0</v>
      </c>
      <c r="F12" s="61">
        <v>0</v>
      </c>
      <c r="G12" s="62">
        <v>44785</v>
      </c>
      <c r="H12" s="410" t="s">
        <v>730</v>
      </c>
      <c r="I12" s="411">
        <v>5505</v>
      </c>
      <c r="J12" s="45">
        <f t="shared" si="0"/>
        <v>5505</v>
      </c>
      <c r="K12" s="46">
        <v>44.5</v>
      </c>
      <c r="L12" s="65"/>
      <c r="M12" s="65"/>
      <c r="N12" s="48">
        <f t="shared" si="1"/>
        <v>244972.5</v>
      </c>
      <c r="O12" s="397" t="s">
        <v>312</v>
      </c>
      <c r="P12" s="398">
        <v>44804</v>
      </c>
      <c r="Q12" s="66">
        <v>0</v>
      </c>
      <c r="R12" s="67">
        <v>44785</v>
      </c>
      <c r="S12" s="51"/>
      <c r="T12" s="52"/>
      <c r="U12" s="53"/>
      <c r="V12" s="54"/>
      <c r="W12" s="159"/>
      <c r="X12" s="106"/>
    </row>
    <row r="13" spans="1:24" ht="24" customHeight="1" thickTop="1" thickBot="1" x14ac:dyDescent="0.35">
      <c r="A13" s="71" t="s">
        <v>681</v>
      </c>
      <c r="B13" s="58" t="s">
        <v>72</v>
      </c>
      <c r="C13" s="432" t="s">
        <v>722</v>
      </c>
      <c r="D13" s="60">
        <v>62</v>
      </c>
      <c r="E13" s="40">
        <f t="shared" si="2"/>
        <v>1253020</v>
      </c>
      <c r="F13" s="61">
        <v>20210</v>
      </c>
      <c r="G13" s="62">
        <v>44787</v>
      </c>
      <c r="H13" s="410" t="s">
        <v>704</v>
      </c>
      <c r="I13" s="411">
        <v>25260</v>
      </c>
      <c r="J13" s="45">
        <f t="shared" si="0"/>
        <v>5050</v>
      </c>
      <c r="K13" s="46">
        <v>44</v>
      </c>
      <c r="L13" s="65"/>
      <c r="M13" s="65"/>
      <c r="N13" s="48">
        <f t="shared" si="1"/>
        <v>1111440</v>
      </c>
      <c r="O13" s="397"/>
      <c r="P13" s="398"/>
      <c r="Q13" s="66">
        <v>21978</v>
      </c>
      <c r="R13" s="67">
        <v>44796</v>
      </c>
      <c r="S13" s="51">
        <v>28000</v>
      </c>
      <c r="T13" s="52" t="s">
        <v>685</v>
      </c>
      <c r="U13" s="53"/>
      <c r="V13" s="54"/>
      <c r="W13" s="159"/>
      <c r="X13" s="106"/>
    </row>
    <row r="14" spans="1:24" ht="31.5" customHeight="1" thickTop="1" thickBot="1" x14ac:dyDescent="0.35">
      <c r="A14" s="71" t="s">
        <v>50</v>
      </c>
      <c r="B14" s="58" t="s">
        <v>72</v>
      </c>
      <c r="C14" s="59" t="s">
        <v>724</v>
      </c>
      <c r="D14" s="60">
        <v>62</v>
      </c>
      <c r="E14" s="40">
        <f t="shared" si="2"/>
        <v>1244340</v>
      </c>
      <c r="F14" s="61">
        <v>20070</v>
      </c>
      <c r="G14" s="62">
        <v>44789</v>
      </c>
      <c r="H14" s="410" t="s">
        <v>702</v>
      </c>
      <c r="I14" s="411">
        <v>24880</v>
      </c>
      <c r="J14" s="45">
        <f t="shared" si="0"/>
        <v>4810</v>
      </c>
      <c r="K14" s="46">
        <v>44</v>
      </c>
      <c r="L14" s="65"/>
      <c r="M14" s="65"/>
      <c r="N14" s="48">
        <f t="shared" si="1"/>
        <v>1094720</v>
      </c>
      <c r="O14" s="397"/>
      <c r="P14" s="398"/>
      <c r="Q14" s="66">
        <v>21550</v>
      </c>
      <c r="R14" s="67">
        <v>44795</v>
      </c>
      <c r="S14" s="51">
        <v>28000</v>
      </c>
      <c r="T14" s="52" t="s">
        <v>686</v>
      </c>
      <c r="U14" s="53"/>
      <c r="V14" s="54"/>
      <c r="W14" s="159"/>
      <c r="X14" s="106"/>
    </row>
    <row r="15" spans="1:24" ht="26.25" customHeight="1" thickTop="1" thickBot="1" x14ac:dyDescent="0.35">
      <c r="A15" s="73" t="s">
        <v>50</v>
      </c>
      <c r="B15" s="58" t="s">
        <v>31</v>
      </c>
      <c r="C15" s="59" t="s">
        <v>725</v>
      </c>
      <c r="D15" s="60">
        <v>62</v>
      </c>
      <c r="E15" s="40">
        <f t="shared" si="2"/>
        <v>1139560</v>
      </c>
      <c r="F15" s="61">
        <v>18380</v>
      </c>
      <c r="G15" s="62">
        <v>44791</v>
      </c>
      <c r="H15" s="410">
        <v>21117</v>
      </c>
      <c r="I15" s="411">
        <v>22930</v>
      </c>
      <c r="J15" s="45">
        <f t="shared" si="0"/>
        <v>4550</v>
      </c>
      <c r="K15" s="46">
        <v>44</v>
      </c>
      <c r="L15" s="65"/>
      <c r="M15" s="65"/>
      <c r="N15" s="48">
        <f t="shared" si="1"/>
        <v>1008920</v>
      </c>
      <c r="O15" s="397"/>
      <c r="P15" s="398"/>
      <c r="Q15" s="66">
        <v>21550</v>
      </c>
      <c r="R15" s="67">
        <v>44795</v>
      </c>
      <c r="S15" s="51">
        <v>28000</v>
      </c>
      <c r="T15" s="92" t="s">
        <v>687</v>
      </c>
      <c r="U15" s="53"/>
      <c r="V15" s="54"/>
      <c r="W15" s="159"/>
      <c r="X15" s="106"/>
    </row>
    <row r="16" spans="1:24" ht="26.25" customHeight="1" thickTop="1" thickBot="1" x14ac:dyDescent="0.35">
      <c r="A16" s="71" t="s">
        <v>36</v>
      </c>
      <c r="B16" s="58" t="s">
        <v>290</v>
      </c>
      <c r="C16" s="74" t="s">
        <v>726</v>
      </c>
      <c r="D16" s="60">
        <v>62</v>
      </c>
      <c r="E16" s="40">
        <f t="shared" si="2"/>
        <v>1169940</v>
      </c>
      <c r="F16" s="61">
        <v>18870</v>
      </c>
      <c r="G16" s="62">
        <v>44792</v>
      </c>
      <c r="H16" s="410" t="s">
        <v>707</v>
      </c>
      <c r="I16" s="411">
        <v>23760</v>
      </c>
      <c r="J16" s="45">
        <f t="shared" si="0"/>
        <v>4890</v>
      </c>
      <c r="K16" s="46">
        <v>44</v>
      </c>
      <c r="L16" s="65"/>
      <c r="M16" s="65"/>
      <c r="N16" s="48">
        <f t="shared" si="1"/>
        <v>1045440</v>
      </c>
      <c r="O16" s="397"/>
      <c r="P16" s="398"/>
      <c r="Q16" s="66">
        <v>21443</v>
      </c>
      <c r="R16" s="67">
        <v>44795</v>
      </c>
      <c r="S16" s="51">
        <v>28000</v>
      </c>
      <c r="T16" s="92" t="s">
        <v>713</v>
      </c>
      <c r="U16" s="53"/>
      <c r="V16" s="54"/>
      <c r="W16" s="159"/>
      <c r="X16" s="106"/>
    </row>
    <row r="17" spans="1:24" ht="28.5" customHeight="1" thickTop="1" thickBot="1" x14ac:dyDescent="0.35">
      <c r="A17" s="536" t="s">
        <v>36</v>
      </c>
      <c r="B17" s="58" t="s">
        <v>72</v>
      </c>
      <c r="C17" s="59" t="s">
        <v>727</v>
      </c>
      <c r="D17" s="60">
        <v>62</v>
      </c>
      <c r="E17" s="40">
        <f t="shared" si="2"/>
        <v>1164980</v>
      </c>
      <c r="F17" s="61">
        <v>18790</v>
      </c>
      <c r="G17" s="62">
        <v>44795</v>
      </c>
      <c r="H17" s="410" t="s">
        <v>709</v>
      </c>
      <c r="I17" s="411">
        <v>23590</v>
      </c>
      <c r="J17" s="45">
        <f t="shared" si="0"/>
        <v>4800</v>
      </c>
      <c r="K17" s="76">
        <v>44</v>
      </c>
      <c r="L17" s="65"/>
      <c r="M17" s="65"/>
      <c r="N17" s="48">
        <f t="shared" si="1"/>
        <v>1037960</v>
      </c>
      <c r="O17" s="397"/>
      <c r="P17" s="398"/>
      <c r="Q17" s="66">
        <v>21550</v>
      </c>
      <c r="R17" s="67">
        <v>44802</v>
      </c>
      <c r="S17" s="51">
        <v>28000</v>
      </c>
      <c r="T17" s="92" t="s">
        <v>694</v>
      </c>
      <c r="U17" s="53"/>
      <c r="V17" s="54"/>
      <c r="W17" s="159"/>
      <c r="X17" s="106"/>
    </row>
    <row r="18" spans="1:24" ht="33.75" customHeight="1" thickTop="1" thickBot="1" x14ac:dyDescent="0.35">
      <c r="A18" s="81" t="s">
        <v>36</v>
      </c>
      <c r="B18" s="58" t="s">
        <v>31</v>
      </c>
      <c r="C18" s="59" t="s">
        <v>733</v>
      </c>
      <c r="D18" s="60">
        <v>61</v>
      </c>
      <c r="E18" s="40">
        <f t="shared" si="2"/>
        <v>1103490</v>
      </c>
      <c r="F18" s="61">
        <v>18090</v>
      </c>
      <c r="G18" s="62">
        <v>44797</v>
      </c>
      <c r="H18" s="410" t="s">
        <v>710</v>
      </c>
      <c r="I18" s="411">
        <v>22900</v>
      </c>
      <c r="J18" s="45">
        <f t="shared" si="0"/>
        <v>4810</v>
      </c>
      <c r="K18" s="76">
        <v>44</v>
      </c>
      <c r="L18" s="65"/>
      <c r="M18" s="65"/>
      <c r="N18" s="48">
        <f t="shared" si="1"/>
        <v>1007600</v>
      </c>
      <c r="O18" s="397"/>
      <c r="P18" s="398"/>
      <c r="Q18" s="66">
        <v>21550</v>
      </c>
      <c r="R18" s="67">
        <v>44802</v>
      </c>
      <c r="S18" s="51">
        <v>28000</v>
      </c>
      <c r="T18" s="92" t="s">
        <v>714</v>
      </c>
      <c r="U18" s="53"/>
      <c r="V18" s="54"/>
      <c r="W18" s="159"/>
      <c r="X18" s="106"/>
    </row>
    <row r="19" spans="1:24" ht="30" customHeight="1" thickTop="1" thickBot="1" x14ac:dyDescent="0.35">
      <c r="A19" s="78" t="s">
        <v>36</v>
      </c>
      <c r="B19" s="58" t="s">
        <v>246</v>
      </c>
      <c r="C19" s="59"/>
      <c r="D19" s="60"/>
      <c r="E19" s="40">
        <f t="shared" si="2"/>
        <v>0</v>
      </c>
      <c r="F19" s="61">
        <v>18390</v>
      </c>
      <c r="G19" s="62">
        <v>44799</v>
      </c>
      <c r="H19" s="410" t="s">
        <v>715</v>
      </c>
      <c r="I19" s="411">
        <v>23270</v>
      </c>
      <c r="J19" s="45">
        <f t="shared" si="0"/>
        <v>4880</v>
      </c>
      <c r="K19" s="76">
        <v>44</v>
      </c>
      <c r="L19" s="65"/>
      <c r="M19" s="65"/>
      <c r="N19" s="48">
        <f t="shared" si="1"/>
        <v>1023880</v>
      </c>
      <c r="O19" s="397"/>
      <c r="P19" s="398"/>
      <c r="Q19" s="79">
        <v>21443</v>
      </c>
      <c r="R19" s="67">
        <v>44802</v>
      </c>
      <c r="S19" s="51">
        <v>28000</v>
      </c>
      <c r="T19" s="92" t="s">
        <v>708</v>
      </c>
      <c r="U19" s="53"/>
      <c r="V19" s="54"/>
      <c r="W19" s="159"/>
      <c r="X19" s="106"/>
    </row>
    <row r="20" spans="1:24" ht="27" customHeight="1" thickTop="1" thickBot="1" x14ac:dyDescent="0.35">
      <c r="A20" s="80" t="s">
        <v>728</v>
      </c>
      <c r="B20" s="58" t="s">
        <v>729</v>
      </c>
      <c r="C20" s="59"/>
      <c r="D20" s="60"/>
      <c r="E20" s="40">
        <f t="shared" si="2"/>
        <v>0</v>
      </c>
      <c r="F20" s="61">
        <v>16970</v>
      </c>
      <c r="G20" s="62">
        <v>44802</v>
      </c>
      <c r="H20" s="410"/>
      <c r="I20" s="411">
        <v>21345</v>
      </c>
      <c r="J20" s="45">
        <f t="shared" si="0"/>
        <v>4375</v>
      </c>
      <c r="K20" s="76">
        <v>44</v>
      </c>
      <c r="L20" s="65"/>
      <c r="M20" s="65"/>
      <c r="N20" s="48">
        <f t="shared" si="1"/>
        <v>939180</v>
      </c>
      <c r="O20" s="89"/>
      <c r="P20" s="90"/>
      <c r="Q20" s="79"/>
      <c r="R20" s="67"/>
      <c r="S20" s="51">
        <v>28000</v>
      </c>
      <c r="T20" s="92" t="s">
        <v>732</v>
      </c>
      <c r="U20" s="53"/>
      <c r="V20" s="54"/>
      <c r="W20" s="159"/>
      <c r="X20" s="106"/>
    </row>
    <row r="21" spans="1:24" ht="22.5" customHeight="1" thickTop="1" thickBot="1" x14ac:dyDescent="0.35">
      <c r="A21" s="78"/>
      <c r="B21" s="58"/>
      <c r="C21" s="59"/>
      <c r="D21" s="60"/>
      <c r="E21" s="40">
        <f t="shared" si="2"/>
        <v>0</v>
      </c>
      <c r="F21" s="61"/>
      <c r="G21" s="62"/>
      <c r="H21" s="410"/>
      <c r="I21" s="411"/>
      <c r="J21" s="45">
        <f t="shared" si="0"/>
        <v>0</v>
      </c>
      <c r="K21" s="76"/>
      <c r="L21" s="65"/>
      <c r="M21" s="65"/>
      <c r="N21" s="48">
        <f t="shared" si="1"/>
        <v>0</v>
      </c>
      <c r="O21" s="89"/>
      <c r="P21" s="90"/>
      <c r="Q21" s="79"/>
      <c r="R21" s="67"/>
      <c r="S21" s="51"/>
      <c r="T21" s="92"/>
      <c r="U21" s="53"/>
      <c r="V21" s="54"/>
      <c r="W21" s="159"/>
      <c r="X21" s="106"/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410"/>
      <c r="I22" s="411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3"/>
      <c r="V22" s="54"/>
      <c r="W22" s="159"/>
      <c r="X22" s="106"/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>
        <f>SUM(X4:X23)</f>
        <v>0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528"/>
      <c r="B30" s="93"/>
      <c r="C30" s="59"/>
      <c r="D30" s="60"/>
      <c r="E30" s="40"/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7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39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5.5" customHeight="1" x14ac:dyDescent="0.3">
      <c r="A55" s="604" t="s">
        <v>41</v>
      </c>
      <c r="B55" s="438" t="s">
        <v>23</v>
      </c>
      <c r="C55" s="469" t="s">
        <v>473</v>
      </c>
      <c r="D55" s="439"/>
      <c r="E55" s="60"/>
      <c r="F55" s="151">
        <v>967</v>
      </c>
      <c r="G55" s="152">
        <v>44774</v>
      </c>
      <c r="H55" s="570" t="s">
        <v>693</v>
      </c>
      <c r="I55" s="151">
        <v>967</v>
      </c>
      <c r="J55" s="45">
        <f t="shared" si="0"/>
        <v>0</v>
      </c>
      <c r="K55" s="46">
        <v>91</v>
      </c>
      <c r="L55" s="65"/>
      <c r="M55" s="65"/>
      <c r="N55" s="48">
        <f t="shared" si="1"/>
        <v>87997</v>
      </c>
      <c r="O55" s="584" t="s">
        <v>59</v>
      </c>
      <c r="P55" s="590">
        <v>44795</v>
      </c>
      <c r="Q55" s="128"/>
      <c r="R55" s="158"/>
      <c r="S55" s="92"/>
      <c r="T55" s="92"/>
      <c r="U55" s="159"/>
      <c r="V55" s="160"/>
    </row>
    <row r="56" spans="1:24" s="161" customFormat="1" ht="18.75" customHeight="1" x14ac:dyDescent="0.3">
      <c r="A56" s="606"/>
      <c r="B56" s="438" t="s">
        <v>665</v>
      </c>
      <c r="C56" s="540"/>
      <c r="D56" s="440"/>
      <c r="E56" s="60"/>
      <c r="F56" s="151">
        <v>75</v>
      </c>
      <c r="G56" s="152">
        <v>44774</v>
      </c>
      <c r="H56" s="571"/>
      <c r="I56" s="151">
        <v>75</v>
      </c>
      <c r="J56" s="45">
        <f t="shared" si="0"/>
        <v>0</v>
      </c>
      <c r="K56" s="46">
        <v>90</v>
      </c>
      <c r="L56" s="65"/>
      <c r="M56" s="65"/>
      <c r="N56" s="48">
        <f t="shared" si="1"/>
        <v>6750</v>
      </c>
      <c r="O56" s="585"/>
      <c r="P56" s="591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x14ac:dyDescent="0.3">
      <c r="A61" s="83" t="s">
        <v>696</v>
      </c>
      <c r="B61" s="178" t="s">
        <v>697</v>
      </c>
      <c r="C61" s="171" t="s">
        <v>699</v>
      </c>
      <c r="D61" s="168"/>
      <c r="E61" s="60"/>
      <c r="F61" s="151">
        <v>7153.2</v>
      </c>
      <c r="G61" s="152">
        <v>44785</v>
      </c>
      <c r="H61" s="153" t="s">
        <v>698</v>
      </c>
      <c r="I61" s="151">
        <v>7153.2</v>
      </c>
      <c r="J61" s="45">
        <f t="shared" si="0"/>
        <v>0</v>
      </c>
      <c r="K61" s="166">
        <v>38.5</v>
      </c>
      <c r="L61" s="99"/>
      <c r="M61" s="99"/>
      <c r="N61" s="48">
        <f t="shared" si="1"/>
        <v>275398.2</v>
      </c>
      <c r="O61" s="164" t="s">
        <v>59</v>
      </c>
      <c r="P61" s="162">
        <v>44798</v>
      </c>
      <c r="Q61" s="167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75"/>
      <c r="P62" s="62"/>
      <c r="Q62" s="167"/>
      <c r="R62" s="129"/>
      <c r="S62" s="92"/>
      <c r="T62" s="92"/>
      <c r="U62" s="53"/>
      <c r="V62" s="54"/>
    </row>
    <row r="63" spans="1:24" ht="17.25" x14ac:dyDescent="0.3">
      <c r="A63" s="468"/>
      <c r="B63" s="178"/>
      <c r="C63" s="474"/>
      <c r="D63" s="171"/>
      <c r="E63" s="60"/>
      <c r="F63" s="151"/>
      <c r="G63" s="152"/>
      <c r="H63" s="388"/>
      <c r="I63" s="151"/>
      <c r="J63" s="45">
        <f>I63-F63</f>
        <v>0</v>
      </c>
      <c r="K63" s="166"/>
      <c r="L63" s="99"/>
      <c r="M63" s="99"/>
      <c r="N63" s="48">
        <f>K63*I63</f>
        <v>0</v>
      </c>
      <c r="O63" s="75"/>
      <c r="P63" s="62"/>
      <c r="Q63" s="167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>I64-F64</f>
        <v>0</v>
      </c>
      <c r="K64" s="166"/>
      <c r="L64" s="99"/>
      <c r="M64" s="99"/>
      <c r="N64" s="48">
        <f>K64*I64</f>
        <v>0</v>
      </c>
      <c r="O64" s="75"/>
      <c r="P64" s="62"/>
      <c r="Q64" s="167"/>
      <c r="R64" s="129"/>
      <c r="S64" s="180"/>
      <c r="T64" s="52"/>
      <c r="U64" s="53"/>
      <c r="V64" s="54"/>
    </row>
    <row r="65" spans="1:22" ht="17.25" x14ac:dyDescent="0.3">
      <c r="A65" s="514"/>
      <c r="B65" s="178"/>
      <c r="C65" s="183"/>
      <c r="D65" s="168"/>
      <c r="E65" s="60"/>
      <c r="F65" s="151"/>
      <c r="G65" s="152"/>
      <c r="H65" s="475"/>
      <c r="I65" s="151"/>
      <c r="J65" s="45">
        <f>I65-F65</f>
        <v>0</v>
      </c>
      <c r="K65" s="166"/>
      <c r="L65" s="99"/>
      <c r="M65" s="99"/>
      <c r="N65" s="48">
        <f>K65*I65</f>
        <v>0</v>
      </c>
      <c r="O65" s="75"/>
      <c r="P65" s="62"/>
      <c r="Q65" s="167"/>
      <c r="R65" s="129"/>
      <c r="S65" s="180"/>
      <c r="T65" s="52"/>
      <c r="U65" s="53"/>
      <c r="V65" s="54"/>
    </row>
    <row r="66" spans="1:22" ht="17.25" x14ac:dyDescent="0.3">
      <c r="A66" s="472"/>
      <c r="B66" s="184"/>
      <c r="C66" s="179"/>
      <c r="D66" s="168"/>
      <c r="E66" s="60"/>
      <c r="F66" s="151"/>
      <c r="G66" s="152"/>
      <c r="H66" s="533"/>
      <c r="I66" s="151"/>
      <c r="J66" s="45">
        <f t="shared" ref="J66:J69" si="5">I66-F66</f>
        <v>0</v>
      </c>
      <c r="K66" s="166"/>
      <c r="L66" s="99"/>
      <c r="M66" s="99"/>
      <c r="N66" s="48">
        <f t="shared" ref="N66:N69" si="6">K66*I66</f>
        <v>0</v>
      </c>
      <c r="O66" s="75"/>
      <c r="P66" s="62"/>
      <c r="Q66" s="167"/>
      <c r="R66" s="129"/>
      <c r="S66" s="180"/>
      <c r="T66" s="52"/>
      <c r="U66" s="53"/>
      <c r="V66" s="54"/>
    </row>
    <row r="67" spans="1:22" ht="17.25" x14ac:dyDescent="0.3">
      <c r="A67" s="80"/>
      <c r="B67" s="178"/>
      <c r="C67" s="644"/>
      <c r="D67" s="171"/>
      <c r="E67" s="60"/>
      <c r="F67" s="151"/>
      <c r="G67" s="152"/>
      <c r="H67" s="594"/>
      <c r="I67" s="151"/>
      <c r="J67" s="45">
        <f t="shared" si="5"/>
        <v>0</v>
      </c>
      <c r="K67" s="166"/>
      <c r="L67" s="99"/>
      <c r="M67" s="99"/>
      <c r="N67" s="48">
        <f t="shared" si="6"/>
        <v>0</v>
      </c>
      <c r="O67" s="164"/>
      <c r="P67" s="62"/>
      <c r="Q67" s="167"/>
      <c r="R67" s="129"/>
      <c r="S67" s="180"/>
      <c r="T67" s="52"/>
      <c r="U67" s="53"/>
      <c r="V67" s="54"/>
    </row>
    <row r="68" spans="1:22" ht="18.600000000000001" customHeight="1" x14ac:dyDescent="0.3">
      <c r="A68" s="80"/>
      <c r="B68" s="178"/>
      <c r="C68" s="645"/>
      <c r="D68" s="171"/>
      <c r="E68" s="60"/>
      <c r="F68" s="151"/>
      <c r="G68" s="152"/>
      <c r="H68" s="647"/>
      <c r="I68" s="151"/>
      <c r="J68" s="45">
        <f t="shared" si="5"/>
        <v>0</v>
      </c>
      <c r="K68" s="46"/>
      <c r="L68" s="65"/>
      <c r="M68" s="99"/>
      <c r="N68" s="48">
        <f t="shared" si="6"/>
        <v>0</v>
      </c>
      <c r="O68" s="164"/>
      <c r="P68" s="62"/>
      <c r="Q68" s="167"/>
      <c r="R68" s="129"/>
      <c r="S68" s="180"/>
      <c r="T68" s="52"/>
      <c r="U68" s="53"/>
      <c r="V68" s="54"/>
    </row>
    <row r="69" spans="1:22" ht="17.25" x14ac:dyDescent="0.3">
      <c r="A69" s="80"/>
      <c r="B69" s="178"/>
      <c r="C69" s="646"/>
      <c r="D69" s="171"/>
      <c r="E69" s="60"/>
      <c r="F69" s="151"/>
      <c r="G69" s="152"/>
      <c r="H69" s="595"/>
      <c r="I69" s="151"/>
      <c r="J69" s="45">
        <f t="shared" si="5"/>
        <v>0</v>
      </c>
      <c r="K69" s="46"/>
      <c r="L69" s="65"/>
      <c r="M69" s="99"/>
      <c r="N69" s="48">
        <f t="shared" si="6"/>
        <v>0</v>
      </c>
      <c r="O69" s="164"/>
      <c r="P69" s="62"/>
      <c r="Q69" s="167"/>
      <c r="R69" s="129"/>
      <c r="S69" s="180"/>
      <c r="T69" s="52"/>
      <c r="U69" s="53"/>
      <c r="V69" s="54"/>
    </row>
    <row r="70" spans="1:22" ht="17.25" customHeight="1" x14ac:dyDescent="0.3">
      <c r="A70" s="80"/>
      <c r="B70" s="178"/>
      <c r="C70" s="183"/>
      <c r="D70" s="171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7"/>
      <c r="R70" s="129"/>
      <c r="S70" s="180"/>
      <c r="T70" s="52"/>
      <c r="U70" s="53"/>
      <c r="V70" s="54"/>
    </row>
    <row r="71" spans="1:22" ht="17.25" customHeight="1" x14ac:dyDescent="0.3">
      <c r="A71" s="80"/>
      <c r="B71" s="184"/>
      <c r="C71" s="183"/>
      <c r="D71" s="183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7"/>
      <c r="R71" s="129"/>
      <c r="S71" s="180"/>
      <c r="T71" s="52"/>
      <c r="U71" s="53"/>
      <c r="V71" s="54"/>
    </row>
    <row r="72" spans="1:22" ht="18.75" customHeight="1" x14ac:dyDescent="0.25">
      <c r="A72" s="80"/>
      <c r="B72" s="185"/>
      <c r="C72" s="183"/>
      <c r="D72" s="171"/>
      <c r="E72" s="60"/>
      <c r="F72" s="151"/>
      <c r="G72" s="152"/>
      <c r="H72" s="153"/>
      <c r="I72" s="151"/>
      <c r="J72" s="45">
        <f t="shared" si="0"/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8.75" customHeight="1" x14ac:dyDescent="0.3">
      <c r="A73" s="80"/>
      <c r="B73" s="178"/>
      <c r="C73" s="183"/>
      <c r="D73" s="183"/>
      <c r="E73" s="60"/>
      <c r="F73" s="151"/>
      <c r="G73" s="152"/>
      <c r="H73" s="153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8.75" customHeight="1" x14ac:dyDescent="0.3">
      <c r="A78" s="80"/>
      <c r="B78" s="178"/>
      <c r="C78" s="183"/>
      <c r="D78" s="171"/>
      <c r="E78" s="60"/>
      <c r="F78" s="151"/>
      <c r="G78" s="152"/>
      <c r="H78" s="153"/>
      <c r="I78" s="151"/>
      <c r="J78" s="45">
        <f t="shared" si="0"/>
        <v>0</v>
      </c>
      <c r="K78" s="46"/>
      <c r="L78" s="65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80"/>
      <c r="B79" s="178"/>
      <c r="C79" s="183"/>
      <c r="D79" s="189"/>
      <c r="E79" s="60"/>
      <c r="F79" s="151"/>
      <c r="G79" s="152"/>
      <c r="H79" s="153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s="161" customFormat="1" ht="16.5" customHeight="1" x14ac:dyDescent="0.3">
      <c r="A82" s="177"/>
      <c r="B82" s="178"/>
      <c r="C82" s="183"/>
      <c r="D82" s="190"/>
      <c r="E82" s="60"/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177"/>
      <c r="B83" s="178"/>
      <c r="C83" s="183"/>
      <c r="D83" s="190"/>
      <c r="E83" s="60">
        <f t="shared" si="4"/>
        <v>0</v>
      </c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1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81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3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2"/>
      <c r="D86" s="195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ht="16.5" customHeight="1" x14ac:dyDescent="0.3">
      <c r="A87" s="196"/>
      <c r="B87" s="127"/>
      <c r="C87" s="189"/>
      <c r="D87" s="197"/>
      <c r="E87" s="60">
        <f t="shared" si="4"/>
        <v>0</v>
      </c>
      <c r="F87" s="64"/>
      <c r="G87" s="117"/>
      <c r="H87" s="63"/>
      <c r="I87" s="64"/>
      <c r="J87" s="45">
        <f t="shared" si="0"/>
        <v>0</v>
      </c>
      <c r="K87" s="100"/>
      <c r="L87" s="65"/>
      <c r="M87" s="65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19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588"/>
      <c r="M88" s="589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200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588"/>
      <c r="M89" s="589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1" customHeight="1" x14ac:dyDescent="0.3">
      <c r="A90" s="201"/>
      <c r="B90" s="127"/>
      <c r="C90" s="202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6.25" customHeight="1" x14ac:dyDescent="0.3">
      <c r="A91" s="204"/>
      <c r="B91" s="127"/>
      <c r="C91" s="205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84"/>
      <c r="P95" s="580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585"/>
      <c r="P96" s="581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13"/>
      <c r="B99" s="127"/>
      <c r="C99" s="207"/>
      <c r="D99" s="20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2"/>
      <c r="D100" s="202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8.75" x14ac:dyDescent="0.3">
      <c r="A106" s="127"/>
      <c r="B106" s="208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ref="E108:E177" si="7">D108*F108</f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77"/>
      <c r="B109" s="127"/>
      <c r="C109" s="207"/>
      <c r="D109" s="207"/>
      <c r="E109" s="60">
        <f t="shared" si="7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" thickBot="1" x14ac:dyDescent="0.35">
      <c r="A110" s="169"/>
      <c r="B110" s="169"/>
      <c r="C110" s="384"/>
      <c r="D110" s="384"/>
      <c r="E110" s="385">
        <f t="shared" si="7"/>
        <v>0</v>
      </c>
      <c r="F110" s="44"/>
      <c r="G110" s="386"/>
      <c r="H110" s="387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27"/>
      <c r="B111" s="127"/>
      <c r="C111" s="207"/>
      <c r="D111" s="207"/>
      <c r="E111" s="40">
        <f t="shared" si="7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7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7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7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27"/>
      <c r="B115" s="127"/>
      <c r="C115" s="207"/>
      <c r="D115" s="207"/>
      <c r="E115" s="40">
        <f t="shared" si="7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82"/>
      <c r="B116" s="127"/>
      <c r="C116" s="207"/>
      <c r="D116" s="207"/>
      <c r="E116" s="40">
        <f t="shared" si="7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ref="N116:N179" si="8">K116*I116</f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7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8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7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8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09"/>
      <c r="B119" s="127"/>
      <c r="C119" s="207"/>
      <c r="D119" s="207"/>
      <c r="E119" s="40">
        <f t="shared" si="7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8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0"/>
      <c r="B120" s="127"/>
      <c r="C120" s="207"/>
      <c r="D120" s="207"/>
      <c r="E120" s="40">
        <f t="shared" si="7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8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7"/>
      <c r="D121" s="207"/>
      <c r="E121" s="40">
        <f t="shared" si="7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8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5"/>
      <c r="D122" s="205"/>
      <c r="E122" s="40">
        <f t="shared" si="7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8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7"/>
      <c r="D123" s="207"/>
      <c r="E123" s="40">
        <f t="shared" si="7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8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5"/>
      <c r="D124" s="205"/>
      <c r="E124" s="40">
        <f t="shared" si="7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8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7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8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2"/>
      <c r="D126" s="202"/>
      <c r="E126" s="40">
        <f t="shared" si="7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8"/>
        <v>0</v>
      </c>
      <c r="O126" s="164"/>
      <c r="P126" s="181"/>
      <c r="Q126" s="164"/>
      <c r="R126" s="129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7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8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7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8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7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8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7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8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18.75" thickTop="1" thickBot="1" x14ac:dyDescent="0.35">
      <c r="A131" s="113"/>
      <c r="B131" s="127"/>
      <c r="C131" s="207"/>
      <c r="D131" s="207"/>
      <c r="E131" s="40">
        <f t="shared" si="7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8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27"/>
      <c r="B132" s="127"/>
      <c r="C132" s="207"/>
      <c r="D132" s="207"/>
      <c r="E132" s="40">
        <f t="shared" si="7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8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7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8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7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8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7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8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7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8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7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8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10"/>
      <c r="B138" s="127"/>
      <c r="C138" s="207"/>
      <c r="D138" s="207"/>
      <c r="E138" s="40">
        <f t="shared" si="7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8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7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8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7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8"/>
        <v>0</v>
      </c>
      <c r="O140" s="98"/>
      <c r="P140" s="217"/>
      <c r="Q140" s="221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7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8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10"/>
      <c r="B142" s="127"/>
      <c r="C142" s="207"/>
      <c r="D142" s="207"/>
      <c r="E142" s="40">
        <f t="shared" si="7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8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7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8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7"/>
        <v>0</v>
      </c>
      <c r="F144" s="64"/>
      <c r="G144" s="117"/>
      <c r="H144" s="224"/>
      <c r="I144" s="64"/>
      <c r="J144" s="45">
        <f t="shared" si="0"/>
        <v>0</v>
      </c>
      <c r="K144" s="100"/>
      <c r="L144" s="99"/>
      <c r="M144" s="99"/>
      <c r="N144" s="48">
        <f t="shared" si="8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7"/>
        <v>0</v>
      </c>
      <c r="F145" s="64"/>
      <c r="G145" s="117"/>
      <c r="H145" s="212"/>
      <c r="I145" s="64"/>
      <c r="J145" s="45">
        <f t="shared" si="0"/>
        <v>0</v>
      </c>
      <c r="K145" s="100"/>
      <c r="L145" s="99"/>
      <c r="M145" s="99"/>
      <c r="N145" s="48">
        <f t="shared" si="8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25"/>
      <c r="B146" s="127"/>
      <c r="C146" s="207"/>
      <c r="D146" s="207"/>
      <c r="E146" s="40">
        <f t="shared" si="7"/>
        <v>0</v>
      </c>
      <c r="F146" s="64"/>
      <c r="G146" s="117"/>
      <c r="H146" s="226"/>
      <c r="I146" s="64"/>
      <c r="J146" s="45">
        <f t="shared" si="0"/>
        <v>0</v>
      </c>
      <c r="K146" s="100"/>
      <c r="L146" s="99"/>
      <c r="M146" s="99"/>
      <c r="N146" s="48">
        <f t="shared" si="8"/>
        <v>0</v>
      </c>
      <c r="O146" s="227"/>
      <c r="P146" s="228"/>
      <c r="Q146" s="229"/>
      <c r="R146" s="230"/>
      <c r="S146" s="180"/>
      <c r="T146" s="52"/>
      <c r="U146" s="53"/>
      <c r="V146" s="54"/>
    </row>
    <row r="147" spans="1:22" ht="18.75" thickTop="1" thickBot="1" x14ac:dyDescent="0.35">
      <c r="A147" s="231"/>
      <c r="B147" s="127"/>
      <c r="C147" s="207"/>
      <c r="D147" s="207"/>
      <c r="E147" s="40">
        <f t="shared" si="7"/>
        <v>0</v>
      </c>
      <c r="F147" s="64"/>
      <c r="G147" s="232"/>
      <c r="H147" s="233"/>
      <c r="I147" s="64"/>
      <c r="J147" s="45">
        <f t="shared" si="0"/>
        <v>0</v>
      </c>
      <c r="K147" s="100"/>
      <c r="L147" s="99"/>
      <c r="M147" s="99"/>
      <c r="N147" s="48">
        <f t="shared" si="8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7"/>
        <v>0</v>
      </c>
      <c r="F148" s="64"/>
      <c r="G148" s="235"/>
      <c r="H148" s="226"/>
      <c r="I148" s="64"/>
      <c r="J148" s="45">
        <f t="shared" si="0"/>
        <v>0</v>
      </c>
      <c r="K148" s="100"/>
      <c r="L148" s="99"/>
      <c r="M148" s="99"/>
      <c r="N148" s="48">
        <f t="shared" si="8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7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 t="s">
        <v>25</v>
      </c>
      <c r="N149" s="48">
        <f t="shared" si="8"/>
        <v>0</v>
      </c>
      <c r="O149" s="227"/>
      <c r="P149" s="228"/>
      <c r="Q149" s="229"/>
      <c r="R149" s="230"/>
      <c r="S149" s="180"/>
      <c r="T149" s="52"/>
      <c r="U149" s="53"/>
      <c r="V149" s="54"/>
    </row>
    <row r="150" spans="1:22" ht="18.75" thickTop="1" thickBot="1" x14ac:dyDescent="0.35">
      <c r="A150" s="210"/>
      <c r="B150" s="127"/>
      <c r="C150" s="207"/>
      <c r="D150" s="207"/>
      <c r="E150" s="40">
        <f t="shared" si="7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/>
      <c r="N150" s="48">
        <f t="shared" si="8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20"/>
      <c r="B151" s="127"/>
      <c r="C151" s="237"/>
      <c r="D151" s="237"/>
      <c r="E151" s="40">
        <f t="shared" si="7"/>
        <v>0</v>
      </c>
      <c r="F151" s="64"/>
      <c r="G151" s="235"/>
      <c r="H151" s="238"/>
      <c r="I151" s="64"/>
      <c r="J151" s="45">
        <f t="shared" si="0"/>
        <v>0</v>
      </c>
      <c r="K151" s="100"/>
      <c r="L151" s="99"/>
      <c r="M151" s="99"/>
      <c r="N151" s="48">
        <f t="shared" si="8"/>
        <v>0</v>
      </c>
      <c r="O151" s="239"/>
      <c r="P151" s="240"/>
      <c r="Q151" s="128"/>
      <c r="R151" s="129"/>
      <c r="S151" s="180"/>
      <c r="T151" s="52"/>
      <c r="U151" s="53"/>
      <c r="V151" s="54"/>
    </row>
    <row r="152" spans="1:22" ht="18.75" thickTop="1" thickBot="1" x14ac:dyDescent="0.35">
      <c r="A152" s="241"/>
      <c r="B152" s="127"/>
      <c r="C152" s="207"/>
      <c r="D152" s="207"/>
      <c r="E152" s="40">
        <f t="shared" si="7"/>
        <v>0</v>
      </c>
      <c r="F152" s="64"/>
      <c r="G152" s="235"/>
      <c r="H152" s="212"/>
      <c r="I152" s="64"/>
      <c r="J152" s="45">
        <f t="shared" ref="J152:J215" si="9">I152-F152</f>
        <v>0</v>
      </c>
      <c r="K152" s="236"/>
      <c r="L152" s="242"/>
      <c r="M152" s="242"/>
      <c r="N152" s="48">
        <f t="shared" si="8"/>
        <v>0</v>
      </c>
      <c r="O152" s="239"/>
      <c r="P152" s="240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0"/>
      <c r="B153" s="127"/>
      <c r="C153" s="207"/>
      <c r="D153" s="207"/>
      <c r="E153" s="40">
        <f t="shared" si="7"/>
        <v>0</v>
      </c>
      <c r="F153" s="64"/>
      <c r="G153" s="235"/>
      <c r="H153" s="212"/>
      <c r="I153" s="64"/>
      <c r="J153" s="45">
        <f t="shared" si="9"/>
        <v>0</v>
      </c>
      <c r="K153" s="236"/>
      <c r="L153" s="242"/>
      <c r="M153" s="242"/>
      <c r="N153" s="48">
        <f t="shared" si="8"/>
        <v>0</v>
      </c>
      <c r="O153" s="98"/>
      <c r="P153" s="217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1"/>
      <c r="B154" s="127"/>
      <c r="C154" s="207"/>
      <c r="D154" s="207"/>
      <c r="E154" s="40">
        <f t="shared" si="7"/>
        <v>0</v>
      </c>
      <c r="F154" s="64"/>
      <c r="G154" s="235"/>
      <c r="H154" s="243"/>
      <c r="I154" s="64"/>
      <c r="J154" s="45">
        <f t="shared" si="9"/>
        <v>0</v>
      </c>
      <c r="K154" s="244"/>
      <c r="L154" s="242"/>
      <c r="M154" s="242"/>
      <c r="N154" s="48">
        <f t="shared" si="8"/>
        <v>0</v>
      </c>
      <c r="O154" s="234"/>
      <c r="P154" s="235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11"/>
      <c r="B155" s="127"/>
      <c r="C155" s="207"/>
      <c r="D155" s="207"/>
      <c r="E155" s="40">
        <f t="shared" si="7"/>
        <v>0</v>
      </c>
      <c r="F155" s="64"/>
      <c r="G155" s="235"/>
      <c r="H155" s="212"/>
      <c r="I155" s="64"/>
      <c r="J155" s="45">
        <f t="shared" si="9"/>
        <v>0</v>
      </c>
      <c r="K155" s="246"/>
      <c r="L155" s="247"/>
      <c r="M155" s="247"/>
      <c r="N155" s="48">
        <f t="shared" si="8"/>
        <v>0</v>
      </c>
      <c r="O155" s="227"/>
      <c r="P155" s="228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48"/>
      <c r="B156" s="127"/>
      <c r="C156" s="207"/>
      <c r="D156" s="207"/>
      <c r="E156" s="40">
        <f t="shared" si="7"/>
        <v>0</v>
      </c>
      <c r="F156" s="249"/>
      <c r="G156" s="235"/>
      <c r="H156" s="224"/>
      <c r="I156" s="64"/>
      <c r="J156" s="45">
        <f t="shared" si="9"/>
        <v>0</v>
      </c>
      <c r="K156" s="246"/>
      <c r="L156" s="250"/>
      <c r="M156" s="250"/>
      <c r="N156" s="48">
        <f t="shared" si="8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25"/>
      <c r="B157" s="127"/>
      <c r="C157" s="207"/>
      <c r="D157" s="207"/>
      <c r="E157" s="40">
        <f t="shared" si="7"/>
        <v>0</v>
      </c>
      <c r="F157" s="64"/>
      <c r="G157" s="235"/>
      <c r="H157" s="212"/>
      <c r="I157" s="64"/>
      <c r="J157" s="45">
        <f t="shared" si="9"/>
        <v>0</v>
      </c>
      <c r="K157" s="246"/>
      <c r="L157" s="242"/>
      <c r="M157" s="242"/>
      <c r="N157" s="48">
        <f t="shared" si="8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7"/>
        <v>0</v>
      </c>
      <c r="F158" s="64"/>
      <c r="G158" s="235"/>
      <c r="H158" s="251"/>
      <c r="I158" s="64"/>
      <c r="J158" s="45">
        <f t="shared" si="9"/>
        <v>0</v>
      </c>
      <c r="K158" s="100"/>
      <c r="L158" s="242"/>
      <c r="M158" s="242"/>
      <c r="N158" s="48">
        <f t="shared" si="8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7"/>
        <v>0</v>
      </c>
      <c r="F159" s="64"/>
      <c r="G159" s="235"/>
      <c r="H159" s="226"/>
      <c r="I159" s="64"/>
      <c r="J159" s="45">
        <f t="shared" si="9"/>
        <v>0</v>
      </c>
      <c r="K159" s="246"/>
      <c r="L159" s="242"/>
      <c r="M159" s="242"/>
      <c r="N159" s="48">
        <f t="shared" si="8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7"/>
        <v>0</v>
      </c>
      <c r="F160" s="64"/>
      <c r="G160" s="235"/>
      <c r="H160" s="252"/>
      <c r="I160" s="64"/>
      <c r="J160" s="45">
        <f t="shared" si="9"/>
        <v>0</v>
      </c>
      <c r="K160" s="246"/>
      <c r="L160" s="242"/>
      <c r="M160" s="242"/>
      <c r="N160" s="48">
        <f t="shared" si="8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7"/>
        <v>0</v>
      </c>
      <c r="F161" s="64"/>
      <c r="G161" s="235"/>
      <c r="H161" s="253"/>
      <c r="I161" s="64"/>
      <c r="J161" s="45">
        <f t="shared" si="9"/>
        <v>0</v>
      </c>
      <c r="K161" s="246"/>
      <c r="L161" s="254"/>
      <c r="M161" s="254"/>
      <c r="N161" s="48">
        <f t="shared" si="8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7"/>
        <v>0</v>
      </c>
      <c r="F162" s="64"/>
      <c r="G162" s="235"/>
      <c r="H162" s="252"/>
      <c r="I162" s="64"/>
      <c r="J162" s="45">
        <f t="shared" si="9"/>
        <v>0</v>
      </c>
      <c r="K162" s="246"/>
      <c r="L162" s="254"/>
      <c r="M162" s="254"/>
      <c r="N162" s="48">
        <f t="shared" si="8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7"/>
        <v>0</v>
      </c>
      <c r="F163" s="64"/>
      <c r="G163" s="235"/>
      <c r="H163" s="252"/>
      <c r="I163" s="64"/>
      <c r="J163" s="45">
        <f t="shared" si="9"/>
        <v>0</v>
      </c>
      <c r="K163" s="246"/>
      <c r="L163" s="254"/>
      <c r="M163" s="254"/>
      <c r="N163" s="48">
        <f t="shared" si="8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7"/>
        <v>0</v>
      </c>
      <c r="F164" s="64"/>
      <c r="G164" s="235"/>
      <c r="H164" s="252"/>
      <c r="I164" s="64"/>
      <c r="J164" s="45">
        <f t="shared" si="9"/>
        <v>0</v>
      </c>
      <c r="K164" s="100"/>
      <c r="L164" s="99"/>
      <c r="M164" s="99"/>
      <c r="N164" s="48">
        <f t="shared" si="8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7"/>
        <v>0</v>
      </c>
      <c r="F165" s="64"/>
      <c r="G165" s="235"/>
      <c r="H165" s="252"/>
      <c r="I165" s="64"/>
      <c r="J165" s="45">
        <f t="shared" si="9"/>
        <v>0</v>
      </c>
      <c r="K165" s="100"/>
      <c r="L165" s="99"/>
      <c r="M165" s="99"/>
      <c r="N165" s="48">
        <f t="shared" si="8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7"/>
        <v>0</v>
      </c>
      <c r="F166" s="64"/>
      <c r="G166" s="235"/>
      <c r="H166" s="252"/>
      <c r="I166" s="64"/>
      <c r="J166" s="45">
        <f t="shared" si="9"/>
        <v>0</v>
      </c>
      <c r="K166" s="100"/>
      <c r="L166" s="99"/>
      <c r="M166" s="99"/>
      <c r="N166" s="48">
        <f t="shared" si="8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118"/>
      <c r="B167" s="127"/>
      <c r="C167" s="237"/>
      <c r="D167" s="237"/>
      <c r="E167" s="40">
        <f t="shared" si="7"/>
        <v>0</v>
      </c>
      <c r="F167" s="64"/>
      <c r="G167" s="235"/>
      <c r="H167" s="238"/>
      <c r="I167" s="64"/>
      <c r="J167" s="45">
        <f t="shared" si="9"/>
        <v>0</v>
      </c>
      <c r="K167" s="100"/>
      <c r="L167" s="99"/>
      <c r="M167" s="99"/>
      <c r="N167" s="48">
        <f t="shared" si="8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7"/>
      <c r="D168" s="257"/>
      <c r="E168" s="40">
        <f t="shared" si="7"/>
        <v>0</v>
      </c>
      <c r="F168" s="64"/>
      <c r="G168" s="235"/>
      <c r="H168" s="63"/>
      <c r="I168" s="64"/>
      <c r="J168" s="45">
        <f t="shared" si="9"/>
        <v>0</v>
      </c>
      <c r="K168" s="100"/>
      <c r="L168" s="99"/>
      <c r="M168" s="99"/>
      <c r="N168" s="48">
        <f t="shared" si="8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20"/>
      <c r="B169" s="127"/>
      <c r="C169" s="237"/>
      <c r="D169" s="237"/>
      <c r="E169" s="40">
        <f t="shared" si="7"/>
        <v>0</v>
      </c>
      <c r="F169" s="64"/>
      <c r="G169" s="235"/>
      <c r="H169" s="238"/>
      <c r="I169" s="64"/>
      <c r="J169" s="45">
        <f t="shared" si="9"/>
        <v>0</v>
      </c>
      <c r="K169" s="100"/>
      <c r="L169" s="99"/>
      <c r="M169" s="99"/>
      <c r="N169" s="48">
        <f t="shared" si="8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58"/>
      <c r="B170" s="259"/>
      <c r="C170" s="219"/>
      <c r="D170" s="219"/>
      <c r="E170" s="40">
        <f t="shared" si="7"/>
        <v>0</v>
      </c>
      <c r="F170" s="64"/>
      <c r="G170" s="235"/>
      <c r="H170" s="238"/>
      <c r="I170" s="64"/>
      <c r="J170" s="45">
        <f t="shared" si="9"/>
        <v>0</v>
      </c>
      <c r="K170" s="100"/>
      <c r="L170" s="99"/>
      <c r="M170" s="99"/>
      <c r="N170" s="48">
        <f t="shared" si="8"/>
        <v>0</v>
      </c>
      <c r="O170" s="239"/>
      <c r="P170" s="240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7"/>
        <v>0</v>
      </c>
      <c r="F171" s="64"/>
      <c r="G171" s="235"/>
      <c r="H171" s="238"/>
      <c r="I171" s="64"/>
      <c r="J171" s="45">
        <f t="shared" si="9"/>
        <v>0</v>
      </c>
      <c r="K171" s="100"/>
      <c r="L171" s="99"/>
      <c r="M171" s="99"/>
      <c r="N171" s="48">
        <f t="shared" si="8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7"/>
        <v>0</v>
      </c>
      <c r="F172" s="64"/>
      <c r="G172" s="235"/>
      <c r="H172" s="238"/>
      <c r="I172" s="64"/>
      <c r="J172" s="45">
        <f t="shared" si="9"/>
        <v>0</v>
      </c>
      <c r="K172" s="100"/>
      <c r="L172" s="99"/>
      <c r="M172" s="99"/>
      <c r="N172" s="48">
        <f t="shared" si="8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61"/>
      <c r="B173" s="127"/>
      <c r="C173" s="262"/>
      <c r="D173" s="262"/>
      <c r="E173" s="40">
        <f t="shared" si="7"/>
        <v>0</v>
      </c>
      <c r="F173" s="64"/>
      <c r="G173" s="235"/>
      <c r="H173" s="238"/>
      <c r="I173" s="64"/>
      <c r="J173" s="45">
        <f t="shared" si="9"/>
        <v>0</v>
      </c>
      <c r="K173" s="100"/>
      <c r="L173" s="99"/>
      <c r="M173" s="99"/>
      <c r="N173" s="48">
        <f t="shared" si="8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7"/>
        <v>0</v>
      </c>
      <c r="F174" s="64"/>
      <c r="G174" s="264"/>
      <c r="H174" s="238"/>
      <c r="I174" s="64"/>
      <c r="J174" s="45">
        <f t="shared" si="9"/>
        <v>0</v>
      </c>
      <c r="K174" s="100"/>
      <c r="L174" s="99"/>
      <c r="M174" s="99"/>
      <c r="N174" s="48">
        <f t="shared" si="8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7"/>
        <v>0</v>
      </c>
      <c r="F175" s="64"/>
      <c r="G175" s="117"/>
      <c r="H175" s="238"/>
      <c r="I175" s="64"/>
      <c r="J175" s="45">
        <f t="shared" si="9"/>
        <v>0</v>
      </c>
      <c r="K175" s="100"/>
      <c r="L175" s="99"/>
      <c r="M175" s="99"/>
      <c r="N175" s="48">
        <f t="shared" si="8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7.25" thickTop="1" thickBot="1" x14ac:dyDescent="0.3">
      <c r="A176" s="220"/>
      <c r="B176" s="210"/>
      <c r="C176" s="267"/>
      <c r="D176" s="267"/>
      <c r="E176" s="40">
        <f t="shared" si="7"/>
        <v>0</v>
      </c>
      <c r="F176" s="268"/>
      <c r="G176" s="235"/>
      <c r="H176" s="269"/>
      <c r="I176" s="268"/>
      <c r="J176" s="45">
        <f t="shared" si="9"/>
        <v>0</v>
      </c>
      <c r="N176" s="48">
        <f t="shared" si="8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si="7"/>
        <v>0</v>
      </c>
      <c r="F177" s="268"/>
      <c r="G177" s="235"/>
      <c r="H177" s="269"/>
      <c r="I177" s="268"/>
      <c r="J177" s="45">
        <f t="shared" si="9"/>
        <v>0</v>
      </c>
      <c r="N177" s="48">
        <f t="shared" si="8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ref="E178:E241" si="10">D178*F178</f>
        <v>0</v>
      </c>
      <c r="F178" s="64"/>
      <c r="G178" s="235"/>
      <c r="H178" s="238"/>
      <c r="I178" s="64"/>
      <c r="J178" s="45">
        <f t="shared" si="9"/>
        <v>0</v>
      </c>
      <c r="K178" s="100"/>
      <c r="L178" s="99"/>
      <c r="M178" s="99"/>
      <c r="N178" s="48">
        <f t="shared" si="8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62"/>
      <c r="D179" s="262"/>
      <c r="E179" s="40">
        <f t="shared" si="10"/>
        <v>0</v>
      </c>
      <c r="F179" s="64"/>
      <c r="G179" s="235"/>
      <c r="H179" s="238"/>
      <c r="I179" s="64"/>
      <c r="J179" s="45">
        <f t="shared" si="9"/>
        <v>0</v>
      </c>
      <c r="K179" s="100"/>
      <c r="L179" s="99"/>
      <c r="M179" s="99"/>
      <c r="N179" s="48">
        <f t="shared" si="8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10"/>
        <v>0</v>
      </c>
      <c r="F180" s="64"/>
      <c r="G180" s="264"/>
      <c r="H180" s="238"/>
      <c r="I180" s="64"/>
      <c r="J180" s="45">
        <f t="shared" si="9"/>
        <v>0</v>
      </c>
      <c r="K180" s="100"/>
      <c r="L180" s="99"/>
      <c r="M180" s="99"/>
      <c r="N180" s="48">
        <f t="shared" ref="N180:N243" si="11">K180*I180</f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10"/>
        <v>0</v>
      </c>
      <c r="F181" s="64"/>
      <c r="G181" s="264"/>
      <c r="H181" s="238"/>
      <c r="I181" s="64"/>
      <c r="J181" s="45">
        <f t="shared" si="9"/>
        <v>0</v>
      </c>
      <c r="K181" s="100"/>
      <c r="L181" s="99"/>
      <c r="M181" s="99"/>
      <c r="N181" s="48">
        <f t="shared" si="11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10"/>
        <v>0</v>
      </c>
      <c r="F182" s="64"/>
      <c r="G182" s="264"/>
      <c r="H182" s="238"/>
      <c r="I182" s="64"/>
      <c r="J182" s="45">
        <f t="shared" si="9"/>
        <v>0</v>
      </c>
      <c r="K182" s="100"/>
      <c r="L182" s="99"/>
      <c r="M182" s="99"/>
      <c r="N182" s="48">
        <f t="shared" si="11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">
      <c r="A183" s="220"/>
      <c r="B183" s="210"/>
      <c r="C183" s="278"/>
      <c r="D183" s="278"/>
      <c r="E183" s="40">
        <f t="shared" si="10"/>
        <v>0</v>
      </c>
      <c r="F183" s="64"/>
      <c r="G183" s="264"/>
      <c r="H183" s="238"/>
      <c r="I183" s="64"/>
      <c r="J183" s="45">
        <f t="shared" si="9"/>
        <v>0</v>
      </c>
      <c r="K183" s="100"/>
      <c r="L183" s="99"/>
      <c r="M183" s="99"/>
      <c r="N183" s="48">
        <f t="shared" si="11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10"/>
        <v>0</v>
      </c>
      <c r="F184" s="64"/>
      <c r="G184" s="264"/>
      <c r="H184" s="238"/>
      <c r="I184" s="64"/>
      <c r="J184" s="45">
        <f t="shared" si="9"/>
        <v>0</v>
      </c>
      <c r="K184" s="100"/>
      <c r="L184" s="99"/>
      <c r="M184" s="99"/>
      <c r="N184" s="48">
        <f t="shared" si="11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10"/>
        <v>0</v>
      </c>
      <c r="F185" s="64"/>
      <c r="G185" s="235"/>
      <c r="H185" s="238"/>
      <c r="I185" s="64"/>
      <c r="J185" s="45">
        <f t="shared" si="9"/>
        <v>0</v>
      </c>
      <c r="K185" s="100"/>
      <c r="L185" s="99"/>
      <c r="M185" s="99"/>
      <c r="N185" s="48">
        <f t="shared" si="11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10"/>
        <v>0</v>
      </c>
      <c r="F186" s="64"/>
      <c r="G186" s="235"/>
      <c r="H186" s="238"/>
      <c r="I186" s="64"/>
      <c r="J186" s="45">
        <f t="shared" si="9"/>
        <v>0</v>
      </c>
      <c r="K186" s="100"/>
      <c r="L186" s="99"/>
      <c r="M186" s="99"/>
      <c r="N186" s="48">
        <f t="shared" si="11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10"/>
        <v>0</v>
      </c>
      <c r="F187" s="64"/>
      <c r="G187" s="235"/>
      <c r="H187" s="238"/>
      <c r="I187" s="64"/>
      <c r="J187" s="45">
        <f t="shared" si="9"/>
        <v>0</v>
      </c>
      <c r="K187" s="100"/>
      <c r="L187" s="99"/>
      <c r="M187" s="99"/>
      <c r="N187" s="48">
        <f t="shared" si="11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10"/>
        <v>0</v>
      </c>
      <c r="F188" s="64"/>
      <c r="G188" s="235"/>
      <c r="H188" s="238"/>
      <c r="I188" s="64"/>
      <c r="J188" s="45">
        <f t="shared" si="9"/>
        <v>0</v>
      </c>
      <c r="K188" s="100"/>
      <c r="L188" s="99"/>
      <c r="M188" s="99"/>
      <c r="N188" s="48">
        <f t="shared" si="11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">
      <c r="A189" s="261"/>
      <c r="B189" s="210"/>
      <c r="C189" s="262"/>
      <c r="D189" s="262"/>
      <c r="E189" s="40">
        <f t="shared" si="10"/>
        <v>0</v>
      </c>
      <c r="F189" s="64"/>
      <c r="G189" s="235"/>
      <c r="H189" s="238"/>
      <c r="I189" s="64"/>
      <c r="J189" s="45">
        <f t="shared" si="9"/>
        <v>0</v>
      </c>
      <c r="K189" s="100"/>
      <c r="L189" s="99"/>
      <c r="M189" s="99"/>
      <c r="N189" s="48">
        <f t="shared" si="11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79"/>
      <c r="B190" s="127"/>
      <c r="C190" s="263"/>
      <c r="D190" s="263"/>
      <c r="E190" s="40">
        <f t="shared" si="10"/>
        <v>0</v>
      </c>
      <c r="F190" s="64"/>
      <c r="G190" s="117"/>
      <c r="H190" s="238"/>
      <c r="I190" s="64"/>
      <c r="J190" s="45">
        <f t="shared" si="9"/>
        <v>0</v>
      </c>
      <c r="K190" s="100"/>
      <c r="L190" s="99"/>
      <c r="M190" s="99"/>
      <c r="N190" s="48">
        <f t="shared" si="11"/>
        <v>0</v>
      </c>
      <c r="O190" s="265"/>
      <c r="P190" s="266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10"/>
        <v>0</v>
      </c>
      <c r="F191" s="64"/>
      <c r="G191" s="235"/>
      <c r="H191" s="238"/>
      <c r="I191" s="64"/>
      <c r="J191" s="45">
        <f t="shared" si="9"/>
        <v>0</v>
      </c>
      <c r="K191" s="100"/>
      <c r="L191" s="99"/>
      <c r="M191" s="99"/>
      <c r="N191" s="48">
        <f t="shared" si="11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10"/>
        <v>0</v>
      </c>
      <c r="F192" s="64"/>
      <c r="G192" s="235"/>
      <c r="H192" s="238"/>
      <c r="I192" s="64"/>
      <c r="J192" s="45">
        <f t="shared" si="9"/>
        <v>0</v>
      </c>
      <c r="K192" s="100"/>
      <c r="L192" s="99"/>
      <c r="M192" s="99"/>
      <c r="N192" s="48">
        <f t="shared" si="11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10"/>
        <v>0</v>
      </c>
      <c r="F193" s="64"/>
      <c r="G193" s="235"/>
      <c r="H193" s="238"/>
      <c r="I193" s="64"/>
      <c r="J193" s="45">
        <f t="shared" si="9"/>
        <v>0</v>
      </c>
      <c r="K193" s="100"/>
      <c r="L193" s="99"/>
      <c r="M193" s="99"/>
      <c r="N193" s="48">
        <f t="shared" si="11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10"/>
        <v>0</v>
      </c>
      <c r="F194" s="281"/>
      <c r="G194" s="264"/>
      <c r="H194" s="238"/>
      <c r="I194" s="64"/>
      <c r="J194" s="45">
        <f t="shared" si="9"/>
        <v>0</v>
      </c>
      <c r="K194" s="100"/>
      <c r="L194" s="99"/>
      <c r="M194" s="99"/>
      <c r="N194" s="48">
        <f t="shared" si="11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10"/>
        <v>0</v>
      </c>
      <c r="F195" s="281"/>
      <c r="G195" s="264"/>
      <c r="H195" s="238"/>
      <c r="I195" s="64"/>
      <c r="J195" s="45">
        <f t="shared" si="9"/>
        <v>0</v>
      </c>
      <c r="K195" s="100"/>
      <c r="L195" s="99"/>
      <c r="M195" s="99"/>
      <c r="N195" s="48">
        <f t="shared" si="11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10"/>
        <v>0</v>
      </c>
      <c r="F196" s="281"/>
      <c r="G196" s="264"/>
      <c r="H196" s="238"/>
      <c r="I196" s="64"/>
      <c r="J196" s="45">
        <f t="shared" si="9"/>
        <v>0</v>
      </c>
      <c r="K196" s="100"/>
      <c r="L196" s="99"/>
      <c r="M196" s="99"/>
      <c r="N196" s="48">
        <f t="shared" si="11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10"/>
        <v>0</v>
      </c>
      <c r="F197" s="281"/>
      <c r="G197" s="264"/>
      <c r="H197" s="238"/>
      <c r="I197" s="64"/>
      <c r="J197" s="45">
        <f t="shared" si="9"/>
        <v>0</v>
      </c>
      <c r="K197" s="100"/>
      <c r="L197" s="99"/>
      <c r="M197" s="99"/>
      <c r="N197" s="48">
        <f t="shared" si="11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10"/>
        <v>0</v>
      </c>
      <c r="F198" s="281"/>
      <c r="G198" s="264"/>
      <c r="H198" s="238"/>
      <c r="I198" s="64"/>
      <c r="J198" s="45">
        <f t="shared" si="9"/>
        <v>0</v>
      </c>
      <c r="K198" s="100"/>
      <c r="L198" s="99"/>
      <c r="M198" s="99"/>
      <c r="N198" s="48">
        <f t="shared" si="11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10"/>
        <v>0</v>
      </c>
      <c r="F199" s="281"/>
      <c r="G199" s="264"/>
      <c r="H199" s="238"/>
      <c r="I199" s="64"/>
      <c r="J199" s="45">
        <f t="shared" si="9"/>
        <v>0</v>
      </c>
      <c r="K199" s="100"/>
      <c r="L199" s="99"/>
      <c r="M199" s="99"/>
      <c r="N199" s="48">
        <f t="shared" si="11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10"/>
        <v>0</v>
      </c>
      <c r="F200" s="281"/>
      <c r="G200" s="264"/>
      <c r="H200" s="238"/>
      <c r="I200" s="64"/>
      <c r="J200" s="45">
        <f t="shared" si="9"/>
        <v>0</v>
      </c>
      <c r="K200" s="100"/>
      <c r="L200" s="99"/>
      <c r="M200" s="99"/>
      <c r="N200" s="48">
        <f t="shared" si="11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10"/>
        <v>0</v>
      </c>
      <c r="F201" s="64"/>
      <c r="G201" s="264"/>
      <c r="H201" s="238"/>
      <c r="I201" s="64"/>
      <c r="J201" s="45">
        <f t="shared" si="9"/>
        <v>0</v>
      </c>
      <c r="K201" s="100"/>
      <c r="L201" s="99"/>
      <c r="M201" s="99"/>
      <c r="N201" s="48">
        <f t="shared" si="11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10"/>
        <v>0</v>
      </c>
      <c r="F202" s="64"/>
      <c r="G202" s="235"/>
      <c r="H202" s="238"/>
      <c r="I202" s="64"/>
      <c r="J202" s="45">
        <f t="shared" si="9"/>
        <v>0</v>
      </c>
      <c r="K202" s="100"/>
      <c r="L202" s="99"/>
      <c r="M202" s="99"/>
      <c r="N202" s="48">
        <f t="shared" si="11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10"/>
        <v>0</v>
      </c>
      <c r="F203" s="64"/>
      <c r="G203" s="235"/>
      <c r="H203" s="238"/>
      <c r="I203" s="64"/>
      <c r="J203" s="45">
        <f t="shared" si="9"/>
        <v>0</v>
      </c>
      <c r="K203" s="100"/>
      <c r="L203" s="99"/>
      <c r="M203" s="99"/>
      <c r="N203" s="48">
        <f t="shared" si="11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10"/>
        <v>0</v>
      </c>
      <c r="F204" s="64"/>
      <c r="G204" s="235"/>
      <c r="H204" s="238"/>
      <c r="I204" s="64"/>
      <c r="J204" s="45">
        <f t="shared" si="9"/>
        <v>0</v>
      </c>
      <c r="K204" s="100"/>
      <c r="L204" s="99"/>
      <c r="M204" s="99"/>
      <c r="N204" s="48">
        <f t="shared" si="11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10"/>
        <v>0</v>
      </c>
      <c r="F205" s="64"/>
      <c r="G205" s="235"/>
      <c r="H205" s="238"/>
      <c r="I205" s="64"/>
      <c r="J205" s="45">
        <f t="shared" si="9"/>
        <v>0</v>
      </c>
      <c r="K205" s="100"/>
      <c r="L205" s="99"/>
      <c r="M205" s="99"/>
      <c r="N205" s="48">
        <f t="shared" si="11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10"/>
        <v>0</v>
      </c>
      <c r="F206" s="64"/>
      <c r="G206" s="235"/>
      <c r="H206" s="238"/>
      <c r="I206" s="64"/>
      <c r="J206" s="45">
        <f t="shared" si="9"/>
        <v>0</v>
      </c>
      <c r="K206" s="100"/>
      <c r="L206" s="99"/>
      <c r="M206" s="99"/>
      <c r="N206" s="48">
        <f t="shared" si="11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10"/>
        <v>0</v>
      </c>
      <c r="F207" s="64"/>
      <c r="G207" s="235"/>
      <c r="H207" s="238"/>
      <c r="I207" s="64"/>
      <c r="J207" s="45">
        <f t="shared" si="9"/>
        <v>0</v>
      </c>
      <c r="K207" s="100"/>
      <c r="L207" s="99"/>
      <c r="M207" s="99"/>
      <c r="N207" s="48">
        <f t="shared" si="11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10"/>
        <v>0</v>
      </c>
      <c r="F208" s="64"/>
      <c r="G208" s="235"/>
      <c r="H208" s="238"/>
      <c r="I208" s="64"/>
      <c r="J208" s="45">
        <f t="shared" si="9"/>
        <v>0</v>
      </c>
      <c r="K208" s="100"/>
      <c r="L208" s="99"/>
      <c r="M208" s="99"/>
      <c r="N208" s="48">
        <f t="shared" si="11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10"/>
        <v>0</v>
      </c>
      <c r="F209" s="64"/>
      <c r="G209" s="235"/>
      <c r="H209" s="238"/>
      <c r="I209" s="64"/>
      <c r="J209" s="45">
        <f t="shared" si="9"/>
        <v>0</v>
      </c>
      <c r="K209" s="100"/>
      <c r="L209" s="99"/>
      <c r="M209" s="99"/>
      <c r="N209" s="48">
        <f t="shared" si="11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7.25" thickTop="1" thickBot="1" x14ac:dyDescent="0.3">
      <c r="A210" s="210"/>
      <c r="B210" s="267"/>
      <c r="C210" s="257"/>
      <c r="D210" s="257"/>
      <c r="E210" s="40">
        <f t="shared" si="10"/>
        <v>0</v>
      </c>
      <c r="F210" s="64"/>
      <c r="G210" s="117"/>
      <c r="H210" s="63"/>
      <c r="I210" s="64"/>
      <c r="J210" s="45">
        <f t="shared" si="9"/>
        <v>0</v>
      </c>
      <c r="K210" s="100"/>
      <c r="L210" s="99"/>
      <c r="M210" s="99"/>
      <c r="N210" s="48">
        <f t="shared" si="11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10"/>
        <v>0</v>
      </c>
      <c r="F211" s="64"/>
      <c r="G211" s="235"/>
      <c r="H211" s="238"/>
      <c r="I211" s="64"/>
      <c r="J211" s="45">
        <f t="shared" si="9"/>
        <v>0</v>
      </c>
      <c r="K211" s="100"/>
      <c r="L211" s="99"/>
      <c r="M211" s="99"/>
      <c r="N211" s="48">
        <f t="shared" si="11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10"/>
        <v>0</v>
      </c>
      <c r="F212" s="64"/>
      <c r="G212" s="235"/>
      <c r="H212" s="238"/>
      <c r="I212" s="64"/>
      <c r="J212" s="45">
        <f t="shared" si="9"/>
        <v>0</v>
      </c>
      <c r="K212" s="100"/>
      <c r="L212" s="99"/>
      <c r="M212" s="99"/>
      <c r="N212" s="48">
        <f t="shared" si="11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10"/>
        <v>0</v>
      </c>
      <c r="F213" s="64"/>
      <c r="G213" s="235"/>
      <c r="H213" s="238"/>
      <c r="I213" s="64"/>
      <c r="J213" s="45">
        <f t="shared" si="9"/>
        <v>0</v>
      </c>
      <c r="K213" s="100"/>
      <c r="L213" s="99"/>
      <c r="M213" s="99"/>
      <c r="N213" s="48">
        <f t="shared" si="11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10"/>
        <v>0</v>
      </c>
      <c r="F214" s="64"/>
      <c r="G214" s="235"/>
      <c r="H214" s="238"/>
      <c r="I214" s="64"/>
      <c r="J214" s="45">
        <f t="shared" si="9"/>
        <v>0</v>
      </c>
      <c r="K214" s="100"/>
      <c r="L214" s="99"/>
      <c r="M214" s="99"/>
      <c r="N214" s="48">
        <f t="shared" si="11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82"/>
      <c r="B215" s="210"/>
      <c r="C215" s="257"/>
      <c r="D215" s="257"/>
      <c r="E215" s="40">
        <f t="shared" si="10"/>
        <v>0</v>
      </c>
      <c r="F215" s="64"/>
      <c r="G215" s="235"/>
      <c r="H215" s="238"/>
      <c r="I215" s="64"/>
      <c r="J215" s="45">
        <f t="shared" si="9"/>
        <v>0</v>
      </c>
      <c r="K215" s="100"/>
      <c r="L215" s="99"/>
      <c r="M215" s="99"/>
      <c r="N215" s="48">
        <f t="shared" si="11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10"/>
        <v>0</v>
      </c>
      <c r="F216" s="64"/>
      <c r="G216" s="235"/>
      <c r="H216" s="238"/>
      <c r="I216" s="64"/>
      <c r="J216" s="45">
        <f t="shared" ref="J216:J259" si="12">I216-F216</f>
        <v>0</v>
      </c>
      <c r="K216" s="100"/>
      <c r="L216" s="99"/>
      <c r="M216" s="99"/>
      <c r="N216" s="48">
        <f t="shared" si="11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10"/>
        <v>0</v>
      </c>
      <c r="F217" s="64"/>
      <c r="G217" s="235"/>
      <c r="H217" s="238"/>
      <c r="I217" s="64"/>
      <c r="J217" s="45">
        <f t="shared" si="12"/>
        <v>0</v>
      </c>
      <c r="K217" s="100"/>
      <c r="L217" s="99"/>
      <c r="M217" s="99"/>
      <c r="N217" s="48">
        <f t="shared" si="11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10"/>
        <v>0</v>
      </c>
      <c r="F218" s="64"/>
      <c r="G218" s="235"/>
      <c r="H218" s="238"/>
      <c r="I218" s="64"/>
      <c r="J218" s="45">
        <f t="shared" si="12"/>
        <v>0</v>
      </c>
      <c r="K218" s="100"/>
      <c r="L218" s="99"/>
      <c r="M218" s="99"/>
      <c r="N218" s="48">
        <f t="shared" si="11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10"/>
        <v>0</v>
      </c>
      <c r="F219" s="64"/>
      <c r="G219" s="235"/>
      <c r="H219" s="238"/>
      <c r="I219" s="64"/>
      <c r="J219" s="45">
        <f t="shared" si="12"/>
        <v>0</v>
      </c>
      <c r="K219" s="100"/>
      <c r="L219" s="99"/>
      <c r="M219" s="99"/>
      <c r="N219" s="48">
        <f t="shared" si="11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10"/>
        <v>0</v>
      </c>
      <c r="F220" s="64"/>
      <c r="G220" s="235"/>
      <c r="H220" s="238"/>
      <c r="I220" s="64"/>
      <c r="J220" s="45">
        <f t="shared" si="12"/>
        <v>0</v>
      </c>
      <c r="K220" s="100"/>
      <c r="L220" s="99"/>
      <c r="M220" s="99"/>
      <c r="N220" s="48">
        <f t="shared" si="11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10"/>
        <v>0</v>
      </c>
      <c r="F221" s="64"/>
      <c r="G221" s="235"/>
      <c r="H221" s="238"/>
      <c r="I221" s="64"/>
      <c r="J221" s="45">
        <f t="shared" si="12"/>
        <v>0</v>
      </c>
      <c r="K221" s="100"/>
      <c r="L221" s="99"/>
      <c r="M221" s="99"/>
      <c r="N221" s="48">
        <f t="shared" si="11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10"/>
        <v>0</v>
      </c>
      <c r="F222" s="64"/>
      <c r="G222" s="235"/>
      <c r="H222" s="238"/>
      <c r="I222" s="64"/>
      <c r="J222" s="45">
        <f t="shared" si="12"/>
        <v>0</v>
      </c>
      <c r="K222" s="100"/>
      <c r="L222" s="99"/>
      <c r="M222" s="99"/>
      <c r="N222" s="48">
        <f t="shared" si="11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10"/>
        <v>0</v>
      </c>
      <c r="F223" s="64"/>
      <c r="G223" s="235"/>
      <c r="H223" s="238"/>
      <c r="I223" s="64"/>
      <c r="J223" s="45">
        <f t="shared" si="12"/>
        <v>0</v>
      </c>
      <c r="K223" s="100"/>
      <c r="L223" s="99"/>
      <c r="M223" s="99"/>
      <c r="N223" s="48">
        <f t="shared" si="11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10"/>
        <v>0</v>
      </c>
      <c r="F224" s="64"/>
      <c r="G224" s="235"/>
      <c r="H224" s="238"/>
      <c r="I224" s="64"/>
      <c r="J224" s="45">
        <f t="shared" si="12"/>
        <v>0</v>
      </c>
      <c r="K224" s="100"/>
      <c r="L224" s="99"/>
      <c r="M224" s="99"/>
      <c r="N224" s="48">
        <f t="shared" si="11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83"/>
      <c r="D225" s="283"/>
      <c r="E225" s="40">
        <f t="shared" si="10"/>
        <v>0</v>
      </c>
      <c r="F225" s="64"/>
      <c r="G225" s="235"/>
      <c r="H225" s="238"/>
      <c r="I225" s="64"/>
      <c r="J225" s="45">
        <f t="shared" si="12"/>
        <v>0</v>
      </c>
      <c r="K225" s="100"/>
      <c r="L225" s="99"/>
      <c r="M225" s="99"/>
      <c r="N225" s="48">
        <f t="shared" si="11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10"/>
        <v>0</v>
      </c>
      <c r="F226" s="64"/>
      <c r="G226" s="235"/>
      <c r="H226" s="238"/>
      <c r="I226" s="64"/>
      <c r="J226" s="45">
        <f t="shared" si="12"/>
        <v>0</v>
      </c>
      <c r="K226" s="100"/>
      <c r="L226" s="99"/>
      <c r="M226" s="99"/>
      <c r="N226" s="48">
        <f t="shared" si="11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7"/>
      <c r="D227" s="277"/>
      <c r="E227" s="40">
        <f t="shared" si="10"/>
        <v>0</v>
      </c>
      <c r="F227" s="64"/>
      <c r="G227" s="235"/>
      <c r="H227" s="238"/>
      <c r="I227" s="64"/>
      <c r="J227" s="45">
        <f t="shared" si="12"/>
        <v>0</v>
      </c>
      <c r="K227" s="100"/>
      <c r="L227" s="99"/>
      <c r="M227" s="99"/>
      <c r="N227" s="48">
        <f t="shared" si="11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10"/>
        <v>0</v>
      </c>
      <c r="F228" s="64"/>
      <c r="G228" s="235"/>
      <c r="H228" s="238"/>
      <c r="I228" s="64"/>
      <c r="J228" s="45">
        <f t="shared" si="12"/>
        <v>0</v>
      </c>
      <c r="K228" s="100"/>
      <c r="L228" s="99"/>
      <c r="M228" s="99"/>
      <c r="N228" s="48">
        <f t="shared" si="11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10"/>
        <v>0</v>
      </c>
      <c r="F229" s="64"/>
      <c r="G229" s="235"/>
      <c r="H229" s="238"/>
      <c r="I229" s="64"/>
      <c r="J229" s="45">
        <f t="shared" si="12"/>
        <v>0</v>
      </c>
      <c r="K229" s="100"/>
      <c r="L229" s="99"/>
      <c r="M229" s="99"/>
      <c r="N229" s="48">
        <f t="shared" si="11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7"/>
      <c r="D230" s="277"/>
      <c r="E230" s="40">
        <f t="shared" si="10"/>
        <v>0</v>
      </c>
      <c r="F230" s="64"/>
      <c r="G230" s="235"/>
      <c r="H230" s="238"/>
      <c r="I230" s="64"/>
      <c r="J230" s="45">
        <f t="shared" si="12"/>
        <v>0</v>
      </c>
      <c r="K230" s="100"/>
      <c r="L230" s="99"/>
      <c r="M230" s="99"/>
      <c r="N230" s="48">
        <f t="shared" si="11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62"/>
      <c r="D231" s="262"/>
      <c r="E231" s="40">
        <f t="shared" si="10"/>
        <v>0</v>
      </c>
      <c r="F231" s="64"/>
      <c r="G231" s="235"/>
      <c r="H231" s="238"/>
      <c r="I231" s="64"/>
      <c r="J231" s="45">
        <f t="shared" si="12"/>
        <v>0</v>
      </c>
      <c r="K231" s="100"/>
      <c r="L231" s="99"/>
      <c r="M231" s="99"/>
      <c r="N231" s="48">
        <f t="shared" si="11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07"/>
      <c r="D232" s="207"/>
      <c r="E232" s="40">
        <f t="shared" si="10"/>
        <v>0</v>
      </c>
      <c r="F232" s="64"/>
      <c r="G232" s="235"/>
      <c r="H232" s="238"/>
      <c r="I232" s="64"/>
      <c r="J232" s="45">
        <f t="shared" si="12"/>
        <v>0</v>
      </c>
      <c r="K232" s="100"/>
      <c r="L232" s="99"/>
      <c r="M232" s="99"/>
      <c r="N232" s="48">
        <f t="shared" si="11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11"/>
      <c r="B233" s="210"/>
      <c r="C233" s="237"/>
      <c r="D233" s="237"/>
      <c r="E233" s="40">
        <f t="shared" si="10"/>
        <v>0</v>
      </c>
      <c r="F233" s="64"/>
      <c r="G233" s="235"/>
      <c r="H233" s="238"/>
      <c r="I233" s="64"/>
      <c r="J233" s="45">
        <f t="shared" si="12"/>
        <v>0</v>
      </c>
      <c r="K233" s="100"/>
      <c r="L233" s="99"/>
      <c r="M233" s="99"/>
      <c r="N233" s="48">
        <f t="shared" si="11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10"/>
        <v>0</v>
      </c>
      <c r="F234" s="64"/>
      <c r="G234" s="235"/>
      <c r="H234" s="238"/>
      <c r="I234" s="64"/>
      <c r="J234" s="45">
        <f t="shared" si="12"/>
        <v>0</v>
      </c>
      <c r="K234" s="100"/>
      <c r="L234" s="99"/>
      <c r="M234" s="99"/>
      <c r="N234" s="48">
        <f t="shared" si="11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10"/>
        <v>0</v>
      </c>
      <c r="F235" s="64"/>
      <c r="G235" s="235"/>
      <c r="H235" s="238"/>
      <c r="I235" s="64"/>
      <c r="J235" s="45">
        <f t="shared" si="12"/>
        <v>0</v>
      </c>
      <c r="K235" s="100"/>
      <c r="L235" s="99"/>
      <c r="M235" s="99"/>
      <c r="N235" s="48">
        <f t="shared" si="11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84"/>
      <c r="B236" s="285"/>
      <c r="C236" s="237"/>
      <c r="D236" s="237"/>
      <c r="E236" s="40">
        <f t="shared" si="10"/>
        <v>0</v>
      </c>
      <c r="F236" s="64"/>
      <c r="G236" s="235"/>
      <c r="H236" s="238"/>
      <c r="I236" s="64"/>
      <c r="J236" s="45">
        <f t="shared" si="12"/>
        <v>0</v>
      </c>
      <c r="K236" s="100"/>
      <c r="L236" s="99"/>
      <c r="M236" s="99"/>
      <c r="N236" s="48">
        <f t="shared" si="11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7.25" thickTop="1" thickBot="1" x14ac:dyDescent="0.3">
      <c r="A237" s="211"/>
      <c r="B237" s="285"/>
      <c r="C237" s="237"/>
      <c r="D237" s="237"/>
      <c r="E237" s="40">
        <f t="shared" si="10"/>
        <v>0</v>
      </c>
      <c r="F237" s="64"/>
      <c r="G237" s="235"/>
      <c r="H237" s="63"/>
      <c r="I237" s="64"/>
      <c r="J237" s="45">
        <f t="shared" si="12"/>
        <v>0</v>
      </c>
      <c r="K237" s="100"/>
      <c r="L237" s="99"/>
      <c r="M237" s="99"/>
      <c r="N237" s="48">
        <f t="shared" si="11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11"/>
      <c r="B238" s="285"/>
      <c r="C238" s="237"/>
      <c r="D238" s="237"/>
      <c r="E238" s="40">
        <f t="shared" si="10"/>
        <v>0</v>
      </c>
      <c r="F238" s="64"/>
      <c r="G238" s="235"/>
      <c r="H238" s="238"/>
      <c r="I238" s="64"/>
      <c r="J238" s="45">
        <f t="shared" si="12"/>
        <v>0</v>
      </c>
      <c r="K238" s="100"/>
      <c r="L238" s="99"/>
      <c r="M238" s="99"/>
      <c r="N238" s="48">
        <f t="shared" si="11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10"/>
        <v>0</v>
      </c>
      <c r="F239" s="64"/>
      <c r="G239" s="235"/>
      <c r="H239" s="238"/>
      <c r="I239" s="64"/>
      <c r="J239" s="45">
        <f t="shared" si="12"/>
        <v>0</v>
      </c>
      <c r="K239" s="100"/>
      <c r="L239" s="99"/>
      <c r="M239" s="99"/>
      <c r="N239" s="48">
        <f t="shared" si="11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10"/>
        <v>0</v>
      </c>
      <c r="F240" s="64"/>
      <c r="G240" s="235"/>
      <c r="H240" s="238"/>
      <c r="I240" s="64"/>
      <c r="J240" s="45">
        <f t="shared" si="12"/>
        <v>0</v>
      </c>
      <c r="K240" s="100"/>
      <c r="L240" s="99"/>
      <c r="M240" s="99"/>
      <c r="N240" s="48">
        <f t="shared" si="11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255"/>
      <c r="D241" s="255"/>
      <c r="E241" s="40">
        <f t="shared" si="10"/>
        <v>0</v>
      </c>
      <c r="F241" s="64"/>
      <c r="G241" s="235"/>
      <c r="H241" s="252"/>
      <c r="I241" s="64"/>
      <c r="J241" s="45">
        <f t="shared" si="12"/>
        <v>0</v>
      </c>
      <c r="K241" s="100"/>
      <c r="L241" s="99"/>
      <c r="M241" s="99"/>
      <c r="N241" s="48">
        <f t="shared" si="11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189"/>
      <c r="D242" s="189"/>
      <c r="E242" s="40">
        <f t="shared" ref="E242:E263" si="13">D242*F242</f>
        <v>0</v>
      </c>
      <c r="F242" s="64"/>
      <c r="G242" s="235"/>
      <c r="H242" s="252"/>
      <c r="I242" s="64"/>
      <c r="J242" s="45">
        <f t="shared" si="12"/>
        <v>0</v>
      </c>
      <c r="K242" s="100"/>
      <c r="L242" s="286"/>
      <c r="M242" s="287"/>
      <c r="N242" s="48">
        <f t="shared" si="11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3"/>
        <v>0</v>
      </c>
      <c r="F243" s="200"/>
      <c r="G243" s="289"/>
      <c r="H243" s="290"/>
      <c r="I243" s="116"/>
      <c r="J243" s="45">
        <f t="shared" si="12"/>
        <v>0</v>
      </c>
      <c r="K243" s="100"/>
      <c r="L243" s="286"/>
      <c r="M243" s="287"/>
      <c r="N243" s="48">
        <f t="shared" si="11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3"/>
        <v>0</v>
      </c>
      <c r="F244" s="200"/>
      <c r="G244" s="289"/>
      <c r="H244" s="290"/>
      <c r="I244" s="116"/>
      <c r="J244" s="45">
        <f t="shared" si="12"/>
        <v>0</v>
      </c>
      <c r="K244" s="100"/>
      <c r="L244" s="286"/>
      <c r="M244" s="287"/>
      <c r="N244" s="48">
        <f t="shared" ref="N244:N263" si="14">K244*I244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3"/>
        <v>0</v>
      </c>
      <c r="F245" s="200"/>
      <c r="G245" s="289"/>
      <c r="H245" s="290"/>
      <c r="I245" s="116"/>
      <c r="J245" s="45">
        <f t="shared" si="12"/>
        <v>0</v>
      </c>
      <c r="K245" s="100"/>
      <c r="L245" s="286"/>
      <c r="M245" s="287"/>
      <c r="N245" s="48">
        <f t="shared" si="14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3"/>
        <v>0</v>
      </c>
      <c r="F246" s="200"/>
      <c r="G246" s="289"/>
      <c r="H246" s="290"/>
      <c r="I246" s="116"/>
      <c r="J246" s="45">
        <f t="shared" si="12"/>
        <v>0</v>
      </c>
      <c r="K246" s="100"/>
      <c r="L246" s="286"/>
      <c r="M246" s="287"/>
      <c r="N246" s="48">
        <f t="shared" si="14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3"/>
        <v>0</v>
      </c>
      <c r="F247" s="200"/>
      <c r="G247" s="289"/>
      <c r="H247" s="290"/>
      <c r="I247" s="116"/>
      <c r="J247" s="45">
        <f t="shared" si="12"/>
        <v>0</v>
      </c>
      <c r="K247" s="100"/>
      <c r="L247" s="286"/>
      <c r="M247" s="287"/>
      <c r="N247" s="48">
        <f t="shared" si="14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3"/>
      <c r="E248" s="40">
        <f t="shared" si="13"/>
        <v>0</v>
      </c>
      <c r="F248" s="44"/>
      <c r="G248" s="294"/>
      <c r="H248" s="295"/>
      <c r="I248" s="64"/>
      <c r="J248" s="45">
        <f t="shared" si="12"/>
        <v>0</v>
      </c>
      <c r="K248" s="100"/>
      <c r="L248" s="286"/>
      <c r="M248" s="296"/>
      <c r="N248" s="48">
        <f t="shared" si="14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3"/>
        <v>0</v>
      </c>
      <c r="F249" s="64"/>
      <c r="G249" s="235"/>
      <c r="H249" s="252"/>
      <c r="I249" s="64"/>
      <c r="J249" s="45">
        <f t="shared" si="12"/>
        <v>0</v>
      </c>
      <c r="K249" s="100"/>
      <c r="L249" s="286"/>
      <c r="M249" s="296"/>
      <c r="N249" s="48">
        <f t="shared" si="14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3"/>
        <v>0</v>
      </c>
      <c r="F250" s="64"/>
      <c r="G250" s="235"/>
      <c r="H250" s="252"/>
      <c r="I250" s="64"/>
      <c r="J250" s="45">
        <f t="shared" si="12"/>
        <v>0</v>
      </c>
      <c r="K250" s="100"/>
      <c r="L250" s="286"/>
      <c r="M250" s="296"/>
      <c r="N250" s="48">
        <f t="shared" si="14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7"/>
      <c r="D251" s="297"/>
      <c r="E251" s="40">
        <f t="shared" si="13"/>
        <v>0</v>
      </c>
      <c r="F251" s="64"/>
      <c r="G251" s="235"/>
      <c r="H251" s="252"/>
      <c r="I251" s="64"/>
      <c r="J251" s="45">
        <f t="shared" si="12"/>
        <v>0</v>
      </c>
      <c r="K251" s="100"/>
      <c r="L251" s="286"/>
      <c r="M251" s="296"/>
      <c r="N251" s="48">
        <f t="shared" si="14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17.25" thickTop="1" thickBot="1" x14ac:dyDescent="0.3">
      <c r="A252" s="298"/>
      <c r="B252" s="210"/>
      <c r="C252" s="210"/>
      <c r="D252" s="210"/>
      <c r="E252" s="40">
        <f t="shared" si="13"/>
        <v>0</v>
      </c>
      <c r="F252" s="268"/>
      <c r="G252" s="235"/>
      <c r="H252" s="269"/>
      <c r="I252" s="268">
        <v>0</v>
      </c>
      <c r="J252" s="45">
        <f t="shared" si="12"/>
        <v>0</v>
      </c>
      <c r="K252" s="299"/>
      <c r="L252" s="299"/>
      <c r="M252" s="299"/>
      <c r="N252" s="48">
        <f t="shared" si="14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3"/>
        <v>0</v>
      </c>
      <c r="F253" s="268"/>
      <c r="G253" s="235"/>
      <c r="H253" s="269"/>
      <c r="I253" s="268">
        <v>0</v>
      </c>
      <c r="J253" s="45">
        <f t="shared" si="12"/>
        <v>0</v>
      </c>
      <c r="K253" s="299"/>
      <c r="L253" s="299"/>
      <c r="M253" s="299"/>
      <c r="N253" s="48">
        <f t="shared" si="14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3"/>
        <v>0</v>
      </c>
      <c r="F254" s="268"/>
      <c r="G254" s="235"/>
      <c r="H254" s="269"/>
      <c r="I254" s="268">
        <v>0</v>
      </c>
      <c r="J254" s="45">
        <f t="shared" si="12"/>
        <v>0</v>
      </c>
      <c r="K254" s="299"/>
      <c r="L254" s="299"/>
      <c r="M254" s="299"/>
      <c r="N254" s="48">
        <f t="shared" si="14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3"/>
        <v>0</v>
      </c>
      <c r="F255" s="268"/>
      <c r="G255" s="235"/>
      <c r="H255" s="305"/>
      <c r="I255" s="268">
        <v>0</v>
      </c>
      <c r="J255" s="45">
        <f t="shared" si="12"/>
        <v>0</v>
      </c>
      <c r="K255" s="299"/>
      <c r="L255" s="299"/>
      <c r="M255" s="299"/>
      <c r="N255" s="48">
        <f t="shared" si="14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306"/>
      <c r="B256" s="210"/>
      <c r="C256" s="210"/>
      <c r="D256" s="210"/>
      <c r="E256" s="40">
        <f t="shared" si="13"/>
        <v>0</v>
      </c>
      <c r="F256" s="268"/>
      <c r="G256" s="235"/>
      <c r="H256" s="307"/>
      <c r="I256" s="268">
        <v>0</v>
      </c>
      <c r="J256" s="45">
        <f t="shared" si="12"/>
        <v>0</v>
      </c>
      <c r="K256" s="299"/>
      <c r="L256" s="299"/>
      <c r="M256" s="299"/>
      <c r="N256" s="48">
        <f t="shared" si="14"/>
        <v>0</v>
      </c>
      <c r="O256" s="301"/>
      <c r="P256" s="256"/>
      <c r="Q256" s="128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3"/>
        <v>0</v>
      </c>
      <c r="H257" s="313"/>
      <c r="I257" s="311">
        <v>0</v>
      </c>
      <c r="J257" s="45">
        <f t="shared" si="12"/>
        <v>0</v>
      </c>
      <c r="K257" s="314"/>
      <c r="L257" s="314"/>
      <c r="M257" s="314"/>
      <c r="N257" s="48">
        <f t="shared" si="14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3"/>
        <v>0</v>
      </c>
      <c r="I258" s="311">
        <v>0</v>
      </c>
      <c r="J258" s="45">
        <f t="shared" si="12"/>
        <v>0</v>
      </c>
      <c r="K258" s="314"/>
      <c r="L258" s="314"/>
      <c r="M258" s="314"/>
      <c r="N258" s="48">
        <f t="shared" si="14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3"/>
        <v>0</v>
      </c>
      <c r="I259" s="316">
        <v>0</v>
      </c>
      <c r="J259" s="45">
        <f t="shared" si="12"/>
        <v>0</v>
      </c>
      <c r="K259" s="314"/>
      <c r="L259" s="314"/>
      <c r="M259" s="314"/>
      <c r="N259" s="48">
        <f t="shared" si="14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20.25" thickTop="1" thickBot="1" x14ac:dyDescent="0.35">
      <c r="A260" s="308"/>
      <c r="B260" s="309"/>
      <c r="E260" s="40" t="e">
        <f t="shared" si="13"/>
        <v>#VALUE!</v>
      </c>
      <c r="F260" s="582" t="s">
        <v>26</v>
      </c>
      <c r="G260" s="582"/>
      <c r="H260" s="583"/>
      <c r="I260" s="317">
        <f>SUM(I4:I259)</f>
        <v>349088.35000000003</v>
      </c>
      <c r="J260" s="318"/>
      <c r="K260" s="314"/>
      <c r="L260" s="319"/>
      <c r="M260" s="314"/>
      <c r="N260" s="48">
        <f t="shared" si="14"/>
        <v>0</v>
      </c>
      <c r="O260" s="301"/>
      <c r="P260" s="256"/>
      <c r="Q260" s="271"/>
      <c r="R260" s="302"/>
      <c r="S260" s="320"/>
      <c r="T260" s="274"/>
      <c r="U260" s="275"/>
      <c r="V260" s="54"/>
    </row>
    <row r="261" spans="1:22" ht="20.25" thickTop="1" thickBot="1" x14ac:dyDescent="0.3">
      <c r="A261" s="321"/>
      <c r="B261" s="309"/>
      <c r="E261" s="40">
        <f t="shared" si="13"/>
        <v>0</v>
      </c>
      <c r="I261" s="322"/>
      <c r="J261" s="318"/>
      <c r="K261" s="314"/>
      <c r="L261" s="319"/>
      <c r="M261" s="314"/>
      <c r="N261" s="48">
        <f t="shared" si="14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3"/>
        <v>0</v>
      </c>
      <c r="J262" s="311"/>
      <c r="K262" s="314"/>
      <c r="L262" s="314"/>
      <c r="M262" s="314"/>
      <c r="N262" s="48">
        <f t="shared" si="14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3"/>
        <v>0</v>
      </c>
      <c r="J263" s="311"/>
      <c r="K263" s="328"/>
      <c r="N263" s="48">
        <f t="shared" si="14"/>
        <v>0</v>
      </c>
      <c r="O263" s="329"/>
      <c r="Q263" s="10"/>
      <c r="R263" s="324"/>
      <c r="S263" s="325"/>
      <c r="T263" s="330"/>
      <c r="V263" s="15"/>
    </row>
    <row r="264" spans="1:22" ht="17.25" thickTop="1" thickBot="1" x14ac:dyDescent="0.3">
      <c r="A264" s="308"/>
      <c r="H264" s="332"/>
      <c r="I264" s="333" t="s">
        <v>27</v>
      </c>
      <c r="J264" s="334"/>
      <c r="K264" s="334"/>
      <c r="L264" s="335">
        <f>SUM(L252:L263)</f>
        <v>0</v>
      </c>
      <c r="M264" s="336"/>
      <c r="N264" s="337">
        <f>SUM(N4:N263)</f>
        <v>15480377.574999999</v>
      </c>
      <c r="O264" s="338"/>
      <c r="Q264" s="339">
        <f>SUM(Q4:Q263)</f>
        <v>296093</v>
      </c>
      <c r="R264" s="8"/>
      <c r="S264" s="340">
        <f>SUM(S17:S263)</f>
        <v>112000</v>
      </c>
      <c r="T264" s="341"/>
      <c r="U264" s="342"/>
      <c r="V264" s="343">
        <f>SUM(V252:V263)</f>
        <v>0</v>
      </c>
    </row>
    <row r="265" spans="1:22" x14ac:dyDescent="0.25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6.5" thickBot="1" x14ac:dyDescent="0.3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9.5" thickTop="1" x14ac:dyDescent="0.25">
      <c r="A267" s="308"/>
      <c r="I267" s="350" t="s">
        <v>28</v>
      </c>
      <c r="J267" s="351"/>
      <c r="K267" s="351"/>
      <c r="L267" s="352"/>
      <c r="M267" s="352"/>
      <c r="N267" s="353">
        <f>V264+S264+Q264+N264+L264</f>
        <v>15888470.574999999</v>
      </c>
      <c r="O267" s="354"/>
      <c r="R267" s="324"/>
      <c r="S267" s="347"/>
      <c r="U267" s="349"/>
      <c r="V267"/>
    </row>
    <row r="268" spans="1:22" ht="19.5" thickBot="1" x14ac:dyDescent="0.3">
      <c r="A268" s="355"/>
      <c r="I268" s="356"/>
      <c r="J268" s="357"/>
      <c r="K268" s="357"/>
      <c r="L268" s="358"/>
      <c r="M268" s="358"/>
      <c r="N268" s="359"/>
      <c r="O268" s="360"/>
      <c r="R268" s="324"/>
      <c r="S268" s="347"/>
      <c r="U268" s="349"/>
      <c r="V268"/>
    </row>
    <row r="269" spans="1:22" ht="16.5" thickTop="1" x14ac:dyDescent="0.25">
      <c r="A269" s="355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61"/>
      <c r="K271" s="346"/>
      <c r="L271" s="346"/>
      <c r="M271" s="346"/>
      <c r="N271" s="300"/>
      <c r="O271" s="362"/>
      <c r="R271" s="324"/>
      <c r="S271" s="347"/>
      <c r="U271" s="349"/>
      <c r="V271"/>
    </row>
    <row r="272" spans="1:22" x14ac:dyDescent="0.25">
      <c r="A272" s="355"/>
      <c r="N272" s="300"/>
      <c r="O272" s="364"/>
      <c r="R272" s="324"/>
      <c r="S272" s="347"/>
      <c r="U272" s="349"/>
      <c r="V272"/>
    </row>
    <row r="273" spans="1:22" x14ac:dyDescent="0.25">
      <c r="A273" s="355"/>
      <c r="O273" s="364"/>
      <c r="S273" s="347"/>
      <c r="U273" s="349"/>
      <c r="V273"/>
    </row>
    <row r="274" spans="1:22" x14ac:dyDescent="0.25">
      <c r="A274" s="308"/>
      <c r="B274" s="309"/>
      <c r="N274" s="300"/>
      <c r="O274" s="338"/>
      <c r="S274" s="347"/>
      <c r="U274" s="349"/>
      <c r="V274"/>
    </row>
    <row r="275" spans="1:22" x14ac:dyDescent="0.25">
      <c r="A275" s="355"/>
      <c r="B275" s="309"/>
      <c r="N275" s="300"/>
      <c r="O275" s="338"/>
      <c r="S275" s="347"/>
      <c r="U275" s="349"/>
      <c r="V275"/>
    </row>
    <row r="276" spans="1:22" x14ac:dyDescent="0.25">
      <c r="A276" s="308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55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08"/>
      <c r="B278" s="309"/>
      <c r="I278" s="365"/>
      <c r="J278" s="342"/>
      <c r="K278" s="342"/>
      <c r="N278" s="300"/>
      <c r="O278" s="338"/>
      <c r="S278" s="347"/>
      <c r="U278" s="349"/>
      <c r="V278"/>
    </row>
    <row r="279" spans="1:22" x14ac:dyDescent="0.25">
      <c r="A279" s="355"/>
      <c r="S279" s="347"/>
      <c r="U279" s="349"/>
      <c r="V279"/>
    </row>
    <row r="280" spans="1:22" x14ac:dyDescent="0.25">
      <c r="A280" s="308"/>
      <c r="S280" s="347"/>
      <c r="U280" s="349"/>
      <c r="V280"/>
    </row>
    <row r="281" spans="1:22" x14ac:dyDescent="0.25">
      <c r="A281" s="308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73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21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</sheetData>
  <sortState ref="A5:X6">
    <sortCondition ref="G5:G6"/>
  </sortState>
  <mergeCells count="14">
    <mergeCell ref="S1:T2"/>
    <mergeCell ref="W1:X1"/>
    <mergeCell ref="O3:P3"/>
    <mergeCell ref="C67:C69"/>
    <mergeCell ref="H67:H69"/>
    <mergeCell ref="L88:M89"/>
    <mergeCell ref="O95:O96"/>
    <mergeCell ref="P95:P96"/>
    <mergeCell ref="F260:H260"/>
    <mergeCell ref="A1:J2"/>
    <mergeCell ref="A55:A56"/>
    <mergeCell ref="H55:H56"/>
    <mergeCell ref="O55:O56"/>
    <mergeCell ref="P55:P5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CANALES   DE  AGOSTO  2022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2022-07-05T22:37:13Z</cp:lastPrinted>
  <dcterms:created xsi:type="dcterms:W3CDTF">2022-01-15T21:14:38Z</dcterms:created>
  <dcterms:modified xsi:type="dcterms:W3CDTF">2022-09-02T15:27:41Z</dcterms:modified>
</cp:coreProperties>
</file>