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3690" yWindow="375" windowWidth="16605" windowHeight="10920" firstSheet="10" activeTab="11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CANALES   DICIEMBRE    2 0 2 1 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2" l="1"/>
  <c r="N75" i="12" l="1"/>
  <c r="J75" i="12"/>
  <c r="E75" i="12"/>
  <c r="N74" i="12"/>
  <c r="J74" i="12"/>
  <c r="E74" i="12"/>
  <c r="N73" i="12"/>
  <c r="J73" i="12"/>
  <c r="E73" i="12"/>
  <c r="N79" i="12"/>
  <c r="J79" i="12"/>
  <c r="E79" i="12"/>
  <c r="N78" i="12"/>
  <c r="J78" i="12"/>
  <c r="E78" i="12"/>
  <c r="N81" i="12"/>
  <c r="J81" i="12"/>
  <c r="E81" i="12"/>
  <c r="I14" i="12" l="1"/>
  <c r="I18" i="12"/>
  <c r="I4" i="12" l="1"/>
  <c r="F108" i="11" l="1"/>
  <c r="F107" i="11"/>
  <c r="F106" i="11"/>
  <c r="F104" i="11"/>
  <c r="F105" i="11"/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6" i="12"/>
  <c r="E77" i="12"/>
  <c r="E80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4" i="12"/>
  <c r="I27" i="11"/>
  <c r="I25" i="11"/>
  <c r="I18" i="11" l="1"/>
  <c r="F101" i="11"/>
  <c r="N64" i="10"/>
  <c r="N63" i="10"/>
  <c r="J63" i="10"/>
  <c r="J64" i="10"/>
  <c r="J65" i="10"/>
  <c r="X32" i="11" l="1"/>
  <c r="V262" i="12"/>
  <c r="S262" i="12"/>
  <c r="Q262" i="12"/>
  <c r="L262" i="12"/>
  <c r="N261" i="12"/>
  <c r="N260" i="12"/>
  <c r="N259" i="12"/>
  <c r="N257" i="12"/>
  <c r="J257" i="12"/>
  <c r="N256" i="12"/>
  <c r="J256" i="12"/>
  <c r="N255" i="12"/>
  <c r="J255" i="12"/>
  <c r="N254" i="12"/>
  <c r="J254" i="12"/>
  <c r="N253" i="12"/>
  <c r="J253" i="12"/>
  <c r="N252" i="12"/>
  <c r="J252" i="12"/>
  <c r="N251" i="12"/>
  <c r="J251" i="12"/>
  <c r="N250" i="12"/>
  <c r="J250" i="12"/>
  <c r="N249" i="12"/>
  <c r="J249" i="12"/>
  <c r="N248" i="12"/>
  <c r="J248" i="12"/>
  <c r="N247" i="12"/>
  <c r="J247" i="12"/>
  <c r="N246" i="12"/>
  <c r="J246" i="12"/>
  <c r="N245" i="12"/>
  <c r="J245" i="12"/>
  <c r="N244" i="12"/>
  <c r="J244" i="12"/>
  <c r="N243" i="12"/>
  <c r="J243" i="12"/>
  <c r="N242" i="12"/>
  <c r="J242" i="12"/>
  <c r="N241" i="12"/>
  <c r="J241" i="12"/>
  <c r="N240" i="12"/>
  <c r="J240" i="12"/>
  <c r="N239" i="12"/>
  <c r="J239" i="12"/>
  <c r="N238" i="12"/>
  <c r="J238" i="12"/>
  <c r="N237" i="12"/>
  <c r="J237" i="12"/>
  <c r="N236" i="12"/>
  <c r="J236" i="12"/>
  <c r="N235" i="12"/>
  <c r="J235" i="12"/>
  <c r="N234" i="12"/>
  <c r="J234" i="12"/>
  <c r="N233" i="12"/>
  <c r="J233" i="12"/>
  <c r="N232" i="12"/>
  <c r="J232" i="12"/>
  <c r="N231" i="12"/>
  <c r="J231" i="12"/>
  <c r="N230" i="12"/>
  <c r="J230" i="12"/>
  <c r="N229" i="12"/>
  <c r="J229" i="12"/>
  <c r="N228" i="12"/>
  <c r="J228" i="12"/>
  <c r="N227" i="12"/>
  <c r="J227" i="12"/>
  <c r="N226" i="12"/>
  <c r="J226" i="12"/>
  <c r="N225" i="12"/>
  <c r="J225" i="12"/>
  <c r="N224" i="12"/>
  <c r="J224" i="12"/>
  <c r="N223" i="12"/>
  <c r="J223" i="12"/>
  <c r="N222" i="12"/>
  <c r="J222" i="12"/>
  <c r="N221" i="12"/>
  <c r="J221" i="12"/>
  <c r="N220" i="12"/>
  <c r="J220" i="12"/>
  <c r="N219" i="12"/>
  <c r="J219" i="12"/>
  <c r="N218" i="12"/>
  <c r="J218" i="12"/>
  <c r="N217" i="12"/>
  <c r="J217" i="12"/>
  <c r="N216" i="12"/>
  <c r="J216" i="12"/>
  <c r="N215" i="12"/>
  <c r="J215" i="12"/>
  <c r="N214" i="12"/>
  <c r="J214" i="12"/>
  <c r="N213" i="12"/>
  <c r="J213" i="12"/>
  <c r="N212" i="12"/>
  <c r="J212" i="12"/>
  <c r="N211" i="12"/>
  <c r="J211" i="12"/>
  <c r="N210" i="12"/>
  <c r="J210" i="12"/>
  <c r="N209" i="12"/>
  <c r="J209" i="12"/>
  <c r="N208" i="12"/>
  <c r="J208" i="12"/>
  <c r="N207" i="12"/>
  <c r="J207" i="12"/>
  <c r="N206" i="12"/>
  <c r="J206" i="12"/>
  <c r="N205" i="12"/>
  <c r="J205" i="12"/>
  <c r="N204" i="12"/>
  <c r="J204" i="12"/>
  <c r="N203" i="12"/>
  <c r="J203" i="12"/>
  <c r="N202" i="12"/>
  <c r="J202" i="12"/>
  <c r="N201" i="12"/>
  <c r="J201" i="12"/>
  <c r="N200" i="12"/>
  <c r="J200" i="12"/>
  <c r="N199" i="12"/>
  <c r="J199" i="12"/>
  <c r="N198" i="12"/>
  <c r="J198" i="12"/>
  <c r="N197" i="12"/>
  <c r="J197" i="12"/>
  <c r="N196" i="12"/>
  <c r="J196" i="12"/>
  <c r="N195" i="12"/>
  <c r="J195" i="12"/>
  <c r="N194" i="12"/>
  <c r="J194" i="12"/>
  <c r="N193" i="12"/>
  <c r="J193" i="12"/>
  <c r="N192" i="12"/>
  <c r="J192" i="12"/>
  <c r="N191" i="12"/>
  <c r="J191" i="12"/>
  <c r="N190" i="12"/>
  <c r="J190" i="12"/>
  <c r="N189" i="12"/>
  <c r="J189" i="12"/>
  <c r="N188" i="12"/>
  <c r="J188" i="12"/>
  <c r="N187" i="12"/>
  <c r="J187" i="12"/>
  <c r="N186" i="12"/>
  <c r="J186" i="12"/>
  <c r="N185" i="12"/>
  <c r="J185" i="12"/>
  <c r="N184" i="12"/>
  <c r="J184" i="12"/>
  <c r="N183" i="12"/>
  <c r="J183" i="12"/>
  <c r="N182" i="12"/>
  <c r="J182" i="12"/>
  <c r="N181" i="12"/>
  <c r="J181" i="12"/>
  <c r="N180" i="12"/>
  <c r="J180" i="12"/>
  <c r="N179" i="12"/>
  <c r="J179" i="12"/>
  <c r="N178" i="12"/>
  <c r="J178" i="12"/>
  <c r="N177" i="12"/>
  <c r="J177" i="12"/>
  <c r="N176" i="12"/>
  <c r="J176" i="12"/>
  <c r="N175" i="12"/>
  <c r="J175" i="12"/>
  <c r="N174" i="12"/>
  <c r="J174" i="12"/>
  <c r="N173" i="12"/>
  <c r="J173" i="12"/>
  <c r="N172" i="12"/>
  <c r="J172" i="12"/>
  <c r="N171" i="12"/>
  <c r="J171" i="12"/>
  <c r="N170" i="12"/>
  <c r="J170" i="12"/>
  <c r="N169" i="12"/>
  <c r="J169" i="12"/>
  <c r="N168" i="12"/>
  <c r="J168" i="12"/>
  <c r="N167" i="12"/>
  <c r="J167" i="12"/>
  <c r="N166" i="12"/>
  <c r="J166" i="12"/>
  <c r="N165" i="12"/>
  <c r="J165" i="12"/>
  <c r="N164" i="12"/>
  <c r="J164" i="12"/>
  <c r="N163" i="12"/>
  <c r="J163" i="12"/>
  <c r="N162" i="12"/>
  <c r="J162" i="12"/>
  <c r="N161" i="12"/>
  <c r="J161" i="12"/>
  <c r="N160" i="12"/>
  <c r="J160" i="12"/>
  <c r="N159" i="12"/>
  <c r="J159" i="12"/>
  <c r="N158" i="12"/>
  <c r="J158" i="12"/>
  <c r="N157" i="12"/>
  <c r="J157" i="12"/>
  <c r="N156" i="12"/>
  <c r="J156" i="12"/>
  <c r="N155" i="12"/>
  <c r="J155" i="12"/>
  <c r="N154" i="12"/>
  <c r="J154" i="12"/>
  <c r="N153" i="12"/>
  <c r="J153" i="12"/>
  <c r="N152" i="12"/>
  <c r="J152" i="12"/>
  <c r="N151" i="12"/>
  <c r="J151" i="12"/>
  <c r="N150" i="12"/>
  <c r="J150" i="12"/>
  <c r="N149" i="12"/>
  <c r="J149" i="12"/>
  <c r="N148" i="12"/>
  <c r="J148" i="12"/>
  <c r="N147" i="12"/>
  <c r="J147" i="12"/>
  <c r="N146" i="12"/>
  <c r="J146" i="12"/>
  <c r="N145" i="12"/>
  <c r="J145" i="12"/>
  <c r="N144" i="12"/>
  <c r="J144" i="12"/>
  <c r="N143" i="12"/>
  <c r="J143" i="12"/>
  <c r="N142" i="12"/>
  <c r="J142" i="12"/>
  <c r="N141" i="12"/>
  <c r="J141" i="12"/>
  <c r="N140" i="12"/>
  <c r="J140" i="12"/>
  <c r="N139" i="12"/>
  <c r="J139" i="12"/>
  <c r="N138" i="12"/>
  <c r="J138" i="12"/>
  <c r="N137" i="12"/>
  <c r="J137" i="12"/>
  <c r="N136" i="12"/>
  <c r="J136" i="12"/>
  <c r="N135" i="12"/>
  <c r="J135" i="12"/>
  <c r="N134" i="12"/>
  <c r="J134" i="12"/>
  <c r="N133" i="12"/>
  <c r="J133" i="12"/>
  <c r="N132" i="12"/>
  <c r="J132" i="12"/>
  <c r="N131" i="12"/>
  <c r="J131" i="12"/>
  <c r="N130" i="12"/>
  <c r="J130" i="12"/>
  <c r="N129" i="12"/>
  <c r="J129" i="12"/>
  <c r="N128" i="12"/>
  <c r="J128" i="12"/>
  <c r="N127" i="12"/>
  <c r="J127" i="12"/>
  <c r="N126" i="12"/>
  <c r="J126" i="12"/>
  <c r="N125" i="12"/>
  <c r="J125" i="12"/>
  <c r="N124" i="12"/>
  <c r="J124" i="12"/>
  <c r="N123" i="12"/>
  <c r="J123" i="12"/>
  <c r="N122" i="12"/>
  <c r="J122" i="12"/>
  <c r="N121" i="12"/>
  <c r="J121" i="12"/>
  <c r="N120" i="12"/>
  <c r="J120" i="12"/>
  <c r="N119" i="12"/>
  <c r="J119" i="12"/>
  <c r="N118" i="12"/>
  <c r="J118" i="12"/>
  <c r="N117" i="12"/>
  <c r="J117" i="12"/>
  <c r="N116" i="12"/>
  <c r="J116" i="12"/>
  <c r="N115" i="12"/>
  <c r="J115" i="12"/>
  <c r="N114" i="12"/>
  <c r="J114" i="12"/>
  <c r="N113" i="12"/>
  <c r="J113" i="12"/>
  <c r="N112" i="12"/>
  <c r="J112" i="12"/>
  <c r="N111" i="12"/>
  <c r="J111" i="12"/>
  <c r="N110" i="12"/>
  <c r="J110" i="12"/>
  <c r="N109" i="12"/>
  <c r="J109" i="12"/>
  <c r="N108" i="12"/>
  <c r="J108" i="12"/>
  <c r="N107" i="12"/>
  <c r="J107" i="12"/>
  <c r="N106" i="12"/>
  <c r="J106" i="12"/>
  <c r="N105" i="12"/>
  <c r="J105" i="12"/>
  <c r="N104" i="12"/>
  <c r="J104" i="12"/>
  <c r="N103" i="12"/>
  <c r="J103" i="12"/>
  <c r="N102" i="12"/>
  <c r="J102" i="12"/>
  <c r="N101" i="12"/>
  <c r="J101" i="12"/>
  <c r="N100" i="12"/>
  <c r="J100" i="12"/>
  <c r="N99" i="12"/>
  <c r="J99" i="12"/>
  <c r="N98" i="12"/>
  <c r="J98" i="12"/>
  <c r="N97" i="12"/>
  <c r="J97" i="12"/>
  <c r="N96" i="12"/>
  <c r="J96" i="12"/>
  <c r="N95" i="12"/>
  <c r="J95" i="12"/>
  <c r="N94" i="12"/>
  <c r="J94" i="12"/>
  <c r="N93" i="12"/>
  <c r="J93" i="12"/>
  <c r="N92" i="12"/>
  <c r="J92" i="12"/>
  <c r="N91" i="12"/>
  <c r="J91" i="12"/>
  <c r="N90" i="12"/>
  <c r="J90" i="12"/>
  <c r="N89" i="12"/>
  <c r="J89" i="12"/>
  <c r="N88" i="12"/>
  <c r="J88" i="12"/>
  <c r="N87" i="12"/>
  <c r="J87" i="12"/>
  <c r="N86" i="12"/>
  <c r="J86" i="12"/>
  <c r="N85" i="12"/>
  <c r="J85" i="12"/>
  <c r="N84" i="12"/>
  <c r="J84" i="12"/>
  <c r="N83" i="12"/>
  <c r="J83" i="12"/>
  <c r="N82" i="12"/>
  <c r="J82" i="12"/>
  <c r="N80" i="12"/>
  <c r="J80" i="12"/>
  <c r="N77" i="12"/>
  <c r="J77" i="12"/>
  <c r="N76" i="12"/>
  <c r="J76" i="12"/>
  <c r="N72" i="12"/>
  <c r="J72" i="12"/>
  <c r="N71" i="12"/>
  <c r="J71" i="12"/>
  <c r="N70" i="12"/>
  <c r="J70" i="12"/>
  <c r="N69" i="12"/>
  <c r="J69" i="12"/>
  <c r="N68" i="12"/>
  <c r="J68" i="12"/>
  <c r="N67" i="12"/>
  <c r="J67" i="12"/>
  <c r="N66" i="12"/>
  <c r="J66" i="12"/>
  <c r="N65" i="12"/>
  <c r="J65" i="12"/>
  <c r="N64" i="12"/>
  <c r="J64" i="12"/>
  <c r="N63" i="12"/>
  <c r="J63" i="12"/>
  <c r="N62" i="12"/>
  <c r="J62" i="12"/>
  <c r="N61" i="12"/>
  <c r="J61" i="12"/>
  <c r="N60" i="12"/>
  <c r="J60" i="12"/>
  <c r="N59" i="12"/>
  <c r="J59" i="12"/>
  <c r="N58" i="12"/>
  <c r="J58" i="12"/>
  <c r="N57" i="12"/>
  <c r="J57" i="12"/>
  <c r="N56" i="12"/>
  <c r="J56" i="12"/>
  <c r="N55" i="12"/>
  <c r="J55" i="12"/>
  <c r="N54" i="12"/>
  <c r="J54" i="12"/>
  <c r="N53" i="12"/>
  <c r="J53" i="12"/>
  <c r="N52" i="12"/>
  <c r="J52" i="12"/>
  <c r="N51" i="12"/>
  <c r="J51" i="12"/>
  <c r="N50" i="12"/>
  <c r="J50" i="12"/>
  <c r="N49" i="12"/>
  <c r="J49" i="12"/>
  <c r="N48" i="12"/>
  <c r="J48" i="12"/>
  <c r="N47" i="12"/>
  <c r="J47" i="12"/>
  <c r="N46" i="12"/>
  <c r="J46" i="12"/>
  <c r="N45" i="12"/>
  <c r="J45" i="12"/>
  <c r="N44" i="12"/>
  <c r="J44" i="12"/>
  <c r="N43" i="12"/>
  <c r="J43" i="12"/>
  <c r="N42" i="12"/>
  <c r="J42" i="12"/>
  <c r="N41" i="12"/>
  <c r="J41" i="12"/>
  <c r="N40" i="12"/>
  <c r="J40" i="12"/>
  <c r="N39" i="12"/>
  <c r="J39" i="12"/>
  <c r="N38" i="12"/>
  <c r="J38" i="12"/>
  <c r="N37" i="12"/>
  <c r="J37" i="12"/>
  <c r="N36" i="12"/>
  <c r="J36" i="12"/>
  <c r="N35" i="12"/>
  <c r="J35" i="12"/>
  <c r="N34" i="12"/>
  <c r="J34" i="12"/>
  <c r="N33" i="12"/>
  <c r="J33" i="12"/>
  <c r="N32" i="12"/>
  <c r="J32" i="12"/>
  <c r="N31" i="12"/>
  <c r="J31" i="12"/>
  <c r="N30" i="12"/>
  <c r="J30" i="12"/>
  <c r="N29" i="12"/>
  <c r="J29" i="12"/>
  <c r="N28" i="12"/>
  <c r="J28" i="12"/>
  <c r="N27" i="12"/>
  <c r="J27" i="12"/>
  <c r="N26" i="12"/>
  <c r="J26" i="12"/>
  <c r="N25" i="12"/>
  <c r="J25" i="12"/>
  <c r="N24" i="12"/>
  <c r="J24" i="12"/>
  <c r="N23" i="12"/>
  <c r="J23" i="12"/>
  <c r="N22" i="12"/>
  <c r="J22" i="12"/>
  <c r="N21" i="12"/>
  <c r="J21" i="12"/>
  <c r="N20" i="12"/>
  <c r="J20" i="12"/>
  <c r="N19" i="12"/>
  <c r="J19" i="12"/>
  <c r="N18" i="12"/>
  <c r="J18" i="12"/>
  <c r="N17" i="12"/>
  <c r="J17" i="12"/>
  <c r="N16" i="12"/>
  <c r="J16" i="12"/>
  <c r="I258" i="12"/>
  <c r="N258" i="12" s="1"/>
  <c r="N15" i="12"/>
  <c r="J15" i="12"/>
  <c r="N14" i="12"/>
  <c r="J14" i="12"/>
  <c r="N13" i="12"/>
  <c r="J13" i="12"/>
  <c r="N12" i="12"/>
  <c r="J12" i="12"/>
  <c r="N11" i="12"/>
  <c r="J11" i="12"/>
  <c r="N10" i="12"/>
  <c r="J10" i="12"/>
  <c r="N9" i="12"/>
  <c r="J9" i="12"/>
  <c r="N8" i="12"/>
  <c r="J8" i="12"/>
  <c r="N7" i="12"/>
  <c r="J7" i="12"/>
  <c r="N6" i="12"/>
  <c r="J6" i="12"/>
  <c r="N5" i="12"/>
  <c r="J5" i="12"/>
  <c r="N4" i="12"/>
  <c r="J4" i="12"/>
  <c r="N262" i="12" l="1"/>
  <c r="N265" i="12" s="1"/>
  <c r="I16" i="11"/>
  <c r="N88" i="11" l="1"/>
  <c r="J88" i="11"/>
  <c r="I26" i="10" l="1"/>
  <c r="N79" i="10"/>
  <c r="J79" i="10"/>
  <c r="N78" i="10"/>
  <c r="J78" i="10"/>
  <c r="F59" i="10"/>
  <c r="J59" i="10" s="1"/>
  <c r="N59" i="10"/>
  <c r="N58" i="10"/>
  <c r="N60" i="10"/>
  <c r="J58" i="10"/>
  <c r="N61" i="10"/>
  <c r="J66" i="10"/>
  <c r="F61" i="10"/>
  <c r="J61" i="10" s="1"/>
  <c r="F62" i="10"/>
  <c r="J62" i="10" s="1"/>
  <c r="X29" i="10" l="1"/>
  <c r="I24" i="10" l="1"/>
  <c r="N75" i="10" l="1"/>
  <c r="J75" i="10"/>
  <c r="N72" i="10" l="1"/>
  <c r="J72" i="10"/>
  <c r="N54" i="10" l="1"/>
  <c r="N55" i="10"/>
  <c r="J55" i="10"/>
  <c r="F54" i="10"/>
  <c r="J54" i="10" s="1"/>
  <c r="F83" i="9"/>
  <c r="N71" i="10"/>
  <c r="N73" i="10"/>
  <c r="N74" i="10"/>
  <c r="J71" i="10"/>
  <c r="J73" i="10"/>
  <c r="J74" i="10"/>
  <c r="J76" i="10"/>
  <c r="I57" i="10"/>
  <c r="N57" i="10" s="1"/>
  <c r="J60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2" i="11" l="1"/>
  <c r="S252" i="11"/>
  <c r="Q252" i="11"/>
  <c r="L252" i="11"/>
  <c r="N251" i="11"/>
  <c r="N250" i="11"/>
  <c r="N249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48" i="11"/>
  <c r="N248" i="11" s="1"/>
  <c r="N76" i="10"/>
  <c r="N77" i="10"/>
  <c r="J77" i="10"/>
  <c r="J80" i="10"/>
  <c r="I8" i="10"/>
  <c r="N252" i="11" l="1"/>
  <c r="N255" i="11" s="1"/>
  <c r="N67" i="9"/>
  <c r="J68" i="9"/>
  <c r="J69" i="9"/>
  <c r="F67" i="9"/>
  <c r="J67" i="9" s="1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F61" i="9"/>
  <c r="J61" i="9" s="1"/>
  <c r="N60" i="9"/>
  <c r="J60" i="9"/>
  <c r="N59" i="9"/>
  <c r="F59" i="9"/>
  <c r="J59" i="9" s="1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66" i="10"/>
  <c r="S266" i="10"/>
  <c r="Q266" i="10"/>
  <c r="L266" i="10"/>
  <c r="N265" i="10"/>
  <c r="N264" i="10"/>
  <c r="N263" i="10"/>
  <c r="N261" i="10"/>
  <c r="J261" i="10"/>
  <c r="N260" i="10"/>
  <c r="J260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N70" i="10"/>
  <c r="J70" i="10"/>
  <c r="N69" i="10"/>
  <c r="J69" i="10"/>
  <c r="N68" i="10"/>
  <c r="J68" i="10"/>
  <c r="N67" i="10"/>
  <c r="J67" i="10"/>
  <c r="N66" i="10"/>
  <c r="N65" i="10"/>
  <c r="N62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62" i="10"/>
  <c r="N262" i="10" s="1"/>
  <c r="N4" i="10"/>
  <c r="J4" i="10"/>
  <c r="J5" i="10" l="1"/>
  <c r="J6" i="10"/>
  <c r="J20" i="10"/>
  <c r="N5" i="10"/>
  <c r="N266" i="10" s="1"/>
  <c r="N269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4" i="9"/>
  <c r="N62" i="9"/>
  <c r="J62" i="9"/>
  <c r="N65" i="8"/>
  <c r="J65" i="8"/>
  <c r="N64" i="8"/>
  <c r="J64" i="8"/>
  <c r="N66" i="8"/>
  <c r="J66" i="8"/>
  <c r="F53" i="9"/>
  <c r="J53" i="9" s="1"/>
  <c r="N72" i="8"/>
  <c r="J72" i="8"/>
  <c r="N71" i="8"/>
  <c r="J71" i="8"/>
  <c r="N70" i="8"/>
  <c r="J70" i="8"/>
  <c r="N69" i="8"/>
  <c r="F69" i="8"/>
  <c r="J69" i="8" s="1"/>
  <c r="N68" i="8"/>
  <c r="J73" i="8"/>
  <c r="F68" i="8"/>
  <c r="J68" i="8" s="1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F62" i="8"/>
  <c r="J62" i="8" s="1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<sst xmlns="http://schemas.openxmlformats.org/spreadsheetml/2006/main" count="3534" uniqueCount="1142">
  <si>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</si>
  <si>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</si>
  <si>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</si>
  <si>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</si>
  <si>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</si>
  <si>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</si>
  <si>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</si>
  <si>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</si>
  <si>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</si>
  <si>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</si>
  <si>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</si>
  <si>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</si>
  <si>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</si>
  <si>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</si>
  <si>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</si>
  <si>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</si>
  <si>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</si>
  <si>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</si>
  <si>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</si>
  <si>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</si>
  <si>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</si>
  <si>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</si>
  <si>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</si>
  <si>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</si>
  <si>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</si>
  <si>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</si>
  <si>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</si>
  <si>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</si>
  <si>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</si>
  <si>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</si>
  <si>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</si>
  <si>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</si>
  <si>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</si>
  <si>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</si>
  <si>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</si>
  <si>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</si>
  <si>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</si>
  <si>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</si>
  <si>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</si>
  <si>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</si>
  <si>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</si>
  <si>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</si>
  <si>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</si>
  <si>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</si>
  <si>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</si>
  <si>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</si>
  <si>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</si>
  <si>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</si>
  <si>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</si>
  <si>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</si>
  <si>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</si>
  <si>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</si>
  <si>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</si>
  <si>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</si>
  <si>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</si>
  <si>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</si>
  <si>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</si>
  <si>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</si>
  <si>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</si>
  <si>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</si>
  <si>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</si>
  <si>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</si>
  <si>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</si>
  <si>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</si>
  <si>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</si>
  <si>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</si>
  <si>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</si>
  <si>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</si>
  <si>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</si>
  <si>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</si>
  <si>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</si>
  <si>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</si>
  <si>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</si>
  <si>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</si>
  <si>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</si>
  <si>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</si>
  <si>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</si>
  <si>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</si>
  <si>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</si>
  <si>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</si>
  <si>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</si>
  <si>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</si>
  <si>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</si>
  <si>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</si>
  <si>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</si>
  <si>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</si>
  <si>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</si>
  <si>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</si>
  <si>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</si>
  <si>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</si>
  <si>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</si>
  <si>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</si>
  <si>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</si>
  <si>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</si>
  <si>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</si>
  <si>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</si>
  <si>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</si>
  <si>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</si>
  <si>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</si>
  <si>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</si>
  <si>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</si>
  <si>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</si>
  <si>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</si>
  <si>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</si>
  <si>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</si>
  <si>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</si>
  <si>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</si>
  <si>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</si>
  <si>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</si>
  <si>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</si>
  <si>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</si>
  <si>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</si>
  <si>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</si>
  <si>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</si>
  <si>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</si>
  <si>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</si>
  <si>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</si>
  <si>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</si>
  <si>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</si>
  <si>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</si>
  <si>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</si>
  <si>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</si>
  <si>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</si>
  <si>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</si>
  <si>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</si>
  <si>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</si>
  <si>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</si>
  <si>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</si>
  <si>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</si>
  <si>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</si>
  <si>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</si>
  <si>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</si>
  <si>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</si>
  <si>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</si>
  <si>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</si>
  <si>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</si>
  <si>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</si>
  <si>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</si>
  <si>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</si>
  <si>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</si>
  <si>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</si>
  <si>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</si>
  <si>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</si>
  <si>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</si>
  <si>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</si>
  <si>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</si>
  <si>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</si>
  <si>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</si>
  <si>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</si>
  <si>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</si>
  <si>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</si>
  <si>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</si>
  <si>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</si>
  <si>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</si>
  <si>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</si>
  <si>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</si>
  <si>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</si>
  <si>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</si>
  <si>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</si>
  <si>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</si>
  <si>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</si>
  <si>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</si>
  <si>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</si>
  <si>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</si>
  <si>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</si>
  <si>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</si>
  <si>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</si>
  <si>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</si>
  <si>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</si>
  <si>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</si>
  <si>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</si>
  <si>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</si>
  <si>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</si>
  <si>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</si>
  <si>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</si>
  <si>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</si>
  <si>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</si>
  <si>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</si>
  <si>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</si>
  <si>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</si>
  <si>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</si>
  <si>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</si>
  <si>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</si>
  <si>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</si>
  <si>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</si>
  <si>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</si>
  <si>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</si>
  <si>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</si>
  <si>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</si>
  <si>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</si>
  <si>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</si>
  <si>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</si>
  <si>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</si>
  <si>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</si>
  <si>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</si>
  <si>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</si>
  <si>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</si>
  <si>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</si>
  <si>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</si>
  <si>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</si>
  <si>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</si>
  <si>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</si>
  <si>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</si>
  <si>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</si>
  <si>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</si>
  <si>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</si>
  <si>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</si>
  <si>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</si>
  <si>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</si>
  <si>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</si>
  <si>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</si>
  <si>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</si>
  <si>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</si>
  <si>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</si>
  <si>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</si>
  <si>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</si>
  <si>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</si>
  <si>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</si>
  <si>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</si>
  <si>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</si>
  <si>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</si>
  <si>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</si>
  <si>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</si>
  <si>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</si>
  <si>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</si>
  <si>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</si>
  <si>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</si>
  <si>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</si>
  <si>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</si>
  <si>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</si>
  <si>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</si>
  <si>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</si>
  <si>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</si>
  <si>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</si>
  <si>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</si>
  <si>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</si>
  <si>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</si>
  <si>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</si>
  <si>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</si>
  <si>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</si>
  <si>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</si>
  <si>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</si>
  <si>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</si>
  <si>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</si>
  <si>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</si>
  <si>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</si>
  <si>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</si>
  <si>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</si>
  <si>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</si>
  <si>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</si>
  <si>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</si>
  <si>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</si>
  <si>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</si>
  <si>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</si>
  <si>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</si>
  <si>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</si>
  <si>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</si>
  <si>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</si>
  <si>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</si>
  <si>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</si>
  <si>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</si>
  <si>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</si>
  <si>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</si>
  <si>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</si>
  <si>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</si>
  <si>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</si>
  <si>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</si>
  <si>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</si>
  <si>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</si>
  <si>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</si>
  <si>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</si>
  <si>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</si>
  <si>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</si>
  <si>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</si>
  <si>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</si>
  <si>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</si>
  <si>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</si>
  <si>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</si>
  <si>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</si>
  <si>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</si>
  <si>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</si>
  <si>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</si>
  <si>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</si>
  <si>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</si>
  <si>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</si>
  <si>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</si>
  <si>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</si>
  <si>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</si>
  <si>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</si>
  <si>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</si>
  <si>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</si>
  <si>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</si>
  <si>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</si>
  <si>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</si>
  <si>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</si>
  <si>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</si>
  <si>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</si>
  <si>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</si>
  <si>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</si>
  <si>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</si>
  <si>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</si>
  <si>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</si>
  <si>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</si>
  <si>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</si>
  <si>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</si>
  <si>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</si>
  <si>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</si>
  <si>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</si>
  <si>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</si>
  <si>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</si>
  <si>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</si>
  <si>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</si>
  <si>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</si>
  <si>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</si>
  <si>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</si>
  <si>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</si>
  <si>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</si>
  <si>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</si>
  <si>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</si>
  <si>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</si>
  <si>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</si>
  <si>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</si>
  <si>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</si>
  <si>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</si>
  <si>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</si>
  <si>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</si>
  <si>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</si>
  <si>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</si>
  <si>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</si>
  <si>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</si>
  <si>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</si>
  <si>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</si>
  <si>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</si>
  <si>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</si>
  <si>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</si>
  <si>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</si>
  <si>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</si>
  <si>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</si>
  <si>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</si>
  <si>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</si>
  <si>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</si>
  <si>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</si>
  <si>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</si>
  <si>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</si>
  <si>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</si>
  <si>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</si>
  <si>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</si>
  <si>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</si>
  <si>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</si>
  <si>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</si>
  <si>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</si>
  <si>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</si>
  <si>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</si>
  <si>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</si>
  <si>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</si>
  <si>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</si>
  <si>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</si>
  <si>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</si>
  <si>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</si>
  <si>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</si>
  <si>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</si>
  <si>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</si>
  <si>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</si>
  <si>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</si>
  <si>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</si>
  <si>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</si>
  <si>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</si>
  <si>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</si>
  <si>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</si>
  <si>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</si>
  <si>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</si>
  <si>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</si>
  <si>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</si>
  <si>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</si>
  <si>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</si>
  <si>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</si>
  <si>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</si>
  <si>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</si>
  <si>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</si>
  <si>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</si>
  <si>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</si>
  <si>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</si>
  <si>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</si>
  <si>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</si>
  <si>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</si>
  <si>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</si>
  <si>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</si>
  <si>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</si>
  <si>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</si>
  <si>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</si>
  <si>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</si>
  <si>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</si>
  <si>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</si>
  <si>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</si>
  <si>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</si>
  <si>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</si>
  <si>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</si>
  <si>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</si>
  <si>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</si>
  <si>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</si>
  <si>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</si>
  <si>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</si>
  <si>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</si>
  <si>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</si>
  <si>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</si>
  <si>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</si>
  <si>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</si>
  <si>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</si>
  <si>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</si>
  <si>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</si>
  <si>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</si>
  <si>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</si>
  <si>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</si>
  <si>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</si>
  <si>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</si>
  <si>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</si>
  <si>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</si>
  <si>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</si>
  <si>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</si>
  <si>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</si>
  <si>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</si>
  <si>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</si>
  <si>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</si>
  <si>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</si>
  <si>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</si>
  <si>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</si>
  <si>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</si>
  <si>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</si>
  <si>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</si>
  <si>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</si>
  <si>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</si>
  <si>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</si>
  <si>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</si>
  <si>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</si>
  <si>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</si>
  <si>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</si>
  <si>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</si>
  <si>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</si>
  <si>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</si>
  <si>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</si>
  <si>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</si>
  <si>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</si>
  <si>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</si>
  <si>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</si>
  <si>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</si>
  <si>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</si>
  <si>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</si>
  <si>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</si>
  <si>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</si>
  <si>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</si>
  <si>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</si>
  <si>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</si>
  <si>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</si>
  <si>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</si>
  <si>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</si>
  <si>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</si>
  <si>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</si>
  <si>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</si>
  <si>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</si>
  <si>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</si>
  <si>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</si>
  <si>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</si>
  <si>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</si>
  <si>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</si>
  <si>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</si>
  <si>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</si>
  <si>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</si>
  <si>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</si>
  <si>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</si>
  <si>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</si>
  <si>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</si>
  <si>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</si>
  <si>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</si>
  <si>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</si>
  <si>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</si>
  <si>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</si>
  <si>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</si>
  <si>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</si>
  <si>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</si>
  <si>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</si>
  <si>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</si>
  <si>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</si>
  <si>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</si>
  <si>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</si>
  <si>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</si>
  <si>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</si>
  <si>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</si>
  <si>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</si>
  <si>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</si>
  <si>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</si>
  <si>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</si>
  <si>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</si>
  <si>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</si>
  <si>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</si>
  <si>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</si>
  <si>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</si>
  <si>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</si>
  <si>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</si>
  <si>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</si>
  <si>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</si>
  <si>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</si>
  <si>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</si>
  <si>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</si>
  <si>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</si>
  <si>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</si>
  <si>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</si>
  <si>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</si>
  <si>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</si>
  <si>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</si>
  <si>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</si>
  <si>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</si>
  <si>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</si>
  <si>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</si>
  <si>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</si>
  <si>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</si>
  <si>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</si>
  <si>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</si>
  <si>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</si>
  <si>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</si>
  <si>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</si>
  <si>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</si>
  <si>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</si>
  <si>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</si>
  <si>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</si>
  <si>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</si>
  <si>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</si>
  <si>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</si>
  <si>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</si>
  <si>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</si>
  <si>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</si>
  <si>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</si>
  <si>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</si>
  <si>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</si>
  <si>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</si>
  <si>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</si>
  <si>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</si>
  <si>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</si>
  <si>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</si>
  <si>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</si>
  <si>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</si>
  <si>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</si>
  <si>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</si>
  <si>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</si>
  <si>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</si>
  <si>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</si>
  <si>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</si>
  <si>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</si>
  <si>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</si>
  <si>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</si>
  <si>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</si>
  <si>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</si>
  <si>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</si>
  <si>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</si>
  <si>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</si>
  <si>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</si>
  <si>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</si>
  <si>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</si>
  <si>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</si>
  <si>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</si>
  <si>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</si>
  <si>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</si>
  <si>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</si>
  <si>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</si>
  <si>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</si>
  <si>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</si>
  <si>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</si>
  <si>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</si>
  <si>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</si>
  <si>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</si>
  <si>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</si>
  <si>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</si>
  <si>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</si>
  <si>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</si>
  <si>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</si>
  <si>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</si>
  <si>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</si>
  <si>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</si>
  <si>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</si>
  <si>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</si>
  <si>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</si>
  <si>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</si>
  <si>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</si>
  <si>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</si>
  <si>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</si>
  <si>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</si>
  <si>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</si>
  <si>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</si>
  <si>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</si>
  <si>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</si>
  <si>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</si>
  <si>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</si>
  <si>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</si>
  <si>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</si>
  <si>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</si>
  <si>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</si>
  <si>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</si>
  <si>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</si>
  <si>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</si>
  <si>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</si>
  <si>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</si>
  <si>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</si>
  <si>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</si>
  <si>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</si>
  <si>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</si>
  <si>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</si>
  <si>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</si>
  <si>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</si>
  <si>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</si>
  <si>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</si>
  <si>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</si>
  <si>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</si>
  <si>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</si>
  <si>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</si>
  <si>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</si>
  <si>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</si>
  <si>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</si>
  <si>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</si>
  <si>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</si>
  <si>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</si>
  <si>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</si>
  <si>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</si>
  <si>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</si>
  <si>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</si>
  <si>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</si>
  <si>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</si>
  <si>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</si>
  <si>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</si>
  <si>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</si>
  <si>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</si>
  <si>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</si>
  <si>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</si>
  <si>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</si>
  <si>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</si>
  <si>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</si>
  <si>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</si>
  <si>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</si>
  <si>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</si>
  <si>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</si>
  <si>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</si>
  <si>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</si>
  <si>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</si>
  <si>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</si>
  <si>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</si>
  <si>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</si>
  <si>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</si>
  <si>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</si>
  <si>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</si>
  <si>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</si>
  <si>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</si>
  <si>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</si>
  <si>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</si>
  <si>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</si>
  <si>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</si>
  <si>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</si>
  <si>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</si>
  <si>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</si>
  <si>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</si>
  <si>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</si>
  <si>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</si>
  <si>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</si>
  <si>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</si>
  <si>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</si>
  <si>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</si>
  <si>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</si>
  <si>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</si>
  <si>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</si>
  <si>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</si>
  <si>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</si>
  <si>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</si>
  <si>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</si>
  <si>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</si>
  <si>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</si>
  <si>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</si>
  <si>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</si>
  <si>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</si>
  <si>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</si>
  <si>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</si>
  <si>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</si>
  <si>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</si>
  <si>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</si>
  <si>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</si>
  <si>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</si>
  <si>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</si>
  <si>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</si>
  <si>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</si>
  <si>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</si>
  <si>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</si>
  <si>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</si>
  <si>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</si>
  <si>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</si>
  <si>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</si>
  <si>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</si>
  <si>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</si>
  <si>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</si>
  <si>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</si>
  <si>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</si>
  <si>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</si>
  <si>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</si>
  <si>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</si>
  <si>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</si>
  <si>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</si>
  <si>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</si>
  <si>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</si>
  <si>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</si>
  <si>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</si>
  <si>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</si>
  <si>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</si>
  <si>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</si>
  <si>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</si>
  <si>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</si>
  <si>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</si>
  <si>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</si>
  <si>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</si>
  <si>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</si>
  <si>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</si>
  <si>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</si>
  <si>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</si>
  <si>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</si>
  <si>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</si>
  <si>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</si>
  <si>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</si>
  <si>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</si>
  <si>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</si>
  <si>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</si>
  <si>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</si>
  <si>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</si>
  <si>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</si>
  <si>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</si>
  <si>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</si>
  <si>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</si>
  <si>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</si>
  <si>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</si>
  <si>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</si>
  <si>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</si>
  <si>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</si>
  <si>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</si>
  <si>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</si>
  <si>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</si>
  <si>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</si>
  <si>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</si>
  <si>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</si>
  <si>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</si>
  <si>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</si>
  <si>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</si>
  <si>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</si>
  <si>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</si>
  <si>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</si>
  <si>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</si>
  <si>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</si>
  <si>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</si>
  <si>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</si>
  <si>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</si>
  <si>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</si>
  <si>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</si>
  <si>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</si>
  <si>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</si>
  <si>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</si>
  <si>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</si>
  <si>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</si>
  <si>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</si>
  <si>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</si>
  <si>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</si>
  <si>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</si>
  <si>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</si>
  <si>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</si>
  <si>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</si>
  <si>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</si>
  <si>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</si>
  <si>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</si>
  <si>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</si>
  <si>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</si>
  <si>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</si>
  <si>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</si>
  <si>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</si>
  <si>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</si>
  <si>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</si>
  <si>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</si>
  <si>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</si>
  <si>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</si>
  <si>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</si>
  <si>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</si>
  <si>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</si>
  <si>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</si>
  <si>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</si>
  <si>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</si>
  <si>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</si>
  <si>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</si>
  <si>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</si>
  <si>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</si>
  <si>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</si>
  <si>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</si>
  <si>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</si>
  <si>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</si>
  <si>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</si>
  <si>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</si>
  <si>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</si>
  <si>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</si>
  <si>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</si>
  <si>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</si>
  <si>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</si>
  <si>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</si>
  <si>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</si>
  <si>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</si>
  <si>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</si>
  <si>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</si>
  <si>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</si>
  <si>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</si>
  <si>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</si>
  <si>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</si>
  <si>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</si>
  <si>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</si>
  <si>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</si>
  <si>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</si>
  <si>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</si>
  <si>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</si>
  <si>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</si>
  <si>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</si>
  <si>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</si>
  <si>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</si>
  <si>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</si>
  <si>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</si>
  <si>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</si>
  <si>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</si>
  <si>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</si>
  <si>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</si>
  <si>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</si>
  <si>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</si>
  <si>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</si>
  <si>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</si>
  <si>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</si>
  <si>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</si>
  <si>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</si>
  <si>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</si>
  <si>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</si>
  <si>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</si>
  <si>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</si>
  <si>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</si>
  <si>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</si>
  <si>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</si>
  <si>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</si>
  <si>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</si>
  <si>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</si>
  <si>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</si>
  <si>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</si>
  <si>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</si>
  <si>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</si>
  <si>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</si>
  <si>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</si>
  <si>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</si>
  <si>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</si>
  <si>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</si>
  <si>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</si>
  <si>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</si>
  <si>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</si>
  <si>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</si>
  <si>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</si>
  <si>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</si>
  <si>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</si>
  <si>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</si>
  <si>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</si>
  <si>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</si>
  <si>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</si>
  <si>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</si>
  <si>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</si>
  <si>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</si>
  <si>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</si>
  <si>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</si>
  <si>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</si>
  <si>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</si>
  <si>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</si>
  <si>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</si>
  <si>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</si>
  <si>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</si>
  <si>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</si>
  <si>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</si>
  <si>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</si>
  <si>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</si>
  <si>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</si>
  <si>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</si>
  <si>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</si>
  <si>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</si>
  <si>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</si>
  <si>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</si>
  <si>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</si>
  <si>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</si>
  <si>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</si>
  <si>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</si>
  <si>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</si>
  <si>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</si>
  <si>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</si>
  <si>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</si>
  <si>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</si>
  <si>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</si>
  <si>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</si>
  <si>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</si>
  <si>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</si>
  <si>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</si>
  <si>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</si>
  <si>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</si>
  <si>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</si>
  <si>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</si>
  <si>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</si>
  <si>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</si>
  <si>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</si>
  <si>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</si>
  <si>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</si>
  <si>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</si>
  <si>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</si>
  <si>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</si>
  <si>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</si>
  <si>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</si>
  <si>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</si>
  <si>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</si>
  <si>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</si>
  <si>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</si>
  <si>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</si>
  <si>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</si>
  <si>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</si>
  <si>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</si>
  <si>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</si>
  <si>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</si>
  <si>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</si>
  <si>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</si>
  <si>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</si>
  <si>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</si>
  <si>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</si>
  <si>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</si>
  <si>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</si>
  <si>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</si>
  <si>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</si>
  <si>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</si>
  <si>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</si>
  <si>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</si>
  <si>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</si>
  <si>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</si>
  <si>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</si>
  <si>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</si>
  <si>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</si>
  <si>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</si>
  <si>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</si>
  <si>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</si>
  <si>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</si>
  <si>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</si>
  <si>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</si>
  <si>
    <t>AGROPECUARIA EL TOPETE    248</t>
  </si>
  <si>
    <t>FOLIO 10414</t>
  </si>
  <si>
    <t>FOLIO 10413</t>
  </si>
  <si>
    <t>FOLIO CENTRAL 6843</t>
  </si>
  <si>
    <t>FOLIO 10409</t>
  </si>
  <si>
    <t>19431--10245</t>
  </si>
  <si>
    <t xml:space="preserve">P A G O S </t>
  </si>
  <si>
    <t>FOLIO 10456</t>
  </si>
  <si>
    <t>FOLIO  10439</t>
  </si>
  <si>
    <t>PECHO</t>
  </si>
  <si>
    <t>lomo de cabeza</t>
  </si>
  <si>
    <t>CHULETA MARIPOSA</t>
  </si>
  <si>
    <t>FOLIO 10434</t>
  </si>
  <si>
    <t>FOLIO CENTRAL 6855</t>
  </si>
  <si>
    <t>FOLIO 10431</t>
  </si>
  <si>
    <t>XX</t>
  </si>
  <si>
    <t>COMBOS INDIANA</t>
  </si>
  <si>
    <t>FOLIO 10501</t>
  </si>
  <si>
    <t>A-334280</t>
  </si>
  <si>
    <t>19394--10223</t>
  </si>
  <si>
    <t>19394--10222--NC-489</t>
  </si>
  <si>
    <t>19409--10233</t>
  </si>
  <si>
    <t>19409--6585</t>
  </si>
  <si>
    <t>19425--8513</t>
  </si>
  <si>
    <t>19425--10241</t>
  </si>
  <si>
    <t>Transferencia  B</t>
  </si>
  <si>
    <t>19438--10253</t>
  </si>
  <si>
    <t>19438--10251</t>
  </si>
  <si>
    <t>19452--10259</t>
  </si>
  <si>
    <t>19452--10262</t>
  </si>
  <si>
    <t>19468--4514</t>
  </si>
  <si>
    <t>19468--10267</t>
  </si>
  <si>
    <t>FOLIO 10479</t>
  </si>
  <si>
    <t>A-993</t>
  </si>
  <si>
    <t>FOLIO 10469</t>
  </si>
  <si>
    <t>A-992</t>
  </si>
  <si>
    <t>FOLIO 10493</t>
  </si>
  <si>
    <t>A-998</t>
  </si>
  <si>
    <t>FOLIO 10494</t>
  </si>
  <si>
    <t>A-996</t>
  </si>
  <si>
    <t>FOLIO 10488</t>
  </si>
  <si>
    <t>A-334281</t>
  </si>
  <si>
    <t>CUERO PAPEL combo</t>
  </si>
  <si>
    <t>CHULETA AHUMADA</t>
  </si>
  <si>
    <t>19472--10270</t>
  </si>
  <si>
    <t>AGROPECUARIA  EL TOPETE   248</t>
  </si>
  <si>
    <t>AGROPECUARIA EL TOPETE     251</t>
  </si>
  <si>
    <t>CANALES  50-2</t>
  </si>
  <si>
    <t>19477--10279</t>
  </si>
  <si>
    <t>CANALES  200-2</t>
  </si>
  <si>
    <t>19477--10278-NC-492</t>
  </si>
  <si>
    <t>FOLIO 10505</t>
  </si>
  <si>
    <t>A-1000</t>
  </si>
  <si>
    <t>FACTURA MAESCY</t>
  </si>
  <si>
    <t>D-3286</t>
  </si>
  <si>
    <t>D-3343</t>
  </si>
  <si>
    <t>0393 Y</t>
  </si>
  <si>
    <t>0406 Y</t>
  </si>
  <si>
    <t>0422 Y</t>
  </si>
  <si>
    <t>0432 Y</t>
  </si>
  <si>
    <t>0442 Y</t>
  </si>
  <si>
    <t>ENTRADAS DEL MES DE      DICIEMBRE              2 0 2 1</t>
  </si>
  <si>
    <t xml:space="preserve">AGROPECUARIA EL TOPETE    </t>
  </si>
  <si>
    <t>AGROPECUARIA EL TOPETE  250</t>
  </si>
  <si>
    <t>AGROPECUARIA LA GABY   209</t>
  </si>
  <si>
    <t>CANALES  165</t>
  </si>
  <si>
    <t>CANALES  44</t>
  </si>
  <si>
    <t>AGROPECUARIA LA CHEMITA  250</t>
  </si>
  <si>
    <t>PERNIL COMBO</t>
  </si>
  <si>
    <t>FOLIO 10478</t>
  </si>
  <si>
    <t>19495--10288</t>
  </si>
  <si>
    <t>P-479</t>
  </si>
  <si>
    <t>2 CUSTODIAS DE RES</t>
  </si>
  <si>
    <t xml:space="preserve">PORCINOS DELTA </t>
  </si>
  <si>
    <t>FOLIO 10525</t>
  </si>
  <si>
    <t>SALCHICHA  frankfut</t>
  </si>
  <si>
    <t>159699/*----nc17266</t>
  </si>
  <si>
    <t xml:space="preserve">CULATELLO </t>
  </si>
  <si>
    <t>19508--10304</t>
  </si>
  <si>
    <t>FOLIO CENTRAL 6860</t>
  </si>
  <si>
    <t>0466 Y</t>
  </si>
  <si>
    <t>0501 Y</t>
  </si>
  <si>
    <t>0511 Y</t>
  </si>
  <si>
    <t>FOLIO 10449</t>
  </si>
  <si>
    <t>FOLIO CENTRAL 6850</t>
  </si>
  <si>
    <t xml:space="preserve">DISTRIBUIDORA PEPE FILETE PUEBLA SA DE CV </t>
  </si>
  <si>
    <t>ESPINAZO LARGO</t>
  </si>
  <si>
    <t>FOLIO 10463</t>
  </si>
  <si>
    <t>CABEZA DE LOMO S/H</t>
  </si>
  <si>
    <t>FOLIO 10467</t>
  </si>
  <si>
    <t>FOLIO 10470</t>
  </si>
  <si>
    <t>FOLIO 10481</t>
  </si>
  <si>
    <t>FOLIO 10485</t>
  </si>
  <si>
    <t>FOLIO 10502</t>
  </si>
  <si>
    <t>19495--10289--NC-494</t>
  </si>
  <si>
    <t>19508--10302</t>
  </si>
  <si>
    <t>19513--10312</t>
  </si>
  <si>
    <t>19513--6593</t>
  </si>
  <si>
    <t>19526--10316</t>
  </si>
  <si>
    <t>19544--10319</t>
  </si>
  <si>
    <t>19544--10321--NC-493</t>
  </si>
  <si>
    <t>19550--10326</t>
  </si>
  <si>
    <t>JOSE LUIS OLVERA  GARCIA</t>
  </si>
  <si>
    <t>FOLIO 10518</t>
  </si>
  <si>
    <t>A-1002</t>
  </si>
  <si>
    <t>FOLIO 10533</t>
  </si>
  <si>
    <t>A-1003</t>
  </si>
  <si>
    <t>0531 Y</t>
  </si>
  <si>
    <t>0546 Y</t>
  </si>
  <si>
    <t>0552 Y</t>
  </si>
  <si>
    <t>0568 Y</t>
  </si>
  <si>
    <t>0583 Y</t>
  </si>
  <si>
    <t>0581 Y</t>
  </si>
  <si>
    <t>AGROPECUARIA LA GABY    248</t>
  </si>
  <si>
    <t>FOLIO 10507</t>
  </si>
  <si>
    <t>FOLIO 10515</t>
  </si>
  <si>
    <t>PECHO SIN GRASA</t>
  </si>
  <si>
    <t>DISTRIBUIDORA DE CARNES SEÑECTAS RAMPE</t>
  </si>
  <si>
    <t>FOLIO 10555</t>
  </si>
  <si>
    <t>FOLIO CENTRAL 6881</t>
  </si>
  <si>
    <t>FOLIO CENTRAL 6870</t>
  </si>
  <si>
    <t>FOLIO 10563</t>
  </si>
  <si>
    <t>A-1007</t>
  </si>
  <si>
    <t>FOLIO 10566</t>
  </si>
  <si>
    <t>A-1008</t>
  </si>
  <si>
    <t>196041--8564--</t>
  </si>
  <si>
    <t>19604--4553--</t>
  </si>
  <si>
    <t>19550--4531</t>
  </si>
  <si>
    <t>19554--10349.</t>
  </si>
  <si>
    <t>19554--4536</t>
  </si>
  <si>
    <t>19579--10365--nc-498</t>
  </si>
  <si>
    <t>19579--10360</t>
  </si>
  <si>
    <t>19592--10374</t>
  </si>
  <si>
    <t>19592--8552</t>
  </si>
  <si>
    <t>19595--10386</t>
  </si>
  <si>
    <t>19595--4548</t>
  </si>
  <si>
    <t>D-3409</t>
  </si>
  <si>
    <t>AGROPECUARIA LA CHEMITA   249</t>
  </si>
  <si>
    <t>CANALES 50-1</t>
  </si>
  <si>
    <t>AGROPECUARIA LA CHEMITA</t>
  </si>
  <si>
    <t>AGROPECUARIA LA CHEMITA   251</t>
  </si>
  <si>
    <t>PORCICOLA SAN BERNARDO 250</t>
  </si>
  <si>
    <t>19689--</t>
  </si>
  <si>
    <t>19720--</t>
  </si>
  <si>
    <t>19707--</t>
  </si>
  <si>
    <t>19634--6615</t>
  </si>
  <si>
    <t>19634--4561</t>
  </si>
  <si>
    <t>FOLIO CENTRAL 6875</t>
  </si>
  <si>
    <t>19647--4569</t>
  </si>
  <si>
    <t>19647--8577--nc-450</t>
  </si>
  <si>
    <t>19621--4554</t>
  </si>
  <si>
    <t>19621--6613</t>
  </si>
  <si>
    <t>Transferenci S</t>
  </si>
  <si>
    <t>19628--6614--NC-237</t>
  </si>
  <si>
    <t>19628--4557</t>
  </si>
  <si>
    <t>D-3437</t>
  </si>
  <si>
    <t xml:space="preserve">AGROPECURIA EL TOPETE  </t>
  </si>
  <si>
    <t>AGROPECURIA LA CHEMITA   249</t>
  </si>
  <si>
    <t>PORSICOLA SAN BERNARDO</t>
  </si>
  <si>
    <t>FOLIO CENTRAL 6888</t>
  </si>
  <si>
    <t>FOLIO 10583</t>
  </si>
  <si>
    <t>A-1009</t>
  </si>
  <si>
    <t>FOLIO CENTRAL 6896</t>
  </si>
  <si>
    <t>P-483</t>
  </si>
  <si>
    <t>19664--3073</t>
  </si>
  <si>
    <t>19664--6624</t>
  </si>
  <si>
    <t>ESPALDILLA C/H</t>
  </si>
  <si>
    <t>CAPOTE</t>
  </si>
  <si>
    <t>FOLIO 10569</t>
  </si>
  <si>
    <t>FOLIO 10567</t>
  </si>
  <si>
    <t>JAMON Extrafino</t>
  </si>
  <si>
    <t>FOLIO 10561</t>
  </si>
  <si>
    <t>Pierna pavo adobada</t>
  </si>
  <si>
    <t>Piernita de pavo ahumada</t>
  </si>
  <si>
    <t>PECHUGA PAVO OVAL UN</t>
  </si>
  <si>
    <t>19677--4583--NC-182</t>
  </si>
  <si>
    <t>19677--6626</t>
  </si>
  <si>
    <t>19682--6629</t>
  </si>
  <si>
    <t>19727--</t>
  </si>
  <si>
    <t>19744--</t>
  </si>
  <si>
    <t>19749--</t>
  </si>
  <si>
    <t>19752--10479--</t>
  </si>
  <si>
    <t>19752--4618--</t>
  </si>
  <si>
    <t>0592 Y</t>
  </si>
  <si>
    <t>0599 Y</t>
  </si>
  <si>
    <t>0627 Y</t>
  </si>
  <si>
    <t>0637 Y</t>
  </si>
  <si>
    <t>0646 Y</t>
  </si>
  <si>
    <t>0667 Y</t>
  </si>
  <si>
    <t>0688 Y</t>
  </si>
  <si>
    <t>0697 Y</t>
  </si>
  <si>
    <t>0749 Y</t>
  </si>
  <si>
    <t>0736 Y</t>
  </si>
  <si>
    <t>0769 Y</t>
  </si>
  <si>
    <t>0783 Y</t>
  </si>
  <si>
    <t>0814 Y</t>
  </si>
  <si>
    <t>0839 Y</t>
  </si>
  <si>
    <t>0840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</si>
</sst>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3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8" tint="-0.249977111117893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/>
      <right/>
      <top/>
      <bottom style="mediumDashed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42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0" fontId="29" fillId="12" borderId="22" xfId="0" applyFont="1" applyFill="1" applyBorder="1" applyAlignment="1">
      <alignment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54" fillId="0" borderId="22" xfId="0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53" fillId="0" borderId="11" xfId="0" applyFont="1" applyBorder="1" applyAlignment="1">
      <alignment horizontal="center"/>
    </xf>
    <xf numFmtId="164" fontId="14" fillId="0" borderId="12" xfId="0" applyNumberFormat="1" applyFont="1" applyBorder="1" applyAlignment="1">
      <alignment vertical="center"/>
    </xf>
    <xf numFmtId="4" fontId="46" fillId="0" borderId="61" xfId="0" applyNumberFormat="1" applyFont="1" applyFill="1" applyBorder="1" applyAlignment="1">
      <alignment vertical="center" wrapText="1"/>
    </xf>
    <xf numFmtId="4" fontId="46" fillId="0" borderId="62" xfId="0" applyNumberFormat="1" applyFont="1" applyFill="1" applyBorder="1" applyAlignment="1">
      <alignment vertical="center" wrapText="1"/>
    </xf>
    <xf numFmtId="0" fontId="21" fillId="0" borderId="83" xfId="0" applyFont="1" applyFill="1" applyBorder="1" applyAlignment="1">
      <alignment vertical="center"/>
    </xf>
    <xf numFmtId="0" fontId="29" fillId="12" borderId="81" xfId="0" applyFont="1" applyFill="1" applyBorder="1" applyAlignment="1">
      <alignment vertical="center"/>
    </xf>
    <xf numFmtId="164" fontId="23" fillId="12" borderId="82" xfId="0" applyNumberFormat="1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" fontId="11" fillId="0" borderId="18" xfId="0" applyNumberFormat="1" applyFont="1" applyBorder="1" applyAlignment="1">
      <alignment horizont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164" fontId="23" fillId="0" borderId="22" xfId="0" applyNumberFormat="1" applyFont="1" applyFill="1" applyBorder="1" applyAlignment="1">
      <alignment horizontal="center" vertical="center"/>
    </xf>
    <xf numFmtId="4" fontId="51" fillId="0" borderId="18" xfId="0" applyNumberFormat="1" applyFont="1" applyFill="1" applyBorder="1" applyAlignment="1">
      <alignment vertical="center" wrapText="1"/>
    </xf>
    <xf numFmtId="0" fontId="19" fillId="0" borderId="11" xfId="0" applyFont="1" applyBorder="1" applyAlignment="1">
      <alignment vertical="center"/>
    </xf>
    <xf numFmtId="0" fontId="22" fillId="0" borderId="19" xfId="0" applyFont="1" applyFill="1" applyBorder="1" applyAlignment="1">
      <alignment horizontal="left"/>
    </xf>
    <xf numFmtId="0" fontId="17" fillId="0" borderId="22" xfId="0" applyFont="1" applyFill="1" applyBorder="1" applyAlignment="1">
      <alignment horizontal="left"/>
    </xf>
    <xf numFmtId="0" fontId="29" fillId="12" borderId="18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164" fontId="14" fillId="0" borderId="22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left" wrapText="1"/>
    </xf>
    <xf numFmtId="3" fontId="14" fillId="0" borderId="18" xfId="0" applyNumberFormat="1" applyFont="1" applyFill="1" applyBorder="1" applyAlignment="1">
      <alignment horizontal="center" wrapText="1"/>
    </xf>
    <xf numFmtId="0" fontId="17" fillId="0" borderId="62" xfId="0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2" fontId="2" fillId="0" borderId="19" xfId="0" applyNumberFormat="1" applyFont="1" applyFill="1" applyBorder="1" applyAlignment="1"/>
    <xf numFmtId="4" fontId="58" fillId="0" borderId="18" xfId="0" applyNumberFormat="1" applyFont="1" applyBorder="1" applyAlignment="1">
      <alignment horizontal="right"/>
    </xf>
    <xf numFmtId="164" fontId="53" fillId="0" borderId="18" xfId="0" applyNumberFormat="1" applyFont="1" applyBorder="1" applyAlignment="1">
      <alignment vertical="center"/>
    </xf>
    <xf numFmtId="1" fontId="53" fillId="0" borderId="18" xfId="0" applyNumberFormat="1" applyFont="1" applyBorder="1" applyAlignment="1">
      <alignment horizontal="center" vertical="center" wrapText="1"/>
    </xf>
    <xf numFmtId="4" fontId="58" fillId="0" borderId="21" xfId="0" applyNumberFormat="1" applyFont="1" applyBorder="1" applyAlignment="1">
      <alignment horizontal="right"/>
    </xf>
    <xf numFmtId="1" fontId="53" fillId="0" borderId="22" xfId="0" applyNumberFormat="1" applyFont="1" applyBorder="1" applyAlignment="1">
      <alignment horizontal="center" vertical="center" wrapText="1"/>
    </xf>
    <xf numFmtId="4" fontId="58" fillId="0" borderId="19" xfId="0" applyNumberFormat="1" applyFont="1" applyBorder="1" applyAlignment="1">
      <alignment horizontal="right"/>
    </xf>
    <xf numFmtId="0" fontId="56" fillId="0" borderId="21" xfId="0" applyFont="1" applyBorder="1" applyAlignment="1">
      <alignment horizontal="left"/>
    </xf>
    <xf numFmtId="0" fontId="57" fillId="0" borderId="21" xfId="0" applyFont="1" applyBorder="1" applyAlignment="1">
      <alignment horizontal="left"/>
    </xf>
    <xf numFmtId="4" fontId="59" fillId="0" borderId="19" xfId="0" applyNumberFormat="1" applyFont="1" applyBorder="1"/>
    <xf numFmtId="0" fontId="56" fillId="0" borderId="24" xfId="0" applyFont="1" applyBorder="1" applyAlignment="1">
      <alignment horizontal="left"/>
    </xf>
    <xf numFmtId="166" fontId="14" fillId="0" borderId="18" xfId="0" applyNumberFormat="1" applyFont="1" applyFill="1" applyBorder="1" applyAlignment="1">
      <alignment horizontal="center" vertical="center"/>
    </xf>
    <xf numFmtId="166" fontId="21" fillId="0" borderId="18" xfId="0" applyNumberFormat="1" applyFont="1" applyFill="1" applyBorder="1" applyAlignment="1">
      <alignment horizontal="center" vertical="center"/>
    </xf>
    <xf numFmtId="0" fontId="44" fillId="0" borderId="18" xfId="0" applyFont="1" applyBorder="1" applyAlignment="1">
      <alignment horizontal="center"/>
    </xf>
    <xf numFmtId="165" fontId="44" fillId="0" borderId="18" xfId="0" applyNumberFormat="1" applyFont="1" applyBorder="1"/>
    <xf numFmtId="164" fontId="14" fillId="0" borderId="11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vertical="center"/>
    </xf>
    <xf numFmtId="164" fontId="23" fillId="0" borderId="19" xfId="0" applyNumberFormat="1" applyFont="1" applyFill="1" applyBorder="1" applyAlignment="1">
      <alignment horizontal="center" vertical="center"/>
    </xf>
    <xf numFmtId="0" fontId="60" fillId="0" borderId="18" xfId="0" applyFont="1" applyBorder="1" applyAlignment="1">
      <alignment horizontal="center" vertical="center"/>
    </xf>
    <xf numFmtId="164" fontId="19" fillId="0" borderId="19" xfId="0" applyNumberFormat="1" applyFont="1" applyFill="1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164" fontId="46" fillId="0" borderId="19" xfId="0" applyNumberFormat="1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61" fillId="0" borderId="18" xfId="0" applyFont="1" applyFill="1" applyBorder="1" applyAlignment="1">
      <alignment horizontal="center" vertical="center"/>
    </xf>
    <xf numFmtId="164" fontId="61" fillId="0" borderId="19" xfId="0" applyNumberFormat="1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wrapText="1"/>
    </xf>
    <xf numFmtId="166" fontId="21" fillId="0" borderId="22" xfId="0" applyNumberFormat="1" applyFont="1" applyFill="1" applyBorder="1" applyAlignment="1">
      <alignment horizontal="center" vertical="center"/>
    </xf>
    <xf numFmtId="1" fontId="26" fillId="0" borderId="18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22" fillId="0" borderId="21" xfId="0" applyFont="1" applyFill="1" applyBorder="1" applyAlignment="1">
      <alignment horizontal="left" wrapText="1"/>
    </xf>
    <xf numFmtId="166" fontId="21" fillId="0" borderId="11" xfId="0" applyNumberFormat="1" applyFont="1" applyFill="1" applyBorder="1" applyAlignment="1">
      <alignment horizontal="center" vertical="center"/>
    </xf>
    <xf numFmtId="4" fontId="2" fillId="0" borderId="19" xfId="0" applyNumberFormat="1" applyFont="1" applyFill="1" applyBorder="1" applyAlignment="1">
      <alignment wrapText="1"/>
    </xf>
    <xf numFmtId="164" fontId="2" fillId="0" borderId="22" xfId="0" applyNumberFormat="1" applyFont="1" applyFill="1" applyBorder="1" applyAlignment="1">
      <alignment wrapText="1"/>
    </xf>
    <xf numFmtId="164" fontId="2" fillId="0" borderId="11" xfId="0" applyNumberFormat="1" applyFont="1" applyFill="1" applyBorder="1" applyAlignment="1">
      <alignment wrapText="1"/>
    </xf>
    <xf numFmtId="0" fontId="29" fillId="0" borderId="11" xfId="0" applyFont="1" applyFill="1" applyBorder="1" applyAlignment="1">
      <alignment horizontal="center" vertical="center"/>
    </xf>
    <xf numFmtId="164" fontId="23" fillId="0" borderId="12" xfId="0" applyNumberFormat="1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 wrapText="1"/>
    </xf>
    <xf numFmtId="164" fontId="23" fillId="0" borderId="19" xfId="0" applyNumberFormat="1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/>
    </xf>
    <xf numFmtId="44" fontId="19" fillId="12" borderId="15" xfId="1" applyFont="1" applyFill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164" fontId="23" fillId="12" borderId="9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3" xfId="0" applyNumberFormat="1" applyFont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164" fontId="14" fillId="0" borderId="73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9" fillId="12" borderId="17" xfId="0" applyFont="1" applyFill="1" applyBorder="1" applyAlignment="1">
      <alignment horizontal="center" vertical="center"/>
    </xf>
    <xf numFmtId="164" fontId="23" fillId="12" borderId="90" xfId="0" applyNumberFormat="1" applyFont="1" applyFill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164" fontId="23" fillId="12" borderId="1" xfId="0" applyNumberFormat="1" applyFont="1" applyFill="1" applyBorder="1" applyAlignment="1">
      <alignment horizontal="center" vertical="center"/>
    </xf>
    <xf numFmtId="164" fontId="23" fillId="12" borderId="23" xfId="0" applyNumberFormat="1" applyFont="1" applyFill="1" applyBorder="1" applyAlignment="1">
      <alignment horizontal="center" vertical="center"/>
    </xf>
    <xf numFmtId="4" fontId="26" fillId="0" borderId="61" xfId="0" applyNumberFormat="1" applyFont="1" applyFill="1" applyBorder="1" applyAlignment="1">
      <alignment horizontal="center" vertical="center" wrapText="1"/>
    </xf>
    <xf numFmtId="4" fontId="26" fillId="0" borderId="62" xfId="0" applyNumberFormat="1" applyFont="1" applyFill="1" applyBorder="1" applyAlignment="1">
      <alignment horizontal="center" vertical="center" wrapText="1"/>
    </xf>
    <xf numFmtId="0" fontId="21" fillId="12" borderId="75" xfId="0" applyFont="1" applyFill="1" applyBorder="1" applyAlignment="1">
      <alignment horizontal="center" vertical="center"/>
    </xf>
    <xf numFmtId="0" fontId="21" fillId="12" borderId="17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164" fontId="23" fillId="12" borderId="75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64" fontId="14" fillId="0" borderId="75" xfId="0" applyNumberFormat="1" applyFont="1" applyBorder="1" applyAlignment="1">
      <alignment horizontal="center" vertical="center"/>
    </xf>
    <xf numFmtId="164" fontId="14" fillId="0" borderId="17" xfId="0" applyNumberFormat="1" applyFont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/>
    </xf>
    <xf numFmtId="0" fontId="30" fillId="12" borderId="2" xfId="0" applyFont="1" applyFill="1" applyBorder="1" applyAlignment="1">
      <alignment horizontal="center"/>
    </xf>
    <xf numFmtId="0" fontId="30" fillId="12" borderId="23" xfId="0" applyFont="1" applyFill="1" applyBorder="1" applyAlignment="1">
      <alignment horizontal="center"/>
    </xf>
    <xf numFmtId="0" fontId="27" fillId="0" borderId="75" xfId="0" applyFont="1" applyBorder="1" applyAlignment="1">
      <alignment horizontal="center" vertical="center" wrapText="1"/>
    </xf>
    <xf numFmtId="164" fontId="53" fillId="0" borderId="1" xfId="0" applyNumberFormat="1" applyFont="1" applyBorder="1" applyAlignment="1">
      <alignment horizontal="center" vertical="center"/>
    </xf>
    <xf numFmtId="164" fontId="53" fillId="0" borderId="23" xfId="0" applyNumberFormat="1" applyFont="1" applyBorder="1" applyAlignment="1">
      <alignment horizontal="center" vertical="center"/>
    </xf>
    <xf numFmtId="1" fontId="53" fillId="0" borderId="1" xfId="0" applyNumberFormat="1" applyFont="1" applyBorder="1" applyAlignment="1">
      <alignment horizontal="center" vertical="center" wrapText="1"/>
    </xf>
    <xf numFmtId="1" fontId="53" fillId="0" borderId="2" xfId="0" applyNumberFormat="1" applyFont="1" applyBorder="1" applyAlignment="1">
      <alignment horizontal="center" vertical="center" wrapText="1"/>
    </xf>
    <xf numFmtId="1" fontId="53" fillId="0" borderId="41" xfId="0" applyNumberFormat="1" applyFont="1" applyBorder="1" applyAlignment="1">
      <alignment horizontal="center" vertical="center" wrapText="1"/>
    </xf>
    <xf numFmtId="1" fontId="53" fillId="0" borderId="43" xfId="0" applyNumberFormat="1" applyFont="1" applyBorder="1" applyAlignment="1">
      <alignment horizontal="center" vertical="center" wrapText="1"/>
    </xf>
    <xf numFmtId="1" fontId="53" fillId="0" borderId="23" xfId="0" applyNumberFormat="1" applyFont="1" applyBorder="1" applyAlignment="1">
      <alignment horizontal="center" vertical="center" wrapText="1"/>
    </xf>
    <xf numFmtId="164" fontId="53" fillId="0" borderId="19" xfId="0" applyNumberFormat="1" applyFont="1" applyBorder="1" applyAlignment="1">
      <alignment horizontal="center" vertical="center"/>
    </xf>
    <xf numFmtId="164" fontId="53" fillId="0" borderId="63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left" vertical="center"/>
    </xf>
    <xf numFmtId="164" fontId="2" fillId="0" borderId="22" xfId="0" applyNumberFormat="1" applyFont="1" applyFill="1" applyBorder="1" applyAlignment="1">
      <alignment horizontal="center" vertical="center" wrapText="1"/>
    </xf>
    <xf numFmtId="164" fontId="2" fillId="0" borderId="11" xfId="0" applyNumberFormat="1" applyFont="1" applyFill="1" applyBorder="1" applyAlignment="1">
      <alignment horizontal="center" vertical="center" wrapText="1"/>
    </xf>
    <xf numFmtId="3" fontId="14" fillId="0" borderId="22" xfId="0" applyNumberFormat="1" applyFont="1" applyFill="1" applyBorder="1" applyAlignment="1">
      <alignment horizontal="center" vertical="center" wrapText="1"/>
    </xf>
    <xf numFmtId="3" fontId="14" fillId="0" borderId="11" xfId="0" applyNumberFormat="1" applyFont="1" applyFill="1" applyBorder="1" applyAlignment="1">
      <alignment horizontal="center" vertical="center" wrapText="1"/>
    </xf>
    <xf numFmtId="164" fontId="13" fillId="12" borderId="1" xfId="0" applyNumberFormat="1" applyFont="1" applyFill="1" applyBorder="1" applyAlignment="1">
      <alignment horizontal="center" vertical="center"/>
    </xf>
    <xf numFmtId="164" fontId="13" fillId="12" borderId="2" xfId="0" applyNumberFormat="1" applyFont="1" applyFill="1" applyBorder="1" applyAlignment="1">
      <alignment horizontal="center" vertical="center"/>
    </xf>
    <xf numFmtId="164" fontId="18" fillId="12" borderId="1" xfId="0" applyNumberFormat="1" applyFont="1" applyFill="1" applyBorder="1" applyAlignment="1">
      <alignment horizontal="center" vertical="center"/>
    </xf>
    <xf numFmtId="164" fontId="18" fillId="12" borderId="2" xfId="0" applyNumberFormat="1" applyFont="1" applyFill="1" applyBorder="1" applyAlignment="1">
      <alignment horizontal="center" vertical="center"/>
    </xf>
    <xf numFmtId="164" fontId="18" fillId="12" borderId="23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17" fillId="0" borderId="75" xfId="0" applyFont="1" applyBorder="1" applyAlignment="1">
      <alignment horizontal="center" vertical="center"/>
    </xf>
    <xf numFmtId="1" fontId="14" fillId="0" borderId="92" xfId="0" applyNumberFormat="1" applyFont="1" applyBorder="1" applyAlignment="1">
      <alignment horizontal="center" vertical="center" wrapText="1"/>
    </xf>
    <xf numFmtId="1" fontId="14" fillId="0" borderId="74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 wrapText="1"/>
    </xf>
    <xf numFmtId="1" fontId="2" fillId="0" borderId="22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 wrapText="1"/>
    </xf>
    <xf numFmtId="166" fontId="21" fillId="0" borderId="22" xfId="0" applyNumberFormat="1" applyFont="1" applyFill="1" applyBorder="1" applyAlignment="1">
      <alignment horizontal="center" vertical="center"/>
    </xf>
    <xf numFmtId="166" fontId="21" fillId="0" borderId="11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2" fillId="0" borderId="60" xfId="0" applyNumberFormat="1" applyFont="1" applyFill="1" applyBorder="1" applyAlignment="1">
      <alignment horizontal="center" vertical="center" wrapText="1"/>
    </xf>
    <xf numFmtId="1" fontId="2" fillId="0" borderId="74" xfId="0" applyNumberFormat="1" applyFont="1" applyFill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 wrapText="1"/>
    </xf>
    <xf numFmtId="166" fontId="21" fillId="0" borderId="1" xfId="0" applyNumberFormat="1" applyFont="1" applyFill="1" applyBorder="1" applyAlignment="1">
      <alignment horizontal="center" vertical="center"/>
    </xf>
    <xf numFmtId="166" fontId="21" fillId="0" borderId="2" xfId="0" applyNumberFormat="1" applyFont="1" applyFill="1" applyBorder="1" applyAlignment="1">
      <alignment horizontal="center" vertical="center"/>
    </xf>
    <xf numFmtId="166" fontId="21" fillId="0" borderId="23" xfId="0" applyNumberFormat="1" applyFont="1" applyFill="1" applyBorder="1" applyAlignment="1">
      <alignment horizontal="center" vertical="center"/>
    </xf>
    <xf numFmtId="166" fontId="14" fillId="0" borderId="22" xfId="0" applyNumberFormat="1" applyFont="1" applyFill="1" applyBorder="1" applyAlignment="1">
      <alignment horizontal="center" vertical="center"/>
    </xf>
    <xf numFmtId="166" fontId="14" fillId="0" borderId="1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wrapText="1"/>
    </xf>
    <xf numFmtId="1" fontId="2" fillId="0" borderId="11" xfId="0" applyNumberFormat="1" applyFont="1" applyFill="1" applyBorder="1" applyAlignment="1">
      <alignment horizontal="center" wrapText="1"/>
    </xf>
    <xf numFmtId="4" fontId="51" fillId="0" borderId="22" xfId="0" applyNumberFormat="1" applyFont="1" applyFill="1" applyBorder="1" applyAlignment="1">
      <alignment horizontal="center" vertical="center" wrapText="1"/>
    </xf>
    <xf numFmtId="4" fontId="51" fillId="0" borderId="1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0" borderId="23" xfId="0" applyFont="1" applyFill="1" applyBorder="1" applyAlignment="1">
      <alignment horizontal="left" vertical="center"/>
    </xf>
    <xf numFmtId="4" fontId="26" fillId="0" borderId="22" xfId="0" applyNumberFormat="1" applyFont="1" applyFill="1" applyBorder="1" applyAlignment="1">
      <alignment horizontal="center"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0" fontId="17" fillId="0" borderId="75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00FFCC"/>
      <color rgb="FFFF00FF"/>
      <color rgb="FFFFCCFF"/>
      <color rgb="FF66FFFF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7" t="s">
        <v>22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90" t="s">
        <v>55</v>
      </c>
      <c r="B55" s="328" t="s">
        <v>56</v>
      </c>
      <c r="C55" s="978" t="s">
        <v>62</v>
      </c>
      <c r="D55" s="329"/>
      <c r="E55" s="47"/>
      <c r="F55" s="320">
        <v>319.5</v>
      </c>
      <c r="G55" s="321">
        <v>44200</v>
      </c>
      <c r="H55" s="980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92" t="s">
        <v>35</v>
      </c>
      <c r="P55" s="994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91"/>
      <c r="B56" s="328" t="s">
        <v>58</v>
      </c>
      <c r="C56" s="979"/>
      <c r="D56" s="330"/>
      <c r="E56" s="47"/>
      <c r="F56" s="51">
        <v>184.1</v>
      </c>
      <c r="G56" s="87">
        <v>44200</v>
      </c>
      <c r="H56" s="981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93"/>
      <c r="P56" s="995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82" t="s">
        <v>55</v>
      </c>
      <c r="B60" s="292" t="s">
        <v>58</v>
      </c>
      <c r="C60" s="984" t="s">
        <v>57</v>
      </c>
      <c r="D60" s="293"/>
      <c r="E60" s="93"/>
      <c r="F60" s="51">
        <v>195.3</v>
      </c>
      <c r="G60" s="87">
        <v>44207</v>
      </c>
      <c r="H60" s="986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1000" t="s">
        <v>35</v>
      </c>
      <c r="P60" s="988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83"/>
      <c r="B61" s="292" t="s">
        <v>56</v>
      </c>
      <c r="C61" s="985"/>
      <c r="D61" s="293"/>
      <c r="E61" s="93"/>
      <c r="F61" s="51">
        <v>344.7</v>
      </c>
      <c r="G61" s="87">
        <v>44207</v>
      </c>
      <c r="H61" s="987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1001"/>
      <c r="P61" s="989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96" t="s">
        <v>55</v>
      </c>
      <c r="B63" s="86" t="s">
        <v>58</v>
      </c>
      <c r="C63" s="967" t="s">
        <v>115</v>
      </c>
      <c r="D63" s="91"/>
      <c r="E63" s="93"/>
      <c r="F63" s="51">
        <v>413.7</v>
      </c>
      <c r="G63" s="49">
        <v>44211</v>
      </c>
      <c r="H63" s="1003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1005" t="s">
        <v>35</v>
      </c>
      <c r="P63" s="973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97"/>
      <c r="B64" s="86" t="s">
        <v>56</v>
      </c>
      <c r="C64" s="1002"/>
      <c r="D64" s="91"/>
      <c r="E64" s="93"/>
      <c r="F64" s="51">
        <v>542.70000000000005</v>
      </c>
      <c r="G64" s="419">
        <v>44211</v>
      </c>
      <c r="H64" s="1004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1006"/>
      <c r="P64" s="974"/>
      <c r="Q64" s="94"/>
      <c r="R64" s="40"/>
      <c r="S64" s="41"/>
      <c r="T64" s="42"/>
      <c r="U64" s="43"/>
      <c r="V64" s="44"/>
    </row>
    <row r="65" spans="1:22" ht="31.5" customHeight="1" x14ac:dyDescent="0.3">
      <c r="A65" s="1009" t="s">
        <v>55</v>
      </c>
      <c r="B65" s="396" t="s">
        <v>56</v>
      </c>
      <c r="C65" s="1011" t="s">
        <v>127</v>
      </c>
      <c r="D65" s="91"/>
      <c r="E65" s="93"/>
      <c r="F65" s="51">
        <v>874.2</v>
      </c>
      <c r="G65" s="420">
        <v>44214</v>
      </c>
      <c r="H65" s="1004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1007" t="s">
        <v>35</v>
      </c>
      <c r="P65" s="951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1010"/>
      <c r="B66" s="396" t="s">
        <v>56</v>
      </c>
      <c r="C66" s="1012"/>
      <c r="D66" s="96"/>
      <c r="E66" s="97"/>
      <c r="F66" s="51">
        <v>265.60000000000002</v>
      </c>
      <c r="G66" s="419">
        <v>44214</v>
      </c>
      <c r="H66" s="1013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1008"/>
      <c r="P66" s="952"/>
      <c r="Q66" s="94"/>
      <c r="R66" s="40"/>
      <c r="S66" s="41"/>
      <c r="T66" s="42"/>
      <c r="U66" s="43"/>
      <c r="V66" s="44"/>
    </row>
    <row r="67" spans="1:22" ht="17.25" customHeight="1" x14ac:dyDescent="0.3">
      <c r="A67" s="965" t="s">
        <v>55</v>
      </c>
      <c r="B67" s="396" t="s">
        <v>56</v>
      </c>
      <c r="C67" s="967" t="s">
        <v>186</v>
      </c>
      <c r="D67" s="96"/>
      <c r="E67" s="97"/>
      <c r="F67" s="418">
        <v>327.7</v>
      </c>
      <c r="G67" s="969">
        <v>44216</v>
      </c>
      <c r="H67" s="971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1007" t="s">
        <v>35</v>
      </c>
      <c r="P67" s="951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66"/>
      <c r="B68" s="396" t="s">
        <v>58</v>
      </c>
      <c r="C68" s="968"/>
      <c r="D68" s="96"/>
      <c r="E68" s="97"/>
      <c r="F68" s="418">
        <v>308.2</v>
      </c>
      <c r="G68" s="970"/>
      <c r="H68" s="972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1008"/>
      <c r="P68" s="952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63" t="s">
        <v>171</v>
      </c>
      <c r="B78" s="441" t="s">
        <v>172</v>
      </c>
      <c r="C78" s="957" t="s">
        <v>180</v>
      </c>
      <c r="D78" s="438"/>
      <c r="E78" s="97"/>
      <c r="F78" s="51">
        <v>151.80000000000001</v>
      </c>
      <c r="G78" s="49">
        <v>44221</v>
      </c>
      <c r="H78" s="959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1007" t="s">
        <v>35</v>
      </c>
      <c r="P78" s="953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64"/>
      <c r="B79" s="437" t="s">
        <v>181</v>
      </c>
      <c r="C79" s="958"/>
      <c r="D79" s="438"/>
      <c r="E79" s="97"/>
      <c r="F79" s="51">
        <v>441</v>
      </c>
      <c r="G79" s="49">
        <v>44221</v>
      </c>
      <c r="H79" s="960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1008"/>
      <c r="P79" s="954"/>
      <c r="Q79" s="39"/>
      <c r="R79" s="40"/>
      <c r="S79" s="41"/>
      <c r="T79" s="41"/>
      <c r="U79" s="43"/>
      <c r="V79" s="44"/>
    </row>
    <row r="80" spans="1:22" ht="17.25" x14ac:dyDescent="0.3">
      <c r="A80" s="955" t="s">
        <v>171</v>
      </c>
      <c r="B80" s="437" t="s">
        <v>181</v>
      </c>
      <c r="C80" s="957" t="s">
        <v>182</v>
      </c>
      <c r="D80" s="438"/>
      <c r="E80" s="97"/>
      <c r="F80" s="51">
        <v>103</v>
      </c>
      <c r="G80" s="49">
        <v>44226</v>
      </c>
      <c r="H80" s="959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61" t="s">
        <v>35</v>
      </c>
      <c r="P80" s="951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56"/>
      <c r="B81" s="442" t="s">
        <v>172</v>
      </c>
      <c r="C81" s="958"/>
      <c r="D81" s="438"/>
      <c r="E81" s="97"/>
      <c r="F81" s="51">
        <f>23.2+20+94.2</f>
        <v>137.4</v>
      </c>
      <c r="G81" s="49">
        <v>44226</v>
      </c>
      <c r="H81" s="960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62"/>
      <c r="P81" s="952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98" t="s">
        <v>19</v>
      </c>
      <c r="G236" s="998"/>
      <c r="H236" s="999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95"/>
  <sheetViews>
    <sheetView workbookViewId="0">
      <pane xSplit="7" ySplit="3" topLeftCell="H76" activePane="bottomRight" state="frozen"/>
      <selection pane="topRight" activeCell="H1" sqref="H1"/>
      <selection pane="bottomLeft" activeCell="A4" sqref="A4"/>
      <selection pane="bottomRight" activeCell="Q63" sqref="Q6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7" t="s">
        <v>775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/>
      <c r="S1" s="5"/>
      <c r="T1" s="6"/>
      <c r="U1" s="7" t="s">
        <v>997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48" t="s">
        <v>950</v>
      </c>
      <c r="P3" s="1149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7" t="s">
        <v>808</v>
      </c>
      <c r="I4" s="34">
        <f>23720-118.6</f>
        <v>23601.4</v>
      </c>
      <c r="J4" s="35">
        <f t="shared" ref="J4:J153" si="0">I4-F4</f>
        <v>5211.4000000000015</v>
      </c>
      <c r="K4" s="322">
        <v>33.5</v>
      </c>
      <c r="L4" s="758"/>
      <c r="M4" s="758"/>
      <c r="N4" s="38">
        <f t="shared" ref="N4:N157" si="1">K4*I4</f>
        <v>790646.9</v>
      </c>
      <c r="O4" s="870" t="s">
        <v>35</v>
      </c>
      <c r="P4" s="875">
        <v>44484</v>
      </c>
      <c r="Q4" s="643">
        <v>20040</v>
      </c>
      <c r="R4" s="644">
        <v>44470</v>
      </c>
      <c r="S4" s="483"/>
      <c r="T4" s="42"/>
      <c r="U4" s="891" t="s">
        <v>998</v>
      </c>
      <c r="V4" s="44">
        <v>6032</v>
      </c>
      <c r="W4" s="378" t="s">
        <v>943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 t="s">
        <v>998</v>
      </c>
      <c r="V5" s="44">
        <v>6032</v>
      </c>
      <c r="W5" s="411" t="s">
        <v>943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 t="s">
        <v>998</v>
      </c>
      <c r="V6" s="44">
        <v>6032</v>
      </c>
      <c r="W6" s="43" t="s">
        <v>943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 t="s">
        <v>998</v>
      </c>
      <c r="V7" s="44">
        <v>6032</v>
      </c>
      <c r="W7" s="43" t="s">
        <v>943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 t="s">
        <v>998</v>
      </c>
      <c r="V8" s="44">
        <v>6032</v>
      </c>
      <c r="W8" s="43" t="s">
        <v>943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 t="s">
        <v>998</v>
      </c>
      <c r="V9" s="44">
        <v>6032</v>
      </c>
      <c r="W9" s="43" t="s">
        <v>943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 t="s">
        <v>998</v>
      </c>
      <c r="V10" s="44">
        <v>0</v>
      </c>
      <c r="W10" s="43" t="s">
        <v>943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 t="s">
        <v>998</v>
      </c>
      <c r="V11" s="44">
        <v>6032</v>
      </c>
      <c r="W11" s="43" t="s">
        <v>943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 t="s">
        <v>998</v>
      </c>
      <c r="V12" s="44">
        <v>0</v>
      </c>
      <c r="W12" s="43" t="s">
        <v>943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 t="s">
        <v>998</v>
      </c>
      <c r="V13" s="44">
        <v>6032</v>
      </c>
      <c r="W13" s="43" t="s">
        <v>943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 t="s">
        <v>998</v>
      </c>
      <c r="V14" s="44">
        <v>0</v>
      </c>
      <c r="W14" s="43" t="s">
        <v>943</v>
      </c>
      <c r="X14" s="361">
        <v>0</v>
      </c>
    </row>
    <row r="15" spans="1:24" ht="28.5" customHeight="1" x14ac:dyDescent="0.3">
      <c r="A15" s="832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1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925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58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 t="s">
        <v>999</v>
      </c>
      <c r="V16" s="44">
        <v>6032</v>
      </c>
      <c r="W16" s="43" t="s">
        <v>943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926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58" t="s">
        <v>927</v>
      </c>
      <c r="P17" s="732">
        <v>44501</v>
      </c>
      <c r="Q17" s="645">
        <v>0</v>
      </c>
      <c r="R17" s="646">
        <v>44491</v>
      </c>
      <c r="S17" s="483"/>
      <c r="T17" s="42"/>
      <c r="U17" s="43" t="s">
        <v>999</v>
      </c>
      <c r="V17" s="44">
        <v>0</v>
      </c>
      <c r="W17" s="43" t="s">
        <v>943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929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58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 t="s">
        <v>999</v>
      </c>
      <c r="V18" s="44">
        <v>6032</v>
      </c>
      <c r="W18" s="43" t="s">
        <v>943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928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58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 t="s">
        <v>999</v>
      </c>
      <c r="V19" s="44">
        <v>0</v>
      </c>
      <c r="W19" s="43" t="s">
        <v>943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930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58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 t="s">
        <v>999</v>
      </c>
      <c r="V20" s="44">
        <v>6032</v>
      </c>
      <c r="W20" s="43" t="s">
        <v>943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916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58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 t="s">
        <v>999</v>
      </c>
      <c r="V21" s="44">
        <v>0</v>
      </c>
      <c r="W21" s="43" t="s">
        <v>943</v>
      </c>
      <c r="X21" s="361">
        <v>0</v>
      </c>
    </row>
    <row r="22" spans="1:24" ht="24.75" customHeight="1" x14ac:dyDescent="0.3">
      <c r="A22" s="843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58" t="s">
        <v>294</v>
      </c>
      <c r="P22" s="732">
        <v>44508</v>
      </c>
      <c r="Q22" s="844">
        <v>0</v>
      </c>
      <c r="R22" s="845" t="s">
        <v>59</v>
      </c>
      <c r="S22" s="483"/>
      <c r="T22" s="42"/>
      <c r="U22" s="43" t="s">
        <v>59</v>
      </c>
      <c r="V22" s="44">
        <v>0</v>
      </c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920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58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 t="s">
        <v>999</v>
      </c>
      <c r="V23" s="44">
        <v>6032</v>
      </c>
      <c r="W23" s="43" t="s">
        <v>943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940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 t="s">
        <v>999</v>
      </c>
      <c r="V24" s="44">
        <v>6032</v>
      </c>
      <c r="W24" s="43" t="s">
        <v>943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924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58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 t="s">
        <v>999</v>
      </c>
      <c r="V25" s="44">
        <v>6032</v>
      </c>
      <c r="W25" s="43" t="s">
        <v>943</v>
      </c>
      <c r="X25" s="361">
        <v>4176</v>
      </c>
    </row>
    <row r="26" spans="1:24" ht="4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964</v>
      </c>
      <c r="I26" s="51">
        <f>22400-112</f>
        <v>22288</v>
      </c>
      <c r="J26" s="35">
        <f t="shared" si="0"/>
        <v>368</v>
      </c>
      <c r="K26" s="581">
        <v>31</v>
      </c>
      <c r="L26" s="323"/>
      <c r="M26" s="323"/>
      <c r="N26" s="57">
        <f t="shared" si="1"/>
        <v>690928</v>
      </c>
      <c r="O26" s="858" t="s">
        <v>206</v>
      </c>
      <c r="P26" s="732">
        <v>44516</v>
      </c>
      <c r="Q26" s="648">
        <v>25040</v>
      </c>
      <c r="R26" s="649">
        <v>44505</v>
      </c>
      <c r="S26" s="483"/>
      <c r="T26" s="42"/>
      <c r="U26" s="43" t="s">
        <v>999</v>
      </c>
      <c r="V26" s="44">
        <v>6032</v>
      </c>
      <c r="W26" s="43" t="s">
        <v>943</v>
      </c>
      <c r="X26" s="361">
        <v>4176</v>
      </c>
    </row>
    <row r="27" spans="1:24" ht="31.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963</v>
      </c>
      <c r="I27" s="51">
        <v>5875</v>
      </c>
      <c r="J27" s="35">
        <f t="shared" si="0"/>
        <v>5875</v>
      </c>
      <c r="K27" s="581">
        <v>31</v>
      </c>
      <c r="L27" s="323"/>
      <c r="M27" s="323"/>
      <c r="N27" s="57">
        <f t="shared" si="1"/>
        <v>182125</v>
      </c>
      <c r="O27" s="858" t="s">
        <v>206</v>
      </c>
      <c r="P27" s="732">
        <v>44516</v>
      </c>
      <c r="Q27" s="648">
        <v>0</v>
      </c>
      <c r="R27" s="649">
        <v>44505</v>
      </c>
      <c r="S27" s="485"/>
      <c r="T27" s="67"/>
      <c r="U27" s="43" t="s">
        <v>999</v>
      </c>
      <c r="V27" s="44">
        <v>6032</v>
      </c>
      <c r="W27" s="43" t="s">
        <v>943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57" t="s">
        <v>35</v>
      </c>
      <c r="P54" s="860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902" t="s">
        <v>55</v>
      </c>
      <c r="B55" s="292" t="s">
        <v>56</v>
      </c>
      <c r="C55" s="831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0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902" t="s">
        <v>55</v>
      </c>
      <c r="B56" s="292" t="s">
        <v>56</v>
      </c>
      <c r="C56" s="859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57" t="s">
        <v>459</v>
      </c>
      <c r="P56" s="860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902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57" t="s">
        <v>459</v>
      </c>
      <c r="P57" s="860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902" t="s">
        <v>55</v>
      </c>
      <c r="B58" s="292" t="s">
        <v>56</v>
      </c>
      <c r="C58" s="871" t="s">
        <v>947</v>
      </c>
      <c r="D58" s="792"/>
      <c r="E58" s="793"/>
      <c r="F58" s="794">
        <v>1077.4000000000001</v>
      </c>
      <c r="G58" s="627">
        <v>44487</v>
      </c>
      <c r="H58" s="597">
        <v>662</v>
      </c>
      <c r="I58" s="626">
        <v>1077.4000000000001</v>
      </c>
      <c r="J58" s="35">
        <f t="shared" si="0"/>
        <v>0</v>
      </c>
      <c r="K58" s="322">
        <v>81</v>
      </c>
      <c r="L58" s="323"/>
      <c r="M58" s="323"/>
      <c r="N58" s="331">
        <f t="shared" si="1"/>
        <v>87269.400000000009</v>
      </c>
      <c r="O58" s="868" t="s">
        <v>35</v>
      </c>
      <c r="P58" s="873">
        <v>44516</v>
      </c>
      <c r="Q58" s="795"/>
      <c r="R58" s="324"/>
      <c r="S58" s="67"/>
      <c r="T58" s="67"/>
      <c r="U58" s="325"/>
      <c r="V58" s="326"/>
    </row>
    <row r="59" spans="1:24" s="327" customFormat="1" ht="17.25" x14ac:dyDescent="0.3">
      <c r="A59" s="902" t="s">
        <v>55</v>
      </c>
      <c r="B59" s="292" t="s">
        <v>56</v>
      </c>
      <c r="C59" s="796" t="s">
        <v>948</v>
      </c>
      <c r="D59" s="792"/>
      <c r="E59" s="793"/>
      <c r="F59" s="794">
        <f>188.5+187.3+169.8+169.5+181.6+180.8</f>
        <v>1077.5</v>
      </c>
      <c r="G59" s="627">
        <v>44487</v>
      </c>
      <c r="H59" s="597">
        <v>661</v>
      </c>
      <c r="I59" s="626">
        <v>1077.5</v>
      </c>
      <c r="J59" s="35">
        <f t="shared" si="0"/>
        <v>0</v>
      </c>
      <c r="K59" s="322">
        <v>81</v>
      </c>
      <c r="L59" s="323"/>
      <c r="M59" s="323"/>
      <c r="N59" s="331">
        <f t="shared" si="1"/>
        <v>87277.5</v>
      </c>
      <c r="O59" s="868" t="s">
        <v>35</v>
      </c>
      <c r="P59" s="873">
        <v>44516</v>
      </c>
      <c r="Q59" s="795"/>
      <c r="R59" s="324"/>
      <c r="S59" s="67"/>
      <c r="T59" s="67"/>
      <c r="U59" s="325"/>
      <c r="V59" s="326"/>
    </row>
    <row r="60" spans="1:24" s="327" customFormat="1" ht="47.25" x14ac:dyDescent="0.3">
      <c r="A60" s="906" t="s">
        <v>811</v>
      </c>
      <c r="B60" s="292" t="s">
        <v>56</v>
      </c>
      <c r="C60" s="826" t="s">
        <v>812</v>
      </c>
      <c r="D60" s="792"/>
      <c r="E60" s="793"/>
      <c r="F60" s="626">
        <v>455.6</v>
      </c>
      <c r="G60" s="627">
        <v>44488</v>
      </c>
      <c r="H60" s="809" t="s">
        <v>813</v>
      </c>
      <c r="I60" s="626">
        <v>455.6</v>
      </c>
      <c r="J60" s="35">
        <f t="shared" si="0"/>
        <v>0</v>
      </c>
      <c r="K60" s="322">
        <v>85</v>
      </c>
      <c r="L60" s="323"/>
      <c r="M60" s="323"/>
      <c r="N60" s="331">
        <f t="shared" si="1"/>
        <v>38726</v>
      </c>
      <c r="O60" s="807" t="s">
        <v>206</v>
      </c>
      <c r="P60" s="713">
        <v>44488</v>
      </c>
      <c r="Q60" s="795"/>
      <c r="R60" s="324"/>
      <c r="S60" s="67"/>
      <c r="T60" s="67"/>
      <c r="U60" s="325"/>
      <c r="V60" s="326"/>
    </row>
    <row r="61" spans="1:24" s="327" customFormat="1" ht="17.25" x14ac:dyDescent="0.3">
      <c r="A61" s="906" t="s">
        <v>55</v>
      </c>
      <c r="B61" s="292" t="s">
        <v>56</v>
      </c>
      <c r="C61" s="796" t="s">
        <v>946</v>
      </c>
      <c r="D61" s="792"/>
      <c r="E61" s="793"/>
      <c r="F61" s="626">
        <f>169.4+167.9</f>
        <v>337.3</v>
      </c>
      <c r="G61" s="627">
        <v>44489</v>
      </c>
      <c r="H61" s="809">
        <v>668</v>
      </c>
      <c r="I61" s="626">
        <v>337.3</v>
      </c>
      <c r="J61" s="35">
        <f t="shared" si="0"/>
        <v>0</v>
      </c>
      <c r="K61" s="322">
        <v>81</v>
      </c>
      <c r="L61" s="323"/>
      <c r="M61" s="323"/>
      <c r="N61" s="331">
        <f t="shared" si="1"/>
        <v>27321.3</v>
      </c>
      <c r="O61" s="868" t="s">
        <v>35</v>
      </c>
      <c r="P61" s="873">
        <v>44516</v>
      </c>
      <c r="Q61" s="795"/>
      <c r="R61" s="324"/>
      <c r="S61" s="67"/>
      <c r="T61" s="67"/>
      <c r="U61" s="325"/>
      <c r="V61" s="326"/>
    </row>
    <row r="62" spans="1:24" s="327" customFormat="1" ht="19.5" thickBot="1" x14ac:dyDescent="0.35">
      <c r="A62" s="909" t="s">
        <v>55</v>
      </c>
      <c r="B62" s="292" t="s">
        <v>56</v>
      </c>
      <c r="C62" s="801" t="s">
        <v>945</v>
      </c>
      <c r="D62" s="716"/>
      <c r="E62" s="607"/>
      <c r="F62" s="810">
        <f>193+193</f>
        <v>386</v>
      </c>
      <c r="G62" s="627">
        <v>44491</v>
      </c>
      <c r="H62" s="693">
        <v>669</v>
      </c>
      <c r="I62" s="320">
        <v>386</v>
      </c>
      <c r="J62" s="35">
        <f t="shared" si="0"/>
        <v>0</v>
      </c>
      <c r="K62" s="322">
        <v>81</v>
      </c>
      <c r="L62" s="323"/>
      <c r="M62" s="323"/>
      <c r="N62" s="331">
        <f t="shared" si="1"/>
        <v>31266</v>
      </c>
      <c r="O62" s="874" t="s">
        <v>35</v>
      </c>
      <c r="P62" s="873">
        <v>44516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30.75" customHeight="1" x14ac:dyDescent="0.3">
      <c r="A63" s="1108" t="s">
        <v>55</v>
      </c>
      <c r="B63" s="292" t="s">
        <v>56</v>
      </c>
      <c r="C63" s="1166" t="s">
        <v>1028</v>
      </c>
      <c r="D63" s="716"/>
      <c r="E63" s="607"/>
      <c r="F63" s="911">
        <v>80</v>
      </c>
      <c r="G63" s="1100">
        <v>44494</v>
      </c>
      <c r="H63" s="1088">
        <v>676</v>
      </c>
      <c r="I63" s="275">
        <v>80</v>
      </c>
      <c r="J63" s="35">
        <f t="shared" si="0"/>
        <v>0</v>
      </c>
      <c r="K63" s="322">
        <v>78</v>
      </c>
      <c r="L63" s="323"/>
      <c r="M63" s="323"/>
      <c r="N63" s="331">
        <f t="shared" si="1"/>
        <v>6240</v>
      </c>
      <c r="O63" s="1046" t="s">
        <v>35</v>
      </c>
      <c r="P63" s="1164">
        <v>44538</v>
      </c>
      <c r="Q63" s="712"/>
      <c r="R63" s="324"/>
      <c r="S63" s="67"/>
      <c r="T63" s="67"/>
      <c r="U63" s="325"/>
      <c r="V63" s="326"/>
      <c r="W63"/>
      <c r="X63"/>
    </row>
    <row r="64" spans="1:24" s="327" customFormat="1" ht="30.75" customHeight="1" thickBot="1" x14ac:dyDescent="0.35">
      <c r="A64" s="1109"/>
      <c r="B64" s="292" t="s">
        <v>56</v>
      </c>
      <c r="C64" s="1167"/>
      <c r="D64" s="716"/>
      <c r="E64" s="607"/>
      <c r="F64" s="911">
        <v>1163</v>
      </c>
      <c r="G64" s="1101"/>
      <c r="H64" s="1089"/>
      <c r="I64" s="275">
        <v>1163</v>
      </c>
      <c r="J64" s="35">
        <f t="shared" si="0"/>
        <v>0</v>
      </c>
      <c r="K64" s="322">
        <v>81</v>
      </c>
      <c r="L64" s="323"/>
      <c r="M64" s="323"/>
      <c r="N64" s="331">
        <f t="shared" si="1"/>
        <v>94203</v>
      </c>
      <c r="O64" s="1048"/>
      <c r="P64" s="1165"/>
      <c r="Q64" s="712"/>
      <c r="R64" s="324"/>
      <c r="S64" s="67"/>
      <c r="T64" s="67"/>
      <c r="U64" s="325"/>
      <c r="V64" s="326"/>
      <c r="W64"/>
      <c r="X64"/>
    </row>
    <row r="65" spans="1:22" ht="18.75" x14ac:dyDescent="0.3">
      <c r="A65" s="910" t="s">
        <v>55</v>
      </c>
      <c r="B65" s="292" t="s">
        <v>56</v>
      </c>
      <c r="C65" s="883" t="s">
        <v>958</v>
      </c>
      <c r="D65" s="717"/>
      <c r="E65" s="607"/>
      <c r="F65" s="51">
        <v>436</v>
      </c>
      <c r="G65" s="420">
        <v>44496</v>
      </c>
      <c r="H65" s="802">
        <v>675</v>
      </c>
      <c r="I65" s="51">
        <v>436</v>
      </c>
      <c r="J65" s="35">
        <f t="shared" si="0"/>
        <v>0</v>
      </c>
      <c r="K65" s="36">
        <v>82</v>
      </c>
      <c r="L65" s="52"/>
      <c r="M65" s="52"/>
      <c r="N65" s="331">
        <f t="shared" si="1"/>
        <v>35752</v>
      </c>
      <c r="O65" s="886" t="s">
        <v>35</v>
      </c>
      <c r="P65" s="887">
        <v>44525</v>
      </c>
      <c r="Q65" s="712"/>
      <c r="R65" s="40"/>
      <c r="S65" s="67"/>
      <c r="T65" s="67"/>
      <c r="U65" s="43"/>
      <c r="V65" s="44"/>
    </row>
    <row r="66" spans="1:22" ht="18.75" customHeight="1" thickBot="1" x14ac:dyDescent="0.35">
      <c r="A66" s="908"/>
      <c r="B66" s="292" t="s">
        <v>441</v>
      </c>
      <c r="C66" s="884"/>
      <c r="D66" s="717"/>
      <c r="E66" s="607"/>
      <c r="F66" s="51"/>
      <c r="G66" s="49"/>
      <c r="H66" s="811"/>
      <c r="I66" s="51"/>
      <c r="J66" s="35">
        <f t="shared" si="0"/>
        <v>0</v>
      </c>
      <c r="K66" s="36"/>
      <c r="L66" s="52"/>
      <c r="M66" s="52"/>
      <c r="N66" s="331">
        <f t="shared" si="1"/>
        <v>0</v>
      </c>
      <c r="O66" s="885"/>
      <c r="P66" s="834"/>
      <c r="Q66" s="712"/>
      <c r="R66" s="40"/>
      <c r="S66" s="67"/>
      <c r="T66" s="67"/>
      <c r="U66" s="43"/>
      <c r="V66" s="44"/>
    </row>
    <row r="67" spans="1:22" ht="18.75" customHeight="1" x14ac:dyDescent="0.3">
      <c r="A67" s="904"/>
      <c r="B67" s="328"/>
      <c r="C67" s="610"/>
      <c r="D67" s="608"/>
      <c r="E67" s="607"/>
      <c r="F67" s="51"/>
      <c r="G67" s="49"/>
      <c r="H67" s="620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51"/>
      <c r="G68" s="4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794</v>
      </c>
      <c r="B69" s="286" t="s">
        <v>33</v>
      </c>
      <c r="C69" s="619" t="s">
        <v>795</v>
      </c>
      <c r="D69" s="610"/>
      <c r="E69" s="609"/>
      <c r="F69" s="51">
        <v>410</v>
      </c>
      <c r="G69" s="49">
        <v>44471</v>
      </c>
      <c r="H69" s="621" t="s">
        <v>818</v>
      </c>
      <c r="I69" s="51">
        <v>410</v>
      </c>
      <c r="J69" s="35">
        <f t="shared" si="0"/>
        <v>0</v>
      </c>
      <c r="K69" s="36">
        <v>60</v>
      </c>
      <c r="L69" s="52"/>
      <c r="M69" s="52"/>
      <c r="N69" s="38">
        <f t="shared" si="1"/>
        <v>24600</v>
      </c>
      <c r="O69" s="508" t="s">
        <v>374</v>
      </c>
      <c r="P69" s="702">
        <v>44474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794</v>
      </c>
      <c r="B70" s="286" t="s">
        <v>33</v>
      </c>
      <c r="C70" s="619" t="s">
        <v>796</v>
      </c>
      <c r="D70" s="610"/>
      <c r="E70" s="609"/>
      <c r="F70" s="51">
        <v>650</v>
      </c>
      <c r="G70" s="49">
        <v>44477</v>
      </c>
      <c r="H70" s="621" t="s">
        <v>819</v>
      </c>
      <c r="I70" s="51">
        <v>650</v>
      </c>
      <c r="J70" s="35">
        <f t="shared" si="0"/>
        <v>0</v>
      </c>
      <c r="K70" s="36">
        <v>60</v>
      </c>
      <c r="L70" s="52"/>
      <c r="M70" s="52"/>
      <c r="N70" s="38">
        <f t="shared" si="1"/>
        <v>39000</v>
      </c>
      <c r="O70" s="508" t="s">
        <v>374</v>
      </c>
      <c r="P70" s="702">
        <v>44477</v>
      </c>
      <c r="Q70" s="508"/>
      <c r="R70" s="40"/>
      <c r="S70" s="41"/>
      <c r="T70" s="42"/>
      <c r="U70" s="43"/>
      <c r="V70" s="44"/>
    </row>
    <row r="71" spans="1:22" ht="18" customHeight="1" x14ac:dyDescent="0.3">
      <c r="A71" s="102" t="s">
        <v>896</v>
      </c>
      <c r="B71" s="286" t="s">
        <v>897</v>
      </c>
      <c r="C71" s="619" t="s">
        <v>902</v>
      </c>
      <c r="D71" s="610"/>
      <c r="E71" s="609"/>
      <c r="F71" s="51">
        <v>2738</v>
      </c>
      <c r="G71" s="49">
        <v>44477</v>
      </c>
      <c r="H71" s="621" t="s">
        <v>898</v>
      </c>
      <c r="I71" s="51">
        <v>2738</v>
      </c>
      <c r="J71" s="35">
        <f t="shared" si="0"/>
        <v>0</v>
      </c>
      <c r="K71" s="36">
        <v>38</v>
      </c>
      <c r="L71" s="52"/>
      <c r="M71" s="52"/>
      <c r="N71" s="38">
        <f t="shared" si="1"/>
        <v>104044</v>
      </c>
      <c r="O71" s="454" t="s">
        <v>35</v>
      </c>
      <c r="P71" s="737">
        <v>44501</v>
      </c>
      <c r="Q71" s="508"/>
      <c r="R71" s="40"/>
      <c r="S71" s="41"/>
      <c r="T71" s="42"/>
      <c r="U71" s="43"/>
      <c r="V71" s="44"/>
    </row>
    <row r="72" spans="1:22" ht="18" customHeight="1" x14ac:dyDescent="0.3">
      <c r="A72" s="102" t="s">
        <v>896</v>
      </c>
      <c r="B72" s="286" t="s">
        <v>917</v>
      </c>
      <c r="C72" s="619" t="s">
        <v>918</v>
      </c>
      <c r="D72" s="610"/>
      <c r="E72" s="609"/>
      <c r="F72" s="51">
        <v>2025</v>
      </c>
      <c r="G72" s="49">
        <v>44481</v>
      </c>
      <c r="H72" s="621" t="s">
        <v>919</v>
      </c>
      <c r="I72" s="51">
        <v>2025</v>
      </c>
      <c r="J72" s="35">
        <f t="shared" si="0"/>
        <v>0</v>
      </c>
      <c r="K72" s="36">
        <v>90</v>
      </c>
      <c r="L72" s="52"/>
      <c r="M72" s="52"/>
      <c r="N72" s="38">
        <f t="shared" si="1"/>
        <v>182250</v>
      </c>
      <c r="O72" s="454" t="s">
        <v>35</v>
      </c>
      <c r="P72" s="737">
        <v>44505</v>
      </c>
      <c r="Q72" s="508"/>
      <c r="R72" s="40"/>
      <c r="S72" s="41"/>
      <c r="T72" s="42"/>
      <c r="U72" s="43"/>
      <c r="V72" s="44"/>
    </row>
    <row r="73" spans="1:22" ht="18" customHeight="1" x14ac:dyDescent="0.3">
      <c r="A73" s="102" t="s">
        <v>827</v>
      </c>
      <c r="B73" s="286" t="s">
        <v>828</v>
      </c>
      <c r="C73" s="619" t="s">
        <v>829</v>
      </c>
      <c r="D73" s="610"/>
      <c r="E73" s="609"/>
      <c r="F73" s="51">
        <v>308.2</v>
      </c>
      <c r="G73" s="49">
        <v>44481</v>
      </c>
      <c r="H73" s="622">
        <v>35092</v>
      </c>
      <c r="I73" s="51">
        <v>308.2</v>
      </c>
      <c r="J73" s="35">
        <f t="shared" si="0"/>
        <v>0</v>
      </c>
      <c r="K73" s="36">
        <v>56</v>
      </c>
      <c r="L73" s="52"/>
      <c r="M73" s="52"/>
      <c r="N73" s="38">
        <f t="shared" si="1"/>
        <v>17259.2</v>
      </c>
      <c r="O73" s="508" t="s">
        <v>294</v>
      </c>
      <c r="P73" s="702">
        <v>44491</v>
      </c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 t="s">
        <v>794</v>
      </c>
      <c r="B74" s="286" t="s">
        <v>33</v>
      </c>
      <c r="C74" s="619" t="s">
        <v>816</v>
      </c>
      <c r="D74" s="610"/>
      <c r="E74" s="609"/>
      <c r="F74" s="51">
        <v>750</v>
      </c>
      <c r="G74" s="49">
        <v>44484</v>
      </c>
      <c r="H74" s="621" t="s">
        <v>817</v>
      </c>
      <c r="I74" s="51">
        <v>750</v>
      </c>
      <c r="J74" s="35">
        <f t="shared" si="0"/>
        <v>0</v>
      </c>
      <c r="K74" s="322">
        <v>60</v>
      </c>
      <c r="L74" s="323"/>
      <c r="M74" s="52"/>
      <c r="N74" s="38">
        <f t="shared" si="1"/>
        <v>45000</v>
      </c>
      <c r="O74" s="508" t="s">
        <v>374</v>
      </c>
      <c r="P74" s="702">
        <v>44484</v>
      </c>
      <c r="Q74" s="508"/>
      <c r="R74" s="40"/>
      <c r="S74" s="41"/>
      <c r="T74" s="42"/>
      <c r="U74" s="43"/>
      <c r="V74" s="44"/>
    </row>
    <row r="75" spans="1:22" ht="18.600000000000001" customHeight="1" x14ac:dyDescent="0.3">
      <c r="A75" s="102" t="s">
        <v>896</v>
      </c>
      <c r="B75" s="286" t="s">
        <v>921</v>
      </c>
      <c r="C75" s="619" t="s">
        <v>922</v>
      </c>
      <c r="D75" s="610"/>
      <c r="E75" s="609"/>
      <c r="F75" s="51">
        <v>5126.07</v>
      </c>
      <c r="G75" s="49">
        <v>44491</v>
      </c>
      <c r="H75" s="621" t="s">
        <v>923</v>
      </c>
      <c r="I75" s="51">
        <v>5126.07</v>
      </c>
      <c r="J75" s="35">
        <f t="shared" si="0"/>
        <v>0</v>
      </c>
      <c r="K75" s="322">
        <v>20</v>
      </c>
      <c r="L75" s="323"/>
      <c r="M75" s="52"/>
      <c r="N75" s="38">
        <f t="shared" si="1"/>
        <v>102521.4</v>
      </c>
      <c r="O75" s="454" t="s">
        <v>224</v>
      </c>
      <c r="P75" s="737">
        <v>44512</v>
      </c>
      <c r="Q75" s="508"/>
      <c r="R75" s="40"/>
      <c r="S75" s="41"/>
      <c r="T75" s="42"/>
      <c r="U75" s="43"/>
      <c r="V75" s="44"/>
    </row>
    <row r="76" spans="1:22" ht="18.75" x14ac:dyDescent="0.3">
      <c r="A76" s="53" t="s">
        <v>794</v>
      </c>
      <c r="B76" s="286" t="s">
        <v>33</v>
      </c>
      <c r="C76" s="610" t="s">
        <v>833</v>
      </c>
      <c r="D76" s="610"/>
      <c r="E76" s="609"/>
      <c r="F76" s="51">
        <v>400</v>
      </c>
      <c r="G76" s="49">
        <v>44492</v>
      </c>
      <c r="H76" s="622" t="s">
        <v>834</v>
      </c>
      <c r="I76" s="51">
        <v>400</v>
      </c>
      <c r="J76" s="35">
        <f t="shared" si="0"/>
        <v>0</v>
      </c>
      <c r="K76" s="322">
        <v>60</v>
      </c>
      <c r="L76" s="323"/>
      <c r="M76" s="52"/>
      <c r="N76" s="38">
        <f t="shared" si="1"/>
        <v>24000</v>
      </c>
      <c r="O76" s="508" t="s">
        <v>374</v>
      </c>
      <c r="P76" s="702">
        <v>44494</v>
      </c>
      <c r="Q76" s="508"/>
      <c r="R76" s="40"/>
      <c r="S76" s="41"/>
      <c r="T76" s="42"/>
      <c r="U76" s="43"/>
      <c r="V76" s="44"/>
    </row>
    <row r="77" spans="1:22" ht="17.25" customHeight="1" thickBot="1" x14ac:dyDescent="0.35">
      <c r="A77" s="470" t="s">
        <v>794</v>
      </c>
      <c r="B77" s="286" t="s">
        <v>33</v>
      </c>
      <c r="C77" s="880" t="s">
        <v>844</v>
      </c>
      <c r="D77" s="610"/>
      <c r="E77" s="609"/>
      <c r="F77" s="51">
        <v>400</v>
      </c>
      <c r="G77" s="419">
        <v>44497</v>
      </c>
      <c r="H77" s="847" t="s">
        <v>845</v>
      </c>
      <c r="I77" s="51">
        <v>400</v>
      </c>
      <c r="J77" s="35">
        <f t="shared" si="0"/>
        <v>0</v>
      </c>
      <c r="K77" s="322">
        <v>65</v>
      </c>
      <c r="L77" s="323"/>
      <c r="M77" s="52"/>
      <c r="N77" s="38">
        <f t="shared" si="1"/>
        <v>26000</v>
      </c>
      <c r="O77" s="710" t="s">
        <v>374</v>
      </c>
      <c r="P77" s="627">
        <v>44498</v>
      </c>
      <c r="Q77" s="508"/>
      <c r="R77" s="40"/>
      <c r="S77" s="41"/>
      <c r="T77" s="42"/>
      <c r="U77" s="43"/>
      <c r="V77" s="44"/>
    </row>
    <row r="78" spans="1:22" ht="17.25" customHeight="1" x14ac:dyDescent="0.3">
      <c r="A78" s="1129" t="s">
        <v>827</v>
      </c>
      <c r="B78" s="599" t="s">
        <v>954</v>
      </c>
      <c r="C78" s="1096" t="s">
        <v>956</v>
      </c>
      <c r="D78" s="707"/>
      <c r="E78" s="609"/>
      <c r="F78" s="418">
        <v>563</v>
      </c>
      <c r="G78" s="969">
        <v>44497</v>
      </c>
      <c r="H78" s="1131">
        <v>35367</v>
      </c>
      <c r="I78" s="48">
        <v>563</v>
      </c>
      <c r="J78" s="35">
        <f t="shared" si="0"/>
        <v>0</v>
      </c>
      <c r="K78" s="322">
        <v>55</v>
      </c>
      <c r="L78" s="323"/>
      <c r="M78" s="52"/>
      <c r="N78" s="38">
        <f t="shared" si="1"/>
        <v>30965</v>
      </c>
      <c r="O78" s="1133" t="s">
        <v>35</v>
      </c>
      <c r="P78" s="1127">
        <v>44519</v>
      </c>
      <c r="Q78" s="712"/>
      <c r="R78" s="40"/>
      <c r="S78" s="41"/>
      <c r="T78" s="42"/>
      <c r="U78" s="43"/>
      <c r="V78" s="44"/>
    </row>
    <row r="79" spans="1:22" ht="17.25" customHeight="1" thickBot="1" x14ac:dyDescent="0.35">
      <c r="A79" s="1130"/>
      <c r="B79" s="599" t="s">
        <v>955</v>
      </c>
      <c r="C79" s="1097"/>
      <c r="D79" s="707"/>
      <c r="E79" s="609"/>
      <c r="F79" s="418">
        <v>1109.2</v>
      </c>
      <c r="G79" s="970"/>
      <c r="H79" s="1132"/>
      <c r="I79" s="48">
        <v>1109.2</v>
      </c>
      <c r="J79" s="35">
        <f t="shared" si="0"/>
        <v>0</v>
      </c>
      <c r="K79" s="322">
        <v>50</v>
      </c>
      <c r="L79" s="323"/>
      <c r="M79" s="52"/>
      <c r="N79" s="38">
        <f t="shared" si="1"/>
        <v>55460</v>
      </c>
      <c r="O79" s="1134"/>
      <c r="P79" s="1128"/>
      <c r="Q79" s="712"/>
      <c r="R79" s="40"/>
      <c r="S79" s="41"/>
      <c r="T79" s="42"/>
      <c r="U79" s="43"/>
      <c r="V79" s="44"/>
    </row>
    <row r="80" spans="1:22" ht="34.5" x14ac:dyDescent="0.3">
      <c r="A80" s="1135" t="s">
        <v>848</v>
      </c>
      <c r="B80" s="689" t="s">
        <v>849</v>
      </c>
      <c r="C80" s="881" t="s">
        <v>880</v>
      </c>
      <c r="D80" s="619" t="s">
        <v>853</v>
      </c>
      <c r="E80" s="609"/>
      <c r="F80" s="51">
        <v>2.81</v>
      </c>
      <c r="G80" s="882">
        <v>44498</v>
      </c>
      <c r="H80" s="1131" t="s">
        <v>850</v>
      </c>
      <c r="I80" s="48">
        <v>2.81</v>
      </c>
      <c r="J80" s="35">
        <f t="shared" si="0"/>
        <v>0</v>
      </c>
      <c r="K80" s="322">
        <v>433</v>
      </c>
      <c r="L80" s="323"/>
      <c r="M80" s="52"/>
      <c r="N80" s="38">
        <f t="shared" si="1"/>
        <v>1216.73</v>
      </c>
      <c r="O80" s="1142" t="s">
        <v>682</v>
      </c>
      <c r="P80" s="1145">
        <v>44498</v>
      </c>
      <c r="Q80" s="712"/>
      <c r="R80" s="40"/>
      <c r="S80" s="41"/>
      <c r="T80" s="42"/>
      <c r="U80" s="43"/>
      <c r="V80" s="44"/>
    </row>
    <row r="81" spans="1:22" ht="18.75" customHeight="1" x14ac:dyDescent="0.3">
      <c r="A81" s="1135"/>
      <c r="B81" s="286" t="s">
        <v>851</v>
      </c>
      <c r="C81" s="849" t="s">
        <v>880</v>
      </c>
      <c r="D81" s="610" t="s">
        <v>852</v>
      </c>
      <c r="E81" s="609"/>
      <c r="F81" s="51">
        <v>1</v>
      </c>
      <c r="G81" s="87">
        <v>44498</v>
      </c>
      <c r="H81" s="1137"/>
      <c r="I81" s="48">
        <v>1</v>
      </c>
      <c r="J81" s="35">
        <f t="shared" si="0"/>
        <v>0</v>
      </c>
      <c r="K81" s="322">
        <v>520</v>
      </c>
      <c r="L81" s="323"/>
      <c r="M81" s="52"/>
      <c r="N81" s="38">
        <f t="shared" si="1"/>
        <v>520</v>
      </c>
      <c r="O81" s="1143"/>
      <c r="P81" s="1146"/>
      <c r="Q81" s="712"/>
      <c r="R81" s="40"/>
      <c r="S81" s="41"/>
      <c r="T81" s="42"/>
      <c r="U81" s="43"/>
      <c r="V81" s="44"/>
    </row>
    <row r="82" spans="1:22" ht="18.75" customHeight="1" x14ac:dyDescent="0.3">
      <c r="A82" s="1135"/>
      <c r="B82" s="286" t="s">
        <v>854</v>
      </c>
      <c r="C82" s="849" t="s">
        <v>880</v>
      </c>
      <c r="D82" s="619" t="s">
        <v>853</v>
      </c>
      <c r="E82" s="609"/>
      <c r="F82" s="51">
        <v>1.1399999999999999</v>
      </c>
      <c r="G82" s="87">
        <v>44498</v>
      </c>
      <c r="H82" s="1137"/>
      <c r="I82" s="48">
        <v>1.1399999999999999</v>
      </c>
      <c r="J82" s="35">
        <f>I82-F82</f>
        <v>0</v>
      </c>
      <c r="K82" s="322">
        <v>433</v>
      </c>
      <c r="L82" s="323"/>
      <c r="M82" s="52"/>
      <c r="N82" s="38">
        <f>K82*I82</f>
        <v>493.61999999999995</v>
      </c>
      <c r="O82" s="1143"/>
      <c r="P82" s="1146"/>
      <c r="Q82" s="712"/>
      <c r="R82" s="40"/>
      <c r="S82" s="41"/>
      <c r="T82" s="42"/>
      <c r="U82" s="43"/>
      <c r="V82" s="44"/>
    </row>
    <row r="83" spans="1:22" ht="34.5" x14ac:dyDescent="0.3">
      <c r="A83" s="1135"/>
      <c r="B83" s="689" t="s">
        <v>855</v>
      </c>
      <c r="C83" s="849" t="s">
        <v>880</v>
      </c>
      <c r="D83" s="619" t="s">
        <v>856</v>
      </c>
      <c r="E83" s="609"/>
      <c r="F83" s="51">
        <v>1</v>
      </c>
      <c r="G83" s="87">
        <v>44498</v>
      </c>
      <c r="H83" s="1137"/>
      <c r="I83" s="48">
        <v>1</v>
      </c>
      <c r="J83" s="35">
        <f>I83-F83</f>
        <v>0</v>
      </c>
      <c r="K83" s="322">
        <v>430</v>
      </c>
      <c r="L83" s="323"/>
      <c r="M83" s="52"/>
      <c r="N83" s="38">
        <f>K83*I83</f>
        <v>430</v>
      </c>
      <c r="O83" s="1143"/>
      <c r="P83" s="1146"/>
      <c r="Q83" s="712"/>
      <c r="R83" s="40"/>
      <c r="S83" s="41"/>
      <c r="T83" s="42"/>
      <c r="U83" s="43"/>
      <c r="V83" s="44"/>
    </row>
    <row r="84" spans="1:22" ht="18.75" customHeight="1" x14ac:dyDescent="0.3">
      <c r="A84" s="1135"/>
      <c r="B84" s="286" t="s">
        <v>857</v>
      </c>
      <c r="C84" s="849" t="s">
        <v>880</v>
      </c>
      <c r="D84" s="610" t="s">
        <v>852</v>
      </c>
      <c r="E84" s="609"/>
      <c r="F84" s="51">
        <v>1</v>
      </c>
      <c r="G84" s="87">
        <v>44498</v>
      </c>
      <c r="H84" s="1137"/>
      <c r="I84" s="48">
        <v>1</v>
      </c>
      <c r="J84" s="35">
        <f t="shared" si="0"/>
        <v>0</v>
      </c>
      <c r="K84" s="322">
        <v>590</v>
      </c>
      <c r="L84" s="323"/>
      <c r="M84" s="52"/>
      <c r="N84" s="38">
        <f t="shared" si="1"/>
        <v>590</v>
      </c>
      <c r="O84" s="1143"/>
      <c r="P84" s="1146"/>
      <c r="Q84" s="712"/>
      <c r="R84" s="40"/>
      <c r="S84" s="41"/>
      <c r="T84" s="42"/>
      <c r="U84" s="43"/>
      <c r="V84" s="44"/>
    </row>
    <row r="85" spans="1:22" ht="16.5" customHeight="1" thickBot="1" x14ac:dyDescent="0.35">
      <c r="A85" s="1136"/>
      <c r="B85" s="286" t="s">
        <v>859</v>
      </c>
      <c r="C85" s="849" t="s">
        <v>880</v>
      </c>
      <c r="D85" s="181" t="s">
        <v>853</v>
      </c>
      <c r="E85" s="613"/>
      <c r="F85" s="51">
        <v>2.46</v>
      </c>
      <c r="G85" s="87">
        <v>44498</v>
      </c>
      <c r="H85" s="1137"/>
      <c r="I85" s="48">
        <v>2.46</v>
      </c>
      <c r="J85" s="35">
        <f t="shared" si="0"/>
        <v>0</v>
      </c>
      <c r="K85" s="56">
        <v>548.78</v>
      </c>
      <c r="L85" s="52"/>
      <c r="M85" s="52"/>
      <c r="N85" s="38">
        <f t="shared" si="1"/>
        <v>1349.9987999999998</v>
      </c>
      <c r="O85" s="1143"/>
      <c r="P85" s="1146"/>
      <c r="Q85" s="712"/>
      <c r="R85" s="40"/>
      <c r="S85" s="41"/>
      <c r="T85" s="42"/>
      <c r="U85" s="43"/>
      <c r="V85" s="44"/>
    </row>
    <row r="86" spans="1:22" s="327" customFormat="1" ht="16.5" customHeight="1" x14ac:dyDescent="0.3">
      <c r="A86" s="1138" t="s">
        <v>848</v>
      </c>
      <c r="B86" s="286" t="s">
        <v>860</v>
      </c>
      <c r="C86" s="851" t="s">
        <v>880</v>
      </c>
      <c r="D86" s="763" t="s">
        <v>861</v>
      </c>
      <c r="E86" s="97"/>
      <c r="F86" s="320">
        <v>5.31</v>
      </c>
      <c r="G86" s="321">
        <v>44498</v>
      </c>
      <c r="H86" s="1140" t="s">
        <v>864</v>
      </c>
      <c r="I86" s="848">
        <v>5.31</v>
      </c>
      <c r="J86" s="35">
        <f t="shared" si="0"/>
        <v>0</v>
      </c>
      <c r="K86" s="581">
        <v>146</v>
      </c>
      <c r="L86" s="323"/>
      <c r="M86" s="323"/>
      <c r="N86" s="38">
        <f t="shared" si="1"/>
        <v>775.26</v>
      </c>
      <c r="O86" s="1143"/>
      <c r="P86" s="1146"/>
      <c r="Q86" s="712"/>
      <c r="R86" s="324"/>
      <c r="S86" s="41"/>
      <c r="T86" s="42"/>
      <c r="U86" s="325"/>
      <c r="V86" s="326"/>
    </row>
    <row r="87" spans="1:22" s="327" customFormat="1" ht="16.5" customHeight="1" thickBot="1" x14ac:dyDescent="0.35">
      <c r="A87" s="1139"/>
      <c r="B87" s="286" t="s">
        <v>862</v>
      </c>
      <c r="C87" s="851" t="s">
        <v>880</v>
      </c>
      <c r="D87" s="629" t="s">
        <v>861</v>
      </c>
      <c r="E87" s="613"/>
      <c r="F87" s="320">
        <v>2.81</v>
      </c>
      <c r="G87" s="321">
        <v>44498</v>
      </c>
      <c r="H87" s="1141"/>
      <c r="I87" s="275">
        <v>2.81</v>
      </c>
      <c r="J87" s="35">
        <f t="shared" si="0"/>
        <v>0</v>
      </c>
      <c r="K87" s="581">
        <v>92</v>
      </c>
      <c r="L87" s="323"/>
      <c r="M87" s="323"/>
      <c r="N87" s="38">
        <f t="shared" si="1"/>
        <v>258.52</v>
      </c>
      <c r="O87" s="1143"/>
      <c r="P87" s="1146"/>
      <c r="Q87" s="712"/>
      <c r="R87" s="324"/>
      <c r="S87" s="41"/>
      <c r="T87" s="42"/>
      <c r="U87" s="325"/>
      <c r="V87" s="326"/>
    </row>
    <row r="88" spans="1:22" s="327" customFormat="1" ht="16.5" customHeight="1" thickBot="1" x14ac:dyDescent="0.35">
      <c r="A88" s="594" t="s">
        <v>848</v>
      </c>
      <c r="B88" s="425" t="s">
        <v>858</v>
      </c>
      <c r="C88" s="879"/>
      <c r="D88" s="629" t="s">
        <v>853</v>
      </c>
      <c r="E88" s="613"/>
      <c r="F88" s="320">
        <v>1.3</v>
      </c>
      <c r="G88" s="276">
        <v>44498</v>
      </c>
      <c r="H88" s="877" t="s">
        <v>863</v>
      </c>
      <c r="I88" s="320">
        <v>1.3</v>
      </c>
      <c r="J88" s="35">
        <f t="shared" si="0"/>
        <v>0</v>
      </c>
      <c r="K88" s="581">
        <v>145</v>
      </c>
      <c r="L88" s="323"/>
      <c r="M88" s="323"/>
      <c r="N88" s="38">
        <f t="shared" si="1"/>
        <v>188.5</v>
      </c>
      <c r="O88" s="1144"/>
      <c r="P88" s="1147"/>
      <c r="Q88" s="712"/>
      <c r="R88" s="324"/>
      <c r="S88" s="41"/>
      <c r="T88" s="42"/>
      <c r="U88" s="325"/>
      <c r="V88" s="326"/>
    </row>
    <row r="89" spans="1:22" s="327" customFormat="1" ht="16.5" customHeight="1" x14ac:dyDescent="0.3">
      <c r="A89" s="1150" t="s">
        <v>827</v>
      </c>
      <c r="B89" s="599" t="s">
        <v>393</v>
      </c>
      <c r="C89" s="1158" t="s">
        <v>952</v>
      </c>
      <c r="D89" s="878"/>
      <c r="E89" s="613"/>
      <c r="F89" s="320">
        <v>224.8</v>
      </c>
      <c r="G89" s="1152">
        <v>44499</v>
      </c>
      <c r="H89" s="1155">
        <v>35414</v>
      </c>
      <c r="I89" s="275">
        <v>224.8</v>
      </c>
      <c r="J89" s="35">
        <f t="shared" si="0"/>
        <v>0</v>
      </c>
      <c r="K89" s="581">
        <v>44</v>
      </c>
      <c r="L89" s="323"/>
      <c r="M89" s="323"/>
      <c r="N89" s="38">
        <f t="shared" si="1"/>
        <v>9891.2000000000007</v>
      </c>
      <c r="O89" s="1071" t="s">
        <v>35</v>
      </c>
      <c r="P89" s="1162">
        <v>44519</v>
      </c>
      <c r="Q89" s="508"/>
      <c r="R89" s="324"/>
      <c r="S89" s="41"/>
      <c r="T89" s="42"/>
      <c r="U89" s="325"/>
      <c r="V89" s="326"/>
    </row>
    <row r="90" spans="1:22" ht="16.5" customHeight="1" x14ac:dyDescent="0.3">
      <c r="A90" s="1150"/>
      <c r="B90" s="437" t="s">
        <v>953</v>
      </c>
      <c r="C90" s="1159"/>
      <c r="D90" s="660"/>
      <c r="E90" s="613"/>
      <c r="F90" s="51">
        <v>262.8</v>
      </c>
      <c r="G90" s="1153"/>
      <c r="H90" s="1156"/>
      <c r="I90" s="48">
        <v>262.8</v>
      </c>
      <c r="J90" s="35">
        <f t="shared" si="0"/>
        <v>0</v>
      </c>
      <c r="K90" s="56">
        <v>72</v>
      </c>
      <c r="L90" s="323"/>
      <c r="M90" s="323"/>
      <c r="N90" s="38">
        <f t="shared" si="1"/>
        <v>18921.600000000002</v>
      </c>
      <c r="O90" s="1161"/>
      <c r="P90" s="1163"/>
      <c r="Q90" s="508"/>
      <c r="R90" s="40"/>
      <c r="S90" s="41"/>
      <c r="T90" s="42"/>
      <c r="U90" s="43"/>
      <c r="V90" s="44"/>
    </row>
    <row r="91" spans="1:22" ht="17.25" x14ac:dyDescent="0.3">
      <c r="A91" s="1150"/>
      <c r="B91" s="437" t="s">
        <v>954</v>
      </c>
      <c r="C91" s="1159"/>
      <c r="D91" s="660"/>
      <c r="E91" s="613"/>
      <c r="F91" s="51">
        <v>113.8</v>
      </c>
      <c r="G91" s="1153"/>
      <c r="H91" s="1156"/>
      <c r="I91" s="48">
        <v>113.8</v>
      </c>
      <c r="J91" s="35">
        <f t="shared" si="0"/>
        <v>0</v>
      </c>
      <c r="K91" s="56">
        <v>55</v>
      </c>
      <c r="L91" s="1094"/>
      <c r="M91" s="1095"/>
      <c r="N91" s="57">
        <f t="shared" si="1"/>
        <v>6259</v>
      </c>
      <c r="O91" s="1161"/>
      <c r="P91" s="1163"/>
      <c r="Q91" s="508"/>
      <c r="R91" s="40"/>
      <c r="S91" s="41"/>
      <c r="T91" s="42"/>
      <c r="U91" s="43"/>
      <c r="V91" s="44"/>
    </row>
    <row r="92" spans="1:22" ht="18" thickBot="1" x14ac:dyDescent="0.35">
      <c r="A92" s="1151"/>
      <c r="B92" s="437" t="s">
        <v>955</v>
      </c>
      <c r="C92" s="1160"/>
      <c r="D92" s="660"/>
      <c r="E92" s="613"/>
      <c r="F92" s="51">
        <v>235.8</v>
      </c>
      <c r="G92" s="1154"/>
      <c r="H92" s="1157"/>
      <c r="I92" s="48">
        <v>235.8</v>
      </c>
      <c r="J92" s="35">
        <f t="shared" si="0"/>
        <v>0</v>
      </c>
      <c r="K92" s="56">
        <v>50</v>
      </c>
      <c r="L92" s="1094"/>
      <c r="M92" s="1095"/>
      <c r="N92" s="57">
        <f t="shared" si="1"/>
        <v>11790</v>
      </c>
      <c r="O92" s="1008"/>
      <c r="P92" s="1107"/>
      <c r="Q92" s="508"/>
      <c r="R92" s="40"/>
      <c r="S92" s="41"/>
      <c r="T92" s="42"/>
      <c r="U92" s="43"/>
      <c r="V92" s="44"/>
    </row>
    <row r="93" spans="1:22" ht="26.25" customHeight="1" x14ac:dyDescent="0.3">
      <c r="A93" s="683"/>
      <c r="B93" s="61"/>
      <c r="C93" s="869"/>
      <c r="D93" s="612"/>
      <c r="E93" s="613"/>
      <c r="F93" s="51"/>
      <c r="G93" s="49"/>
      <c r="H93" s="872"/>
      <c r="I93" s="51"/>
      <c r="J93" s="35">
        <f t="shared" si="0"/>
        <v>0</v>
      </c>
      <c r="K93" s="56"/>
      <c r="L93" s="685"/>
      <c r="M93" s="685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26.25" customHeight="1" x14ac:dyDescent="0.3">
      <c r="A94" s="683"/>
      <c r="B94" s="61"/>
      <c r="C94" s="808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685"/>
      <c r="M94" s="685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323"/>
      <c r="M95" s="323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323"/>
      <c r="M96" s="323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287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287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612"/>
      <c r="D99" s="612"/>
      <c r="E99" s="613"/>
      <c r="F99" s="51"/>
      <c r="G99" s="49"/>
      <c r="H99" s="62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612"/>
      <c r="D100" s="612"/>
      <c r="E100" s="613"/>
      <c r="F100" s="51"/>
      <c r="G100" s="49"/>
      <c r="H100" s="62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45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1"/>
      <c r="D102" s="91"/>
      <c r="E102" s="93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25">
      <c r="A103" s="102"/>
      <c r="B103" s="58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25">
      <c r="A104" s="102"/>
      <c r="B104" s="58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1"/>
      <c r="U106" s="43"/>
      <c r="V106" s="44"/>
    </row>
    <row r="107" spans="1:22" ht="17.25" x14ac:dyDescent="0.3">
      <c r="A107" s="60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1"/>
      <c r="U107" s="43"/>
      <c r="V107" s="44"/>
    </row>
    <row r="108" spans="1:22" ht="18.75" x14ac:dyDescent="0.3">
      <c r="A108" s="61"/>
      <c r="B108" s="103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2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61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58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8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53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60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60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5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"/>
      <c r="G123" s="49"/>
      <c r="H123" s="5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8"/>
      <c r="B124" s="61"/>
      <c r="C124" s="808"/>
      <c r="D124" s="808"/>
      <c r="E124" s="109"/>
      <c r="F124" s="51"/>
      <c r="G124" s="49"/>
      <c r="H124" s="5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808"/>
      <c r="D126" s="808"/>
      <c r="E126" s="109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702"/>
      <c r="Q126" s="508"/>
      <c r="R126" s="40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702"/>
      <c r="Q127" s="508"/>
      <c r="R127" s="40"/>
      <c r="S127" s="41"/>
      <c r="T127" s="42"/>
      <c r="U127" s="43"/>
      <c r="V127" s="44"/>
    </row>
    <row r="128" spans="1:22" ht="17.25" x14ac:dyDescent="0.3">
      <c r="A128" s="107"/>
      <c r="B128" s="61"/>
      <c r="C128" s="91"/>
      <c r="D128" s="91"/>
      <c r="E128" s="93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40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8.75" x14ac:dyDescent="0.3">
      <c r="A131" s="61"/>
      <c r="B131" s="61"/>
      <c r="C131" s="96"/>
      <c r="D131" s="96"/>
      <c r="E131" s="97"/>
      <c r="F131" s="51"/>
      <c r="G131" s="49"/>
      <c r="H131" s="111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508"/>
      <c r="P131" s="690"/>
      <c r="Q131" s="508"/>
      <c r="R131" s="112"/>
      <c r="S131" s="41"/>
      <c r="T131" s="42"/>
      <c r="U131" s="43"/>
      <c r="V131" s="44"/>
    </row>
    <row r="132" spans="1:22" ht="18.75" x14ac:dyDescent="0.3">
      <c r="A132" s="61"/>
      <c r="B132" s="61"/>
      <c r="C132" s="96"/>
      <c r="D132" s="96"/>
      <c r="E132" s="97"/>
      <c r="F132" s="51"/>
      <c r="G132" s="49"/>
      <c r="H132" s="111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508"/>
      <c r="P132" s="690"/>
      <c r="Q132" s="508"/>
      <c r="R132" s="112"/>
      <c r="S132" s="41"/>
      <c r="T132" s="42"/>
      <c r="U132" s="43"/>
      <c r="V132" s="44"/>
    </row>
    <row r="133" spans="1:22" ht="17.25" x14ac:dyDescent="0.3">
      <c r="A133" s="45"/>
      <c r="B133" s="61"/>
      <c r="C133" s="96"/>
      <c r="D133" s="96"/>
      <c r="E133" s="97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1"/>
      <c r="B134" s="61"/>
      <c r="C134" s="96"/>
      <c r="D134" s="96"/>
      <c r="E134" s="97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60"/>
      <c r="B138" s="61"/>
      <c r="C138" s="95"/>
      <c r="D138" s="95"/>
      <c r="E138" s="114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60"/>
      <c r="B139" s="61"/>
      <c r="C139" s="95"/>
      <c r="D139" s="95"/>
      <c r="E139" s="114"/>
      <c r="F139" s="51"/>
      <c r="G139" s="49"/>
      <c r="H139" s="113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3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6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16"/>
      <c r="D142" s="116"/>
      <c r="E142" s="117"/>
      <c r="F142" s="51"/>
      <c r="G142" s="49"/>
      <c r="H142" s="118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312"/>
      <c r="Q142" s="10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16"/>
      <c r="D143" s="116"/>
      <c r="E143" s="117"/>
      <c r="F143" s="51"/>
      <c r="G143" s="49"/>
      <c r="H143" s="118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312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1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8.75" x14ac:dyDescent="0.3">
      <c r="A145" s="107"/>
      <c r="B145" s="61"/>
      <c r="C145" s="96"/>
      <c r="D145" s="96"/>
      <c r="E145" s="97"/>
      <c r="F145" s="51"/>
      <c r="G145" s="49"/>
      <c r="H145" s="119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49"/>
      <c r="H146" s="120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156"/>
      <c r="P146" s="59"/>
      <c r="Q146" s="64"/>
      <c r="R146" s="112"/>
      <c r="S146" s="41"/>
      <c r="T146" s="42"/>
      <c r="U146" s="43"/>
      <c r="V146" s="44"/>
    </row>
    <row r="147" spans="1:22" ht="17.25" x14ac:dyDescent="0.3">
      <c r="A147" s="107"/>
      <c r="B147" s="61"/>
      <c r="C147" s="96"/>
      <c r="D147" s="96"/>
      <c r="E147" s="97"/>
      <c r="F147" s="51"/>
      <c r="G147" s="49"/>
      <c r="H147" s="110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156"/>
      <c r="P147" s="59"/>
      <c r="Q147" s="64"/>
      <c r="R147" s="112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49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66"/>
      <c r="B149" s="61"/>
      <c r="C149" s="96"/>
      <c r="D149" s="96"/>
      <c r="E149" s="97"/>
      <c r="F149" s="51"/>
      <c r="G149" s="125"/>
      <c r="H149" s="126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299"/>
      <c r="P149" s="127"/>
      <c r="Q149" s="64"/>
      <c r="R149" s="112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0"/>
        <v>0</v>
      </c>
      <c r="K150" s="56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6"/>
      <c r="I151" s="51"/>
      <c r="J151" s="35">
        <f t="shared" si="0"/>
        <v>0</v>
      </c>
      <c r="K151" s="128"/>
      <c r="L151" s="52"/>
      <c r="M151" s="52" t="s">
        <v>18</v>
      </c>
      <c r="N151" s="57">
        <f t="shared" si="1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7"/>
      <c r="B152" s="61"/>
      <c r="C152" s="96"/>
      <c r="D152" s="96"/>
      <c r="E152" s="97"/>
      <c r="F152" s="51"/>
      <c r="G152" s="127"/>
      <c r="H152" s="126"/>
      <c r="I152" s="51"/>
      <c r="J152" s="35">
        <f t="shared" si="0"/>
        <v>0</v>
      </c>
      <c r="K152" s="128"/>
      <c r="L152" s="52"/>
      <c r="M152" s="52"/>
      <c r="N152" s="57">
        <f t="shared" si="1"/>
        <v>0</v>
      </c>
      <c r="O152" s="299"/>
      <c r="P152" s="127"/>
      <c r="Q152" s="64"/>
      <c r="R152" s="112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0"/>
        <v>0</v>
      </c>
      <c r="K153" s="56"/>
      <c r="L153" s="52"/>
      <c r="M153" s="52"/>
      <c r="N153" s="57">
        <f t="shared" si="1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32"/>
      <c r="B154" s="61"/>
      <c r="C154" s="96"/>
      <c r="D154" s="96"/>
      <c r="E154" s="97"/>
      <c r="F154" s="51"/>
      <c r="G154" s="127"/>
      <c r="H154" s="110"/>
      <c r="I154" s="51"/>
      <c r="J154" s="35">
        <f t="shared" ref="J154:J217" si="4">I154-F154</f>
        <v>0</v>
      </c>
      <c r="K154" s="128"/>
      <c r="L154" s="133"/>
      <c r="M154" s="133"/>
      <c r="N154" s="57">
        <f t="shared" si="1"/>
        <v>0</v>
      </c>
      <c r="O154" s="300"/>
      <c r="P154" s="315"/>
      <c r="Q154" s="123"/>
      <c r="R154" s="124"/>
      <c r="S154" s="41"/>
      <c r="T154" s="42"/>
      <c r="U154" s="43"/>
      <c r="V154" s="44"/>
    </row>
    <row r="155" spans="1:22" ht="17.25" x14ac:dyDescent="0.3">
      <c r="A155" s="107"/>
      <c r="B155" s="61"/>
      <c r="C155" s="96"/>
      <c r="D155" s="96"/>
      <c r="E155" s="97"/>
      <c r="F155" s="51"/>
      <c r="G155" s="127"/>
      <c r="H155" s="110"/>
      <c r="I155" s="51"/>
      <c r="J155" s="35">
        <f t="shared" si="4"/>
        <v>0</v>
      </c>
      <c r="K155" s="128"/>
      <c r="L155" s="133"/>
      <c r="M155" s="133"/>
      <c r="N155" s="57">
        <f t="shared" si="1"/>
        <v>0</v>
      </c>
      <c r="O155" s="156"/>
      <c r="P155" s="312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34"/>
      <c r="I156" s="51"/>
      <c r="J156" s="35">
        <f t="shared" si="4"/>
        <v>0</v>
      </c>
      <c r="K156" s="135"/>
      <c r="L156" s="133"/>
      <c r="M156" s="133"/>
      <c r="N156" s="136">
        <f t="shared" si="1"/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8.75" x14ac:dyDescent="0.3">
      <c r="A157" s="108"/>
      <c r="B157" s="61"/>
      <c r="C157" s="96"/>
      <c r="D157" s="96"/>
      <c r="E157" s="97"/>
      <c r="F157" s="51"/>
      <c r="G157" s="127"/>
      <c r="H157" s="110"/>
      <c r="I157" s="51"/>
      <c r="J157" s="35">
        <f t="shared" si="4"/>
        <v>0</v>
      </c>
      <c r="K157" s="137"/>
      <c r="L157" s="138"/>
      <c r="M157" s="138"/>
      <c r="N157" s="136">
        <f t="shared" si="1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39"/>
      <c r="B158" s="61"/>
      <c r="C158" s="96"/>
      <c r="D158" s="96"/>
      <c r="E158" s="97"/>
      <c r="F158" s="140"/>
      <c r="G158" s="127"/>
      <c r="H158" s="120"/>
      <c r="I158" s="51"/>
      <c r="J158" s="35">
        <f t="shared" si="4"/>
        <v>0</v>
      </c>
      <c r="K158" s="137"/>
      <c r="L158" s="141"/>
      <c r="M158" s="141"/>
      <c r="N158" s="136">
        <f>K158*I158</f>
        <v>0</v>
      </c>
      <c r="O158" s="299"/>
      <c r="P158" s="127"/>
      <c r="Q158" s="123"/>
      <c r="R158" s="124"/>
      <c r="S158" s="41"/>
      <c r="T158" s="42"/>
      <c r="U158" s="43"/>
      <c r="V158" s="44"/>
    </row>
    <row r="159" spans="1:22" ht="17.25" x14ac:dyDescent="0.3">
      <c r="A159" s="121"/>
      <c r="B159" s="61"/>
      <c r="C159" s="96"/>
      <c r="D159" s="96"/>
      <c r="E159" s="97"/>
      <c r="F159" s="51"/>
      <c r="G159" s="127"/>
      <c r="H159" s="110"/>
      <c r="I159" s="51"/>
      <c r="J159" s="35">
        <f t="shared" si="4"/>
        <v>0</v>
      </c>
      <c r="K159" s="137"/>
      <c r="L159" s="133"/>
      <c r="M159" s="133"/>
      <c r="N159" s="136">
        <f t="shared" ref="N159:N243" si="5">K159*I159</f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8.75" x14ac:dyDescent="0.3">
      <c r="A160" s="108"/>
      <c r="B160" s="61"/>
      <c r="C160" s="96"/>
      <c r="D160" s="96"/>
      <c r="E160" s="97"/>
      <c r="F160" s="51"/>
      <c r="G160" s="127"/>
      <c r="H160" s="142"/>
      <c r="I160" s="51"/>
      <c r="J160" s="35">
        <f t="shared" si="4"/>
        <v>0</v>
      </c>
      <c r="K160" s="56"/>
      <c r="L160" s="133"/>
      <c r="M160" s="133"/>
      <c r="N160" s="57">
        <f t="shared" si="5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22"/>
      <c r="I161" s="51"/>
      <c r="J161" s="35">
        <f t="shared" si="4"/>
        <v>0</v>
      </c>
      <c r="K161" s="137"/>
      <c r="L161" s="133"/>
      <c r="M161" s="133"/>
      <c r="N161" s="136">
        <f t="shared" si="5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4"/>
        <v>0</v>
      </c>
      <c r="K162" s="137"/>
      <c r="L162" s="133"/>
      <c r="M162" s="133"/>
      <c r="N162" s="136">
        <f t="shared" si="5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4"/>
      <c r="I163" s="51"/>
      <c r="J163" s="35">
        <f t="shared" si="4"/>
        <v>0</v>
      </c>
      <c r="K163" s="137"/>
      <c r="L163" s="145"/>
      <c r="M163" s="145"/>
      <c r="N163" s="136">
        <f t="shared" si="5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4"/>
        <v>0</v>
      </c>
      <c r="K164" s="137"/>
      <c r="L164" s="145"/>
      <c r="M164" s="145"/>
      <c r="N164" s="136">
        <f t="shared" si="5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96"/>
      <c r="D165" s="96"/>
      <c r="E165" s="97"/>
      <c r="F165" s="51"/>
      <c r="G165" s="127"/>
      <c r="H165" s="143"/>
      <c r="I165" s="51"/>
      <c r="J165" s="35">
        <f t="shared" si="4"/>
        <v>0</v>
      </c>
      <c r="K165" s="137"/>
      <c r="L165" s="145"/>
      <c r="M165" s="145"/>
      <c r="N165" s="136">
        <f t="shared" si="5"/>
        <v>0</v>
      </c>
      <c r="O165" s="298"/>
      <c r="P165" s="314"/>
      <c r="Q165" s="123"/>
      <c r="R165" s="124"/>
      <c r="S165" s="41"/>
      <c r="T165" s="42"/>
      <c r="U165" s="43"/>
      <c r="V165" s="44"/>
    </row>
    <row r="166" spans="1:22" ht="17.25" x14ac:dyDescent="0.3">
      <c r="A166" s="108"/>
      <c r="B166" s="61"/>
      <c r="C166" s="96"/>
      <c r="D166" s="96"/>
      <c r="E166" s="97"/>
      <c r="F166" s="51"/>
      <c r="G166" s="127"/>
      <c r="H166" s="143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298"/>
      <c r="P166" s="314"/>
      <c r="Q166" s="123"/>
      <c r="R166" s="124"/>
      <c r="S166" s="41"/>
      <c r="T166" s="42"/>
      <c r="U166" s="43"/>
      <c r="V166" s="44"/>
    </row>
    <row r="167" spans="1:22" ht="17.25" x14ac:dyDescent="0.3">
      <c r="A167" s="108"/>
      <c r="B167" s="61"/>
      <c r="C167" s="146"/>
      <c r="D167" s="146"/>
      <c r="E167" s="147"/>
      <c r="F167" s="51"/>
      <c r="G167" s="127"/>
      <c r="H167" s="143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299"/>
      <c r="P167" s="316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6"/>
      <c r="D168" s="146"/>
      <c r="E168" s="147"/>
      <c r="F168" s="51"/>
      <c r="G168" s="127"/>
      <c r="H168" s="143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299"/>
      <c r="P168" s="316"/>
      <c r="Q168" s="39"/>
      <c r="R168" s="40"/>
      <c r="S168" s="41"/>
      <c r="T168" s="42"/>
      <c r="U168" s="43"/>
      <c r="V168" s="44"/>
    </row>
    <row r="169" spans="1:22" ht="17.25" x14ac:dyDescent="0.3">
      <c r="A169" s="60"/>
      <c r="B169" s="61"/>
      <c r="C169" s="129"/>
      <c r="D169" s="129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08"/>
      <c r="B170" s="61"/>
      <c r="C170" s="148"/>
      <c r="D170" s="148"/>
      <c r="E170" s="130"/>
      <c r="F170" s="51"/>
      <c r="G170" s="127"/>
      <c r="H170" s="50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29"/>
      <c r="D171" s="129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x14ac:dyDescent="0.3">
      <c r="A172" s="149"/>
      <c r="B172" s="150"/>
      <c r="C172" s="95"/>
      <c r="D172" s="95"/>
      <c r="E172" s="114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300"/>
      <c r="P172" s="315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1"/>
      <c r="D173" s="151"/>
      <c r="E173" s="152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1"/>
      <c r="D174" s="151"/>
      <c r="E174" s="152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53"/>
      <c r="B175" s="61"/>
      <c r="C175" s="154"/>
      <c r="D175" s="154"/>
      <c r="E175" s="155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57"/>
      <c r="D176" s="157"/>
      <c r="E176" s="158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301"/>
      <c r="P176" s="317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7"/>
      <c r="D177" s="157"/>
      <c r="E177" s="158"/>
      <c r="F177" s="51"/>
      <c r="G177" s="49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301"/>
      <c r="P177" s="317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59"/>
      <c r="D178" s="159"/>
      <c r="E178" s="160"/>
      <c r="F178" s="161"/>
      <c r="G178" s="127"/>
      <c r="H178" s="162"/>
      <c r="I178" s="161"/>
      <c r="J178" s="35">
        <f t="shared" si="4"/>
        <v>0</v>
      </c>
      <c r="N178" s="57">
        <f t="shared" si="5"/>
        <v>0</v>
      </c>
      <c r="O178" s="302"/>
      <c r="P178" s="316"/>
      <c r="Q178" s="163"/>
      <c r="R178" s="164"/>
      <c r="S178" s="165"/>
      <c r="T178" s="166"/>
      <c r="U178" s="167"/>
      <c r="V178" s="168"/>
    </row>
    <row r="179" spans="1:22" ht="17.25" x14ac:dyDescent="0.3">
      <c r="A179" s="115"/>
      <c r="B179" s="61"/>
      <c r="C179" s="154"/>
      <c r="D179" s="154"/>
      <c r="E179" s="155"/>
      <c r="F179" s="161"/>
      <c r="G179" s="127"/>
      <c r="H179" s="162"/>
      <c r="I179" s="161"/>
      <c r="J179" s="35">
        <f t="shared" si="4"/>
        <v>0</v>
      </c>
      <c r="N179" s="57">
        <f t="shared" si="5"/>
        <v>0</v>
      </c>
      <c r="O179" s="302"/>
      <c r="P179" s="316"/>
      <c r="Q179" s="163"/>
      <c r="R179" s="164"/>
      <c r="S179" s="165"/>
      <c r="T179" s="166"/>
      <c r="U179" s="167"/>
      <c r="V179" s="168"/>
    </row>
    <row r="180" spans="1:22" ht="17.25" x14ac:dyDescent="0.3">
      <c r="A180" s="115"/>
      <c r="B180" s="61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54"/>
      <c r="D181" s="154"/>
      <c r="E181" s="155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69"/>
      <c r="D183" s="169"/>
      <c r="E183" s="114"/>
      <c r="F183" s="51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0"/>
      <c r="D185" s="170"/>
      <c r="E185" s="109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69"/>
      <c r="D186" s="169"/>
      <c r="E186" s="114"/>
      <c r="F186" s="51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3">
      <c r="A189" s="115"/>
      <c r="B189" s="61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15"/>
      <c r="B190" s="61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53"/>
      <c r="B191" s="107"/>
      <c r="C191" s="154"/>
      <c r="D191" s="154"/>
      <c r="E191" s="155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3">
      <c r="A192" s="171"/>
      <c r="B192" s="61"/>
      <c r="C192" s="157"/>
      <c r="D192" s="157"/>
      <c r="E192" s="158"/>
      <c r="F192" s="51"/>
      <c r="G192" s="49"/>
      <c r="H192" s="131"/>
      <c r="I192" s="51"/>
      <c r="J192" s="35">
        <f t="shared" si="4"/>
        <v>0</v>
      </c>
      <c r="K192" s="56"/>
      <c r="L192" s="52"/>
      <c r="M192" s="52"/>
      <c r="N192" s="57">
        <f>K192*I192</f>
        <v>0</v>
      </c>
      <c r="O192" s="301"/>
      <c r="P192" s="317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51"/>
      <c r="G195" s="127"/>
      <c r="H195" s="174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74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175"/>
      <c r="G201" s="63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72"/>
      <c r="D202" s="172"/>
      <c r="E202" s="173"/>
      <c r="F202" s="175"/>
      <c r="G202" s="63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72"/>
      <c r="D203" s="172"/>
      <c r="E203" s="173"/>
      <c r="F203" s="51"/>
      <c r="G203" s="63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x14ac:dyDescent="0.25">
      <c r="A212" s="107"/>
      <c r="B212" s="159"/>
      <c r="C212" s="148"/>
      <c r="D212" s="148"/>
      <c r="E212" s="130"/>
      <c r="F212" s="51"/>
      <c r="G212" s="49"/>
      <c r="H212" s="50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1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71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76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ref="J218:J261" si="6">I218-F218</f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48"/>
      <c r="D225" s="148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7"/>
      <c r="D227" s="177"/>
      <c r="E227" s="97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48"/>
      <c r="D228" s="148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69"/>
      <c r="D229" s="169"/>
      <c r="E229" s="114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70"/>
      <c r="D230" s="170"/>
      <c r="E230" s="109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70"/>
      <c r="D231" s="170"/>
      <c r="E231" s="109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69"/>
      <c r="D232" s="169"/>
      <c r="E232" s="114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54"/>
      <c r="D233" s="154"/>
      <c r="E233" s="155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96"/>
      <c r="D234" s="96"/>
      <c r="E234" s="97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08"/>
      <c r="B235" s="107"/>
      <c r="C235" s="129"/>
      <c r="D235" s="129"/>
      <c r="E235" s="130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15"/>
      <c r="B236" s="107"/>
      <c r="C236" s="129"/>
      <c r="D236" s="129"/>
      <c r="E236" s="130"/>
      <c r="F236" s="51"/>
      <c r="G236" s="127"/>
      <c r="H236" s="131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07"/>
      <c r="C237" s="129"/>
      <c r="D237" s="129"/>
      <c r="E237" s="130"/>
      <c r="F237" s="51"/>
      <c r="G237" s="127"/>
      <c r="H237" s="131"/>
      <c r="I237" s="51"/>
      <c r="J237" s="35">
        <f t="shared" si="6"/>
        <v>0</v>
      </c>
      <c r="K237" s="56"/>
      <c r="L237" s="52"/>
      <c r="M237" s="52"/>
      <c r="N237" s="57">
        <f t="shared" si="5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78"/>
      <c r="B238" s="179"/>
      <c r="C238" s="129"/>
      <c r="D238" s="129"/>
      <c r="E238" s="130"/>
      <c r="F238" s="51"/>
      <c r="G238" s="127"/>
      <c r="H238" s="131"/>
      <c r="I238" s="51"/>
      <c r="J238" s="35">
        <f t="shared" si="6"/>
        <v>0</v>
      </c>
      <c r="K238" s="56"/>
      <c r="L238" s="52"/>
      <c r="M238" s="52"/>
      <c r="N238" s="57">
        <f t="shared" si="5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29"/>
      <c r="D239" s="129"/>
      <c r="E239" s="130"/>
      <c r="F239" s="51"/>
      <c r="G239" s="127"/>
      <c r="H239" s="50"/>
      <c r="I239" s="51"/>
      <c r="J239" s="35">
        <f t="shared" si="6"/>
        <v>0</v>
      </c>
      <c r="K239" s="56"/>
      <c r="L239" s="52"/>
      <c r="M239" s="52"/>
      <c r="N239" s="57">
        <f t="shared" si="5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08"/>
      <c r="B240" s="179"/>
      <c r="C240" s="129"/>
      <c r="D240" s="129"/>
      <c r="E240" s="130"/>
      <c r="F240" s="51"/>
      <c r="G240" s="127"/>
      <c r="H240" s="131"/>
      <c r="I240" s="51"/>
      <c r="J240" s="35">
        <f t="shared" si="6"/>
        <v>0</v>
      </c>
      <c r="K240" s="56"/>
      <c r="L240" s="52"/>
      <c r="M240" s="52"/>
      <c r="N240" s="57">
        <f t="shared" si="5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ht="17.25" x14ac:dyDescent="0.25">
      <c r="A241" s="115"/>
      <c r="B241" s="179"/>
      <c r="C241" s="95"/>
      <c r="D241" s="95"/>
      <c r="E241" s="114"/>
      <c r="F241" s="51"/>
      <c r="G241" s="127"/>
      <c r="H241" s="131"/>
      <c r="I241" s="51"/>
      <c r="J241" s="35">
        <f t="shared" si="6"/>
        <v>0</v>
      </c>
      <c r="K241" s="56"/>
      <c r="L241" s="52"/>
      <c r="M241" s="52"/>
      <c r="N241" s="57">
        <f t="shared" si="5"/>
        <v>0</v>
      </c>
      <c r="O241" s="156"/>
      <c r="P241" s="312"/>
      <c r="Q241" s="39"/>
      <c r="R241" s="40"/>
      <c r="S241" s="41"/>
      <c r="T241" s="42"/>
      <c r="U241" s="43"/>
      <c r="V241" s="44"/>
    </row>
    <row r="242" spans="1:22" ht="17.25" x14ac:dyDescent="0.25">
      <c r="A242" s="115"/>
      <c r="B242" s="179"/>
      <c r="C242" s="95"/>
      <c r="D242" s="95"/>
      <c r="E242" s="114"/>
      <c r="F242" s="51"/>
      <c r="G242" s="127"/>
      <c r="H242" s="131"/>
      <c r="I242" s="51"/>
      <c r="J242" s="35">
        <f t="shared" si="6"/>
        <v>0</v>
      </c>
      <c r="K242" s="56"/>
      <c r="L242" s="52"/>
      <c r="M242" s="52"/>
      <c r="N242" s="57">
        <f t="shared" si="5"/>
        <v>0</v>
      </c>
      <c r="O242" s="156"/>
      <c r="P242" s="312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79"/>
      <c r="C243" s="146"/>
      <c r="D243" s="146"/>
      <c r="E243" s="147"/>
      <c r="F243" s="51"/>
      <c r="G243" s="127"/>
      <c r="H243" s="143"/>
      <c r="I243" s="51"/>
      <c r="J243" s="35">
        <f t="shared" si="6"/>
        <v>0</v>
      </c>
      <c r="K243" s="56"/>
      <c r="L243" s="52"/>
      <c r="M243" s="52"/>
      <c r="N243" s="57">
        <f t="shared" si="5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79"/>
      <c r="C244" s="181"/>
      <c r="D244" s="181"/>
      <c r="E244" s="158"/>
      <c r="F244" s="51"/>
      <c r="G244" s="127"/>
      <c r="H244" s="143"/>
      <c r="I244" s="51"/>
      <c r="J244" s="35">
        <f t="shared" si="6"/>
        <v>0</v>
      </c>
      <c r="K244" s="56"/>
      <c r="L244" s="182"/>
      <c r="M244" s="183"/>
      <c r="N244" s="57">
        <f t="shared" ref="N244:N253" si="7">K244*I244-M244</f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4"/>
      <c r="C245" s="116"/>
      <c r="D245" s="116"/>
      <c r="E245" s="117"/>
      <c r="F245" s="116"/>
      <c r="G245" s="116"/>
      <c r="H245" s="808"/>
      <c r="I245" s="48"/>
      <c r="J245" s="35">
        <f t="shared" si="6"/>
        <v>0</v>
      </c>
      <c r="K245" s="56"/>
      <c r="L245" s="182"/>
      <c r="M245" s="183"/>
      <c r="N245" s="57">
        <f t="shared" si="7"/>
        <v>0</v>
      </c>
      <c r="O245" s="299"/>
      <c r="P245" s="316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4"/>
      <c r="C246" s="116"/>
      <c r="D246" s="116"/>
      <c r="E246" s="117"/>
      <c r="F246" s="116"/>
      <c r="G246" s="116"/>
      <c r="H246" s="808"/>
      <c r="I246" s="48"/>
      <c r="J246" s="35">
        <f t="shared" si="6"/>
        <v>0</v>
      </c>
      <c r="K246" s="56"/>
      <c r="L246" s="182"/>
      <c r="M246" s="183"/>
      <c r="N246" s="57">
        <f t="shared" si="7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808"/>
      <c r="I247" s="48"/>
      <c r="J247" s="35">
        <f t="shared" si="6"/>
        <v>0</v>
      </c>
      <c r="K247" s="56"/>
      <c r="L247" s="182"/>
      <c r="M247" s="183"/>
      <c r="N247" s="57">
        <f t="shared" si="7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x14ac:dyDescent="0.25">
      <c r="A248" s="108"/>
      <c r="B248" s="185"/>
      <c r="C248" s="116"/>
      <c r="D248" s="116"/>
      <c r="E248" s="117"/>
      <c r="F248" s="116"/>
      <c r="G248" s="116"/>
      <c r="H248" s="808"/>
      <c r="I248" s="48"/>
      <c r="J248" s="35">
        <f t="shared" si="6"/>
        <v>0</v>
      </c>
      <c r="K248" s="56"/>
      <c r="L248" s="182"/>
      <c r="M248" s="183"/>
      <c r="N248" s="57">
        <f t="shared" si="7"/>
        <v>0</v>
      </c>
      <c r="O248" s="156"/>
      <c r="P248" s="59"/>
      <c r="Q248" s="39"/>
      <c r="R248" s="40"/>
      <c r="S248" s="41"/>
      <c r="T248" s="42"/>
      <c r="U248" s="43"/>
      <c r="V248" s="44"/>
    </row>
    <row r="249" spans="1:22" x14ac:dyDescent="0.25">
      <c r="A249" s="108"/>
      <c r="B249" s="185"/>
      <c r="C249" s="116"/>
      <c r="D249" s="116"/>
      <c r="E249" s="117"/>
      <c r="F249" s="116"/>
      <c r="G249" s="116"/>
      <c r="H249" s="808"/>
      <c r="I249" s="48"/>
      <c r="J249" s="35">
        <f t="shared" si="6"/>
        <v>0</v>
      </c>
      <c r="K249" s="56"/>
      <c r="L249" s="182"/>
      <c r="M249" s="183"/>
      <c r="N249" s="57">
        <f t="shared" si="7"/>
        <v>0</v>
      </c>
      <c r="O249" s="156"/>
      <c r="P249" s="59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7"/>
      <c r="E250" s="188"/>
      <c r="F250" s="34"/>
      <c r="G250" s="189"/>
      <c r="H250" s="190"/>
      <c r="I250" s="51"/>
      <c r="J250" s="35">
        <f t="shared" si="6"/>
        <v>0</v>
      </c>
      <c r="K250" s="56"/>
      <c r="L250" s="182"/>
      <c r="M250" s="191"/>
      <c r="N250" s="57">
        <f t="shared" si="7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86"/>
      <c r="D251" s="186"/>
      <c r="E251" s="192"/>
      <c r="F251" s="51"/>
      <c r="G251" s="127"/>
      <c r="H251" s="143"/>
      <c r="I251" s="51"/>
      <c r="J251" s="35">
        <f t="shared" si="6"/>
        <v>0</v>
      </c>
      <c r="K251" s="56"/>
      <c r="L251" s="182"/>
      <c r="M251" s="191"/>
      <c r="N251" s="57">
        <f t="shared" si="7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ht="18.75" x14ac:dyDescent="0.3">
      <c r="A252" s="108"/>
      <c r="B252" s="107"/>
      <c r="C252" s="186"/>
      <c r="D252" s="186"/>
      <c r="E252" s="192"/>
      <c r="F252" s="51"/>
      <c r="G252" s="127"/>
      <c r="H252" s="143"/>
      <c r="I252" s="51"/>
      <c r="J252" s="35">
        <f t="shared" si="6"/>
        <v>0</v>
      </c>
      <c r="K252" s="56"/>
      <c r="L252" s="182"/>
      <c r="M252" s="191"/>
      <c r="N252" s="57">
        <f t="shared" si="7"/>
        <v>0</v>
      </c>
      <c r="O252" s="299"/>
      <c r="P252" s="316"/>
      <c r="Q252" s="39"/>
      <c r="R252" s="40"/>
      <c r="S252" s="41"/>
      <c r="T252" s="42"/>
      <c r="U252" s="43"/>
      <c r="V252" s="44"/>
    </row>
    <row r="253" spans="1:22" ht="18.75" x14ac:dyDescent="0.3">
      <c r="A253" s="108"/>
      <c r="B253" s="107"/>
      <c r="C253" s="193"/>
      <c r="D253" s="193"/>
      <c r="E253" s="194"/>
      <c r="F253" s="51"/>
      <c r="G253" s="127"/>
      <c r="H253" s="143"/>
      <c r="I253" s="51"/>
      <c r="J253" s="35">
        <f t="shared" si="6"/>
        <v>0</v>
      </c>
      <c r="K253" s="56"/>
      <c r="L253" s="182"/>
      <c r="M253" s="191"/>
      <c r="N253" s="57">
        <f t="shared" si="7"/>
        <v>0</v>
      </c>
      <c r="O253" s="299"/>
      <c r="P253" s="316"/>
      <c r="Q253" s="39"/>
      <c r="R253" s="40"/>
      <c r="S253" s="41"/>
      <c r="T253" s="42"/>
      <c r="U253" s="43"/>
      <c r="V253" s="44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6"/>
        <v>0</v>
      </c>
      <c r="K254" s="198"/>
      <c r="L254" s="198"/>
      <c r="M254" s="198"/>
      <c r="N254" s="199">
        <f t="shared" ref="N254:N265" si="8">K254*I254</f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162"/>
      <c r="I255" s="161">
        <v>0</v>
      </c>
      <c r="J255" s="35">
        <f t="shared" si="6"/>
        <v>0</v>
      </c>
      <c r="K255" s="198"/>
      <c r="L255" s="198"/>
      <c r="M255" s="198"/>
      <c r="N255" s="199">
        <f t="shared" si="8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195"/>
      <c r="B256" s="107"/>
      <c r="C256" s="107"/>
      <c r="D256" s="107"/>
      <c r="E256" s="196"/>
      <c r="F256" s="161"/>
      <c r="G256" s="127"/>
      <c r="H256" s="162"/>
      <c r="I256" s="161">
        <v>0</v>
      </c>
      <c r="J256" s="35">
        <f t="shared" si="6"/>
        <v>0</v>
      </c>
      <c r="K256" s="198"/>
      <c r="L256" s="198"/>
      <c r="M256" s="198"/>
      <c r="N256" s="199">
        <f t="shared" si="8"/>
        <v>0</v>
      </c>
      <c r="O256" s="303"/>
      <c r="P256" s="316"/>
      <c r="Q256" s="39"/>
      <c r="R256" s="200"/>
      <c r="S256" s="201"/>
      <c r="T256" s="202"/>
      <c r="U256" s="164"/>
      <c r="V256" s="168"/>
    </row>
    <row r="257" spans="1:22" x14ac:dyDescent="0.25">
      <c r="A257" s="195"/>
      <c r="B257" s="107"/>
      <c r="C257" s="107"/>
      <c r="D257" s="107"/>
      <c r="E257" s="196"/>
      <c r="F257" s="161"/>
      <c r="G257" s="127"/>
      <c r="H257" s="203"/>
      <c r="I257" s="161">
        <v>0</v>
      </c>
      <c r="J257" s="35">
        <f t="shared" si="6"/>
        <v>0</v>
      </c>
      <c r="K257" s="198"/>
      <c r="L257" s="198"/>
      <c r="M257" s="198"/>
      <c r="N257" s="199">
        <f t="shared" si="8"/>
        <v>0</v>
      </c>
      <c r="O257" s="303"/>
      <c r="P257" s="316"/>
      <c r="Q257" s="39"/>
      <c r="R257" s="200"/>
      <c r="S257" s="201"/>
      <c r="T257" s="202"/>
      <c r="U257" s="164"/>
      <c r="V257" s="168"/>
    </row>
    <row r="258" spans="1:22" x14ac:dyDescent="0.25">
      <c r="A258" s="204"/>
      <c r="B258" s="107"/>
      <c r="C258" s="107"/>
      <c r="D258" s="107"/>
      <c r="E258" s="196"/>
      <c r="F258" s="161"/>
      <c r="G258" s="127"/>
      <c r="H258" s="205"/>
      <c r="I258" s="161">
        <v>0</v>
      </c>
      <c r="J258" s="35">
        <f t="shared" si="6"/>
        <v>0</v>
      </c>
      <c r="K258" s="198"/>
      <c r="L258" s="198"/>
      <c r="M258" s="198"/>
      <c r="N258" s="199">
        <f t="shared" si="8"/>
        <v>0</v>
      </c>
      <c r="O258" s="303"/>
      <c r="P258" s="316"/>
      <c r="Q258" s="39"/>
      <c r="R258" s="200"/>
      <c r="S258" s="201"/>
      <c r="T258" s="202"/>
      <c r="U258" s="43"/>
      <c r="V258" s="44"/>
    </row>
    <row r="259" spans="1:22" x14ac:dyDescent="0.25">
      <c r="A259" s="206"/>
      <c r="B259" s="207"/>
      <c r="H259" s="212"/>
      <c r="I259" s="210">
        <v>0</v>
      </c>
      <c r="J259" s="35">
        <f t="shared" si="6"/>
        <v>0</v>
      </c>
      <c r="K259" s="213"/>
      <c r="L259" s="213"/>
      <c r="M259" s="213"/>
      <c r="N259" s="199">
        <f t="shared" si="8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x14ac:dyDescent="0.25">
      <c r="A260" s="206"/>
      <c r="B260" s="207"/>
      <c r="I260" s="210">
        <v>0</v>
      </c>
      <c r="J260" s="35">
        <f t="shared" si="6"/>
        <v>0</v>
      </c>
      <c r="K260" s="213"/>
      <c r="L260" s="213"/>
      <c r="M260" s="213"/>
      <c r="N260" s="199">
        <f t="shared" si="8"/>
        <v>0</v>
      </c>
      <c r="O260" s="303"/>
      <c r="P260" s="316"/>
      <c r="Q260" s="163"/>
      <c r="R260" s="200"/>
      <c r="S260" s="201"/>
      <c r="T260" s="202"/>
      <c r="U260" s="43"/>
      <c r="V260" s="44"/>
    </row>
    <row r="261" spans="1:22" ht="16.5" thickBot="1" x14ac:dyDescent="0.3">
      <c r="A261" s="206"/>
      <c r="B261" s="207"/>
      <c r="I261" s="215">
        <v>0</v>
      </c>
      <c r="J261" s="35">
        <f t="shared" si="6"/>
        <v>0</v>
      </c>
      <c r="K261" s="213"/>
      <c r="L261" s="213"/>
      <c r="M261" s="213"/>
      <c r="N261" s="199">
        <f t="shared" si="8"/>
        <v>0</v>
      </c>
      <c r="O261" s="303"/>
      <c r="P261" s="316"/>
      <c r="Q261" s="163"/>
      <c r="R261" s="200"/>
      <c r="S261" s="201"/>
      <c r="T261" s="202"/>
      <c r="U261" s="43"/>
      <c r="V261" s="44"/>
    </row>
    <row r="262" spans="1:22" ht="19.5" thickTop="1" x14ac:dyDescent="0.3">
      <c r="A262" s="206"/>
      <c r="B262" s="207"/>
      <c r="F262" s="998" t="s">
        <v>19</v>
      </c>
      <c r="G262" s="998"/>
      <c r="H262" s="999"/>
      <c r="I262" s="216">
        <f>SUM(I4:I261)</f>
        <v>445302.14999999997</v>
      </c>
      <c r="J262" s="217"/>
      <c r="K262" s="213"/>
      <c r="L262" s="218"/>
      <c r="M262" s="213"/>
      <c r="N262" s="199">
        <f t="shared" si="8"/>
        <v>0</v>
      </c>
      <c r="O262" s="303"/>
      <c r="P262" s="316"/>
      <c r="Q262" s="163"/>
      <c r="R262" s="200"/>
      <c r="S262" s="219"/>
      <c r="T262" s="166"/>
      <c r="U262" s="167"/>
      <c r="V262" s="44"/>
    </row>
    <row r="263" spans="1:22" ht="19.5" thickBot="1" x14ac:dyDescent="0.3">
      <c r="A263" s="220"/>
      <c r="B263" s="207"/>
      <c r="I263" s="221"/>
      <c r="J263" s="217"/>
      <c r="K263" s="213"/>
      <c r="L263" s="218"/>
      <c r="M263" s="213"/>
      <c r="N263" s="199">
        <f t="shared" si="8"/>
        <v>0</v>
      </c>
      <c r="O263" s="304"/>
      <c r="Q263" s="10"/>
      <c r="R263" s="222"/>
      <c r="S263" s="223"/>
      <c r="T263" s="224"/>
      <c r="V263" s="15"/>
    </row>
    <row r="264" spans="1:22" ht="16.5" thickTop="1" x14ac:dyDescent="0.25">
      <c r="A264" s="206"/>
      <c r="B264" s="207"/>
      <c r="J264" s="210"/>
      <c r="K264" s="213"/>
      <c r="L264" s="213"/>
      <c r="M264" s="213"/>
      <c r="N264" s="199">
        <f t="shared" si="8"/>
        <v>0</v>
      </c>
      <c r="O264" s="304"/>
      <c r="Q264" s="10"/>
      <c r="R264" s="222"/>
      <c r="S264" s="223"/>
      <c r="T264" s="224"/>
      <c r="V264" s="15"/>
    </row>
    <row r="265" spans="1:22" ht="16.5" thickBot="1" x14ac:dyDescent="0.3">
      <c r="A265" s="206"/>
      <c r="B265" s="207"/>
      <c r="J265" s="210"/>
      <c r="K265" s="226"/>
      <c r="N265" s="199">
        <f t="shared" si="8"/>
        <v>0</v>
      </c>
      <c r="O265" s="305"/>
      <c r="Q265" s="10"/>
      <c r="R265" s="222"/>
      <c r="S265" s="223"/>
      <c r="T265" s="227"/>
      <c r="V265" s="15"/>
    </row>
    <row r="266" spans="1:22" ht="17.25" thickTop="1" thickBot="1" x14ac:dyDescent="0.3">
      <c r="A266" s="206"/>
      <c r="H266" s="228"/>
      <c r="I266" s="229" t="s">
        <v>20</v>
      </c>
      <c r="J266" s="230"/>
      <c r="K266" s="230"/>
      <c r="L266" s="231">
        <f>SUM(L254:L265)</f>
        <v>0</v>
      </c>
      <c r="M266" s="232"/>
      <c r="N266" s="233">
        <f>SUM(N4:N265)</f>
        <v>15278074.528799998</v>
      </c>
      <c r="O266" s="306"/>
      <c r="Q266" s="234">
        <f>SUM(Q4:Q265)</f>
        <v>336900</v>
      </c>
      <c r="R266" s="9"/>
      <c r="S266" s="235">
        <f>SUM(S17:S265)</f>
        <v>0</v>
      </c>
      <c r="T266" s="236"/>
      <c r="U266" s="237"/>
      <c r="V266" s="238">
        <f>SUM(V254:V265)</f>
        <v>0</v>
      </c>
    </row>
    <row r="267" spans="1:22" x14ac:dyDescent="0.25">
      <c r="A267" s="206"/>
      <c r="H267" s="228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ht="16.5" thickBot="1" x14ac:dyDescent="0.3">
      <c r="A268" s="206"/>
      <c r="H268" s="228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ht="19.5" thickTop="1" x14ac:dyDescent="0.25">
      <c r="A269" s="206"/>
      <c r="I269" s="246" t="s">
        <v>21</v>
      </c>
      <c r="J269" s="247"/>
      <c r="K269" s="247"/>
      <c r="L269" s="248"/>
      <c r="M269" s="248"/>
      <c r="N269" s="249">
        <f>V266+S266+Q266+N266+L266</f>
        <v>15614974.528799998</v>
      </c>
      <c r="O269" s="307"/>
      <c r="R269" s="222"/>
      <c r="S269" s="243"/>
      <c r="U269" s="245"/>
      <c r="V269"/>
    </row>
    <row r="270" spans="1:22" ht="19.5" thickBot="1" x14ac:dyDescent="0.3">
      <c r="A270" s="250"/>
      <c r="I270" s="251"/>
      <c r="J270" s="252"/>
      <c r="K270" s="252"/>
      <c r="L270" s="253"/>
      <c r="M270" s="253"/>
      <c r="N270" s="254"/>
      <c r="O270" s="308"/>
      <c r="R270" s="222"/>
      <c r="S270" s="243"/>
      <c r="U270" s="245"/>
      <c r="V270"/>
    </row>
    <row r="271" spans="1:22" ht="16.5" thickTop="1" x14ac:dyDescent="0.25">
      <c r="A271" s="250"/>
      <c r="I271" s="239"/>
      <c r="J271" s="240"/>
      <c r="K271" s="241"/>
      <c r="L271" s="241"/>
      <c r="M271" s="241"/>
      <c r="N271" s="199"/>
      <c r="O271" s="306"/>
      <c r="R271" s="222"/>
      <c r="S271" s="243"/>
      <c r="U271" s="245"/>
      <c r="V271"/>
    </row>
    <row r="272" spans="1:22" x14ac:dyDescent="0.25">
      <c r="A272" s="206"/>
      <c r="I272" s="239"/>
      <c r="J272" s="240"/>
      <c r="K272" s="241"/>
      <c r="L272" s="241"/>
      <c r="M272" s="241"/>
      <c r="N272" s="199"/>
      <c r="O272" s="306"/>
      <c r="R272" s="222"/>
      <c r="S272" s="243"/>
      <c r="U272" s="245"/>
      <c r="V272"/>
    </row>
    <row r="273" spans="1:22" x14ac:dyDescent="0.25">
      <c r="A273" s="206"/>
      <c r="I273" s="239"/>
      <c r="J273" s="255"/>
      <c r="K273" s="241"/>
      <c r="L273" s="241"/>
      <c r="M273" s="241"/>
      <c r="N273" s="199"/>
      <c r="O273" s="309"/>
      <c r="R273" s="222"/>
      <c r="S273" s="243"/>
      <c r="U273" s="245"/>
      <c r="V273"/>
    </row>
    <row r="274" spans="1:22" x14ac:dyDescent="0.25">
      <c r="A274" s="250"/>
      <c r="N274" s="199"/>
      <c r="O274" s="310"/>
      <c r="R274" s="222"/>
      <c r="S274" s="243"/>
      <c r="U274" s="245"/>
      <c r="V274"/>
    </row>
    <row r="275" spans="1:22" x14ac:dyDescent="0.25">
      <c r="A275" s="250"/>
      <c r="O275" s="310"/>
      <c r="S275" s="243"/>
      <c r="U275" s="245"/>
      <c r="V275"/>
    </row>
    <row r="276" spans="1:22" x14ac:dyDescent="0.25">
      <c r="A276" s="206"/>
      <c r="B276" s="207"/>
      <c r="N276" s="199"/>
      <c r="O276" s="306"/>
      <c r="S276" s="243"/>
      <c r="U276" s="245"/>
      <c r="V276"/>
    </row>
    <row r="277" spans="1:22" x14ac:dyDescent="0.25">
      <c r="A277" s="250"/>
      <c r="B277" s="207"/>
      <c r="N277" s="199"/>
      <c r="O277" s="306"/>
      <c r="S277" s="243"/>
      <c r="U277" s="245"/>
      <c r="V277"/>
    </row>
    <row r="278" spans="1:22" x14ac:dyDescent="0.25">
      <c r="A278" s="206"/>
      <c r="B278" s="207"/>
      <c r="I278" s="239"/>
      <c r="J278" s="240"/>
      <c r="K278" s="241"/>
      <c r="L278" s="241"/>
      <c r="M278" s="241"/>
      <c r="N278" s="199"/>
      <c r="O278" s="306"/>
      <c r="S278" s="243"/>
      <c r="U278" s="245"/>
      <c r="V278"/>
    </row>
    <row r="279" spans="1:22" x14ac:dyDescent="0.25">
      <c r="A279" s="250"/>
      <c r="B279" s="207"/>
      <c r="I279" s="239"/>
      <c r="J279" s="240"/>
      <c r="K279" s="241"/>
      <c r="L279" s="241"/>
      <c r="M279" s="241"/>
      <c r="N279" s="199"/>
      <c r="O279" s="306"/>
      <c r="S279" s="243"/>
      <c r="U279" s="245"/>
      <c r="V279"/>
    </row>
    <row r="280" spans="1:22" x14ac:dyDescent="0.25">
      <c r="A280" s="206"/>
      <c r="B280" s="207"/>
      <c r="I280" s="258"/>
      <c r="J280" s="237"/>
      <c r="K280" s="237"/>
      <c r="N280" s="199"/>
      <c r="O280" s="306"/>
      <c r="S280" s="243"/>
      <c r="U280" s="245"/>
      <c r="V280"/>
    </row>
    <row r="281" spans="1:22" x14ac:dyDescent="0.25">
      <c r="A281" s="250"/>
      <c r="S281" s="243"/>
      <c r="U281" s="245"/>
      <c r="V281"/>
    </row>
    <row r="282" spans="1:22" x14ac:dyDescent="0.25">
      <c r="A282" s="206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50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5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64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20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  <row r="294" spans="1:22" x14ac:dyDescent="0.25">
      <c r="A294" s="206"/>
      <c r="B294" s="259"/>
      <c r="C294" s="259"/>
      <c r="D294" s="259"/>
      <c r="E294" s="260"/>
      <c r="F294" s="261"/>
      <c r="G294"/>
      <c r="H294" s="262"/>
      <c r="I294" s="263"/>
      <c r="J294"/>
      <c r="K294"/>
      <c r="L294"/>
      <c r="M294"/>
      <c r="P294" s="318"/>
      <c r="Q294" s="243"/>
      <c r="S294" s="243"/>
      <c r="U294" s="245"/>
      <c r="V294"/>
    </row>
    <row r="295" spans="1:22" x14ac:dyDescent="0.25">
      <c r="A295" s="206"/>
      <c r="B295" s="259"/>
      <c r="C295" s="259"/>
      <c r="D295" s="259"/>
      <c r="E295" s="260"/>
      <c r="F295" s="261"/>
      <c r="G295"/>
      <c r="H295" s="262"/>
      <c r="I295" s="263"/>
      <c r="J295"/>
      <c r="K295"/>
      <c r="L295"/>
      <c r="M295"/>
      <c r="P295" s="318"/>
      <c r="Q295" s="243"/>
      <c r="S295" s="243"/>
      <c r="U295" s="245"/>
      <c r="V295"/>
    </row>
  </sheetData>
  <mergeCells count="29">
    <mergeCell ref="P63:P64"/>
    <mergeCell ref="C63:C64"/>
    <mergeCell ref="A63:A64"/>
    <mergeCell ref="G63:G64"/>
    <mergeCell ref="H63:H64"/>
    <mergeCell ref="O63:O64"/>
    <mergeCell ref="F262:H262"/>
    <mergeCell ref="A1:J2"/>
    <mergeCell ref="W1:X1"/>
    <mergeCell ref="A80:A85"/>
    <mergeCell ref="H80:H85"/>
    <mergeCell ref="A86:A87"/>
    <mergeCell ref="H86:H87"/>
    <mergeCell ref="O80:O88"/>
    <mergeCell ref="P80:P88"/>
    <mergeCell ref="O3:P3"/>
    <mergeCell ref="A89:A92"/>
    <mergeCell ref="G89:G92"/>
    <mergeCell ref="H89:H92"/>
    <mergeCell ref="C89:C92"/>
    <mergeCell ref="O89:O92"/>
    <mergeCell ref="P89:P92"/>
    <mergeCell ref="P78:P79"/>
    <mergeCell ref="L91:M92"/>
    <mergeCell ref="A78:A79"/>
    <mergeCell ref="C78:C79"/>
    <mergeCell ref="G78:G79"/>
    <mergeCell ref="H78:H79"/>
    <mergeCell ref="O78:O79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1"/>
  <sheetViews>
    <sheetView workbookViewId="0">
      <pane xSplit="7" ySplit="3" topLeftCell="U17" activePane="bottomRight" state="frozen"/>
      <selection pane="topRight" activeCell="H1" sqref="H1"/>
      <selection pane="bottomLeft" activeCell="A4" sqref="A4"/>
      <selection pane="bottomRight" activeCell="V18" sqref="V18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7" t="s">
        <v>882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48" t="s">
        <v>950</v>
      </c>
      <c r="P3" s="1149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7" t="s">
        <v>965</v>
      </c>
      <c r="I4" s="34">
        <v>23500</v>
      </c>
      <c r="J4" s="35">
        <f t="shared" ref="J4:J139" si="0">I4-F4</f>
        <v>170</v>
      </c>
      <c r="K4" s="322">
        <v>31</v>
      </c>
      <c r="L4" s="758"/>
      <c r="M4" s="758"/>
      <c r="N4" s="38">
        <f t="shared" ref="N4:N143" si="1">K4*I4</f>
        <v>728500</v>
      </c>
      <c r="O4" s="870" t="s">
        <v>206</v>
      </c>
      <c r="P4" s="875">
        <v>44516</v>
      </c>
      <c r="Q4" s="643">
        <v>25140</v>
      </c>
      <c r="R4" s="644">
        <v>44505</v>
      </c>
      <c r="S4" s="483"/>
      <c r="T4" s="42"/>
      <c r="U4" s="43" t="s">
        <v>1080</v>
      </c>
      <c r="V4" s="44">
        <v>6032</v>
      </c>
      <c r="W4" s="378" t="s">
        <v>1015</v>
      </c>
      <c r="X4" s="379">
        <v>4176</v>
      </c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966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 t="s">
        <v>206</v>
      </c>
      <c r="P5" s="722">
        <v>44516</v>
      </c>
      <c r="Q5" s="645">
        <v>0</v>
      </c>
      <c r="R5" s="646">
        <v>44505</v>
      </c>
      <c r="S5" s="483"/>
      <c r="T5" s="42"/>
      <c r="U5" s="43" t="s">
        <v>1080</v>
      </c>
      <c r="V5" s="44">
        <v>0</v>
      </c>
      <c r="W5" s="411" t="s">
        <v>1015</v>
      </c>
      <c r="X5" s="412">
        <v>0</v>
      </c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968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 t="s">
        <v>969</v>
      </c>
      <c r="P6" s="722">
        <v>44518</v>
      </c>
      <c r="Q6" s="645">
        <v>25140</v>
      </c>
      <c r="R6" s="646">
        <v>44505</v>
      </c>
      <c r="S6" s="483"/>
      <c r="T6" s="42"/>
      <c r="U6" s="43" t="s">
        <v>1080</v>
      </c>
      <c r="V6" s="44">
        <v>6032</v>
      </c>
      <c r="W6" s="43" t="s">
        <v>1015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967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 t="s">
        <v>294</v>
      </c>
      <c r="P7" s="722">
        <v>44518</v>
      </c>
      <c r="Q7" s="645">
        <v>0</v>
      </c>
      <c r="R7" s="646">
        <v>44505</v>
      </c>
      <c r="S7" s="483"/>
      <c r="T7" s="42"/>
      <c r="U7" s="43" t="s">
        <v>1080</v>
      </c>
      <c r="V7" s="44">
        <v>0</v>
      </c>
      <c r="W7" s="43" t="s">
        <v>1015</v>
      </c>
      <c r="X7" s="361">
        <v>0</v>
      </c>
    </row>
    <row r="8" spans="1:24" ht="33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949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 t="s">
        <v>35</v>
      </c>
      <c r="P8" s="699">
        <v>44519</v>
      </c>
      <c r="Q8" s="645">
        <v>20140</v>
      </c>
      <c r="R8" s="646">
        <v>44505</v>
      </c>
      <c r="S8" s="483"/>
      <c r="T8" s="42"/>
      <c r="U8" s="43" t="s">
        <v>1080</v>
      </c>
      <c r="V8" s="44">
        <v>6032</v>
      </c>
      <c r="W8" s="43" t="s">
        <v>1015</v>
      </c>
      <c r="X8" s="361">
        <v>4176</v>
      </c>
    </row>
    <row r="9" spans="1:24" ht="33" thickTop="1" thickBot="1" x14ac:dyDescent="0.35">
      <c r="A9" s="277" t="s">
        <v>886</v>
      </c>
      <c r="B9" s="273" t="s">
        <v>30</v>
      </c>
      <c r="C9" s="274" t="s">
        <v>1000</v>
      </c>
      <c r="D9" s="93">
        <v>45</v>
      </c>
      <c r="E9" s="559">
        <f t="shared" si="2"/>
        <v>1008900</v>
      </c>
      <c r="F9" s="275">
        <v>22420</v>
      </c>
      <c r="G9" s="276">
        <v>44507</v>
      </c>
      <c r="H9" s="50" t="s">
        <v>971</v>
      </c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 t="s">
        <v>206</v>
      </c>
      <c r="P9" s="699">
        <v>44522</v>
      </c>
      <c r="Q9" s="645">
        <v>25140</v>
      </c>
      <c r="R9" s="646">
        <v>44516</v>
      </c>
      <c r="S9" s="483"/>
      <c r="T9" s="42"/>
      <c r="U9" s="43" t="s">
        <v>1080</v>
      </c>
      <c r="V9" s="44">
        <v>6032</v>
      </c>
      <c r="W9" s="43" t="s">
        <v>1015</v>
      </c>
      <c r="X9" s="361">
        <v>4176</v>
      </c>
    </row>
    <row r="10" spans="1:24" ht="33" thickTop="1" thickBot="1" x14ac:dyDescent="0.35">
      <c r="A10" s="277" t="s">
        <v>37</v>
      </c>
      <c r="B10" s="273" t="s">
        <v>28</v>
      </c>
      <c r="C10" s="274" t="s">
        <v>1000</v>
      </c>
      <c r="D10" s="173">
        <v>0</v>
      </c>
      <c r="E10" s="559">
        <f t="shared" si="2"/>
        <v>0</v>
      </c>
      <c r="F10" s="275">
        <v>0</v>
      </c>
      <c r="G10" s="276">
        <v>44507</v>
      </c>
      <c r="H10" s="50" t="s">
        <v>970</v>
      </c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 t="s">
        <v>206</v>
      </c>
      <c r="P10" s="699">
        <v>44522</v>
      </c>
      <c r="Q10" s="645">
        <v>0</v>
      </c>
      <c r="R10" s="646">
        <v>44516</v>
      </c>
      <c r="S10" s="483"/>
      <c r="T10" s="42"/>
      <c r="U10" s="43" t="s">
        <v>1080</v>
      </c>
      <c r="V10" s="44">
        <v>0</v>
      </c>
      <c r="W10" s="43" t="s">
        <v>1015</v>
      </c>
      <c r="X10" s="361">
        <v>0</v>
      </c>
    </row>
    <row r="11" spans="1:24" ht="33" thickTop="1" thickBot="1" x14ac:dyDescent="0.35">
      <c r="A11" s="277" t="s">
        <v>887</v>
      </c>
      <c r="B11" s="273" t="s">
        <v>283</v>
      </c>
      <c r="C11" s="274" t="s">
        <v>1001</v>
      </c>
      <c r="D11" s="93">
        <v>46</v>
      </c>
      <c r="E11" s="559">
        <f t="shared" si="2"/>
        <v>983020</v>
      </c>
      <c r="F11" s="275">
        <v>21370</v>
      </c>
      <c r="G11" s="276">
        <v>44509</v>
      </c>
      <c r="H11" s="50" t="s">
        <v>973</v>
      </c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 t="s">
        <v>206</v>
      </c>
      <c r="P11" s="699">
        <v>44523</v>
      </c>
      <c r="Q11" s="645">
        <v>25007</v>
      </c>
      <c r="R11" s="646">
        <v>44516</v>
      </c>
      <c r="S11" s="483"/>
      <c r="T11" s="42"/>
      <c r="U11" s="43" t="s">
        <v>1080</v>
      </c>
      <c r="V11" s="44">
        <v>6032</v>
      </c>
      <c r="W11" s="43" t="s">
        <v>1015</v>
      </c>
      <c r="X11" s="361">
        <v>4176</v>
      </c>
    </row>
    <row r="12" spans="1:24" ht="33" thickTop="1" thickBot="1" x14ac:dyDescent="0.35">
      <c r="A12" s="277" t="s">
        <v>37</v>
      </c>
      <c r="B12" s="273" t="s">
        <v>888</v>
      </c>
      <c r="C12" s="274" t="s">
        <v>1001</v>
      </c>
      <c r="D12" s="93">
        <v>0</v>
      </c>
      <c r="E12" s="559">
        <f t="shared" si="2"/>
        <v>0</v>
      </c>
      <c r="F12" s="275">
        <v>0</v>
      </c>
      <c r="G12" s="276">
        <v>44509</v>
      </c>
      <c r="H12" s="677" t="s">
        <v>972</v>
      </c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 t="s">
        <v>206</v>
      </c>
      <c r="P12" s="699">
        <v>44523</v>
      </c>
      <c r="Q12" s="645">
        <v>0</v>
      </c>
      <c r="R12" s="646">
        <v>44516</v>
      </c>
      <c r="S12" s="483"/>
      <c r="T12" s="42"/>
      <c r="U12" s="43" t="s">
        <v>1080</v>
      </c>
      <c r="V12" s="44">
        <v>0</v>
      </c>
      <c r="W12" s="43" t="s">
        <v>1015</v>
      </c>
      <c r="X12" s="361">
        <v>0</v>
      </c>
    </row>
    <row r="13" spans="1:24" ht="33" thickTop="1" thickBot="1" x14ac:dyDescent="0.35">
      <c r="A13" s="277" t="s">
        <v>889</v>
      </c>
      <c r="B13" s="273" t="s">
        <v>283</v>
      </c>
      <c r="C13" s="274" t="s">
        <v>1002</v>
      </c>
      <c r="D13" s="93">
        <v>45</v>
      </c>
      <c r="E13" s="559">
        <f t="shared" si="2"/>
        <v>958050</v>
      </c>
      <c r="F13" s="275">
        <v>21290</v>
      </c>
      <c r="G13" s="276">
        <v>44511</v>
      </c>
      <c r="H13" s="55" t="s">
        <v>975</v>
      </c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 t="s">
        <v>206</v>
      </c>
      <c r="P13" s="699">
        <v>44525</v>
      </c>
      <c r="Q13" s="645">
        <v>25240</v>
      </c>
      <c r="R13" s="646">
        <v>44516</v>
      </c>
      <c r="S13" s="483"/>
      <c r="T13" s="42"/>
      <c r="U13" s="43" t="s">
        <v>1080</v>
      </c>
      <c r="V13" s="44">
        <v>6032</v>
      </c>
      <c r="W13" s="43" t="s">
        <v>1015</v>
      </c>
      <c r="X13" s="361">
        <v>4176</v>
      </c>
    </row>
    <row r="14" spans="1:24" ht="27.75" customHeight="1" thickTop="1" thickBot="1" x14ac:dyDescent="0.35">
      <c r="A14" s="277" t="s">
        <v>48</v>
      </c>
      <c r="B14" s="273" t="s">
        <v>28</v>
      </c>
      <c r="C14" s="274" t="s">
        <v>1002</v>
      </c>
      <c r="D14" s="93">
        <v>0</v>
      </c>
      <c r="E14" s="559">
        <f t="shared" si="2"/>
        <v>0</v>
      </c>
      <c r="F14" s="275">
        <v>0</v>
      </c>
      <c r="G14" s="276">
        <v>44511</v>
      </c>
      <c r="H14" s="55" t="s">
        <v>974</v>
      </c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 t="s">
        <v>206</v>
      </c>
      <c r="P14" s="699">
        <v>44525</v>
      </c>
      <c r="Q14" s="645">
        <v>0</v>
      </c>
      <c r="R14" s="646">
        <v>44516</v>
      </c>
      <c r="S14" s="483"/>
      <c r="T14" s="42"/>
      <c r="U14" s="43" t="s">
        <v>1080</v>
      </c>
      <c r="V14" s="44">
        <v>0</v>
      </c>
      <c r="W14" s="43" t="s">
        <v>1015</v>
      </c>
      <c r="X14" s="361">
        <v>0</v>
      </c>
    </row>
    <row r="15" spans="1:24" ht="33" thickTop="1" thickBot="1" x14ac:dyDescent="0.35">
      <c r="A15" s="856" t="s">
        <v>890</v>
      </c>
      <c r="B15" s="273" t="s">
        <v>30</v>
      </c>
      <c r="C15" s="274" t="s">
        <v>1003</v>
      </c>
      <c r="D15" s="93">
        <v>46</v>
      </c>
      <c r="E15" s="559">
        <f t="shared" si="2"/>
        <v>825700</v>
      </c>
      <c r="F15" s="275">
        <v>17950</v>
      </c>
      <c r="G15" s="276">
        <v>44512</v>
      </c>
      <c r="H15" s="677" t="s">
        <v>988</v>
      </c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 t="s">
        <v>35</v>
      </c>
      <c r="P15" s="699">
        <v>44526</v>
      </c>
      <c r="Q15" s="645">
        <v>20140</v>
      </c>
      <c r="R15" s="646">
        <v>44516</v>
      </c>
      <c r="S15" s="483"/>
      <c r="T15" s="42"/>
      <c r="U15" s="43" t="s">
        <v>1080</v>
      </c>
      <c r="V15" s="44">
        <v>6032</v>
      </c>
      <c r="W15" s="43" t="s">
        <v>1015</v>
      </c>
      <c r="X15" s="361">
        <v>4176</v>
      </c>
    </row>
    <row r="16" spans="1:24" ht="48.75" thickTop="1" thickBot="1" x14ac:dyDescent="0.35">
      <c r="A16" s="277" t="s">
        <v>944</v>
      </c>
      <c r="B16" s="273" t="s">
        <v>993</v>
      </c>
      <c r="C16" s="679" t="s">
        <v>1004</v>
      </c>
      <c r="D16" s="93">
        <v>46</v>
      </c>
      <c r="E16" s="559">
        <f t="shared" si="2"/>
        <v>993140</v>
      </c>
      <c r="F16" s="275">
        <v>21590</v>
      </c>
      <c r="G16" s="276">
        <v>44514</v>
      </c>
      <c r="H16" s="677" t="s">
        <v>994</v>
      </c>
      <c r="I16" s="51">
        <f>21920-219.2</f>
        <v>21700.799999999999</v>
      </c>
      <c r="J16" s="35">
        <f t="shared" si="0"/>
        <v>110.79999999999927</v>
      </c>
      <c r="K16" s="322">
        <v>32</v>
      </c>
      <c r="L16" s="323"/>
      <c r="M16" s="323"/>
      <c r="N16" s="38">
        <f t="shared" si="1"/>
        <v>694425.59999999998</v>
      </c>
      <c r="O16" s="510" t="s">
        <v>35</v>
      </c>
      <c r="P16" s="699">
        <v>44529</v>
      </c>
      <c r="Q16" s="645">
        <v>25140</v>
      </c>
      <c r="R16" s="646">
        <v>44519</v>
      </c>
      <c r="S16" s="483"/>
      <c r="T16" s="42"/>
      <c r="U16" s="43" t="s">
        <v>1080</v>
      </c>
      <c r="V16" s="44">
        <v>6032</v>
      </c>
      <c r="W16" s="43" t="s">
        <v>1015</v>
      </c>
      <c r="X16" s="361">
        <v>4176</v>
      </c>
    </row>
    <row r="17" spans="1:24" ht="33" thickTop="1" thickBot="1" x14ac:dyDescent="0.35">
      <c r="A17" s="285" t="s">
        <v>37</v>
      </c>
      <c r="B17" s="273" t="s">
        <v>28</v>
      </c>
      <c r="C17" s="274" t="s">
        <v>1004</v>
      </c>
      <c r="D17" s="93">
        <v>0</v>
      </c>
      <c r="E17" s="559">
        <f t="shared" si="2"/>
        <v>0</v>
      </c>
      <c r="F17" s="275">
        <v>0</v>
      </c>
      <c r="G17" s="276">
        <v>44514</v>
      </c>
      <c r="H17" s="677" t="s">
        <v>992</v>
      </c>
      <c r="I17" s="51">
        <v>6005</v>
      </c>
      <c r="J17" s="35">
        <f t="shared" si="0"/>
        <v>6005</v>
      </c>
      <c r="K17" s="581">
        <v>32</v>
      </c>
      <c r="L17" s="323"/>
      <c r="M17" s="323"/>
      <c r="N17" s="57">
        <f t="shared" si="1"/>
        <v>192160</v>
      </c>
      <c r="O17" s="510" t="s">
        <v>35</v>
      </c>
      <c r="P17" s="699">
        <v>44529</v>
      </c>
      <c r="Q17" s="645">
        <v>0</v>
      </c>
      <c r="R17" s="646">
        <v>44519</v>
      </c>
      <c r="S17" s="483"/>
      <c r="T17" s="42"/>
      <c r="U17" s="43" t="s">
        <v>1080</v>
      </c>
      <c r="V17" s="44">
        <v>0</v>
      </c>
      <c r="W17" s="43" t="s">
        <v>1015</v>
      </c>
      <c r="X17" s="361">
        <v>0</v>
      </c>
    </row>
    <row r="18" spans="1:24" ht="48.75" thickTop="1" thickBot="1" x14ac:dyDescent="0.35">
      <c r="A18" s="279" t="s">
        <v>231</v>
      </c>
      <c r="B18" s="273" t="s">
        <v>30</v>
      </c>
      <c r="C18" s="274" t="s">
        <v>1024</v>
      </c>
      <c r="D18" s="93">
        <v>47</v>
      </c>
      <c r="E18" s="559">
        <f t="shared" si="2"/>
        <v>1053270</v>
      </c>
      <c r="F18" s="275">
        <v>22410</v>
      </c>
      <c r="G18" s="276">
        <v>44517</v>
      </c>
      <c r="H18" s="677" t="s">
        <v>1038</v>
      </c>
      <c r="I18" s="51">
        <f>23050-115.25</f>
        <v>22934.75</v>
      </c>
      <c r="J18" s="35">
        <f t="shared" si="0"/>
        <v>524.75</v>
      </c>
      <c r="K18" s="581">
        <v>32</v>
      </c>
      <c r="L18" s="323"/>
      <c r="M18" s="323"/>
      <c r="N18" s="57">
        <f t="shared" si="1"/>
        <v>733912</v>
      </c>
      <c r="O18" s="892" t="s">
        <v>206</v>
      </c>
      <c r="P18" s="732">
        <v>44531</v>
      </c>
      <c r="Q18" s="645">
        <v>25208</v>
      </c>
      <c r="R18" s="646">
        <v>44519</v>
      </c>
      <c r="S18" s="483"/>
      <c r="T18" s="42"/>
      <c r="U18" s="924" t="s">
        <v>1099</v>
      </c>
      <c r="V18" s="925">
        <v>6032</v>
      </c>
      <c r="W18" s="43" t="s">
        <v>1015</v>
      </c>
      <c r="X18" s="361">
        <v>4176</v>
      </c>
    </row>
    <row r="19" spans="1:24" ht="33" thickTop="1" thickBot="1" x14ac:dyDescent="0.35">
      <c r="A19" s="279" t="s">
        <v>37</v>
      </c>
      <c r="B19" s="273" t="s">
        <v>28</v>
      </c>
      <c r="C19" s="274" t="s">
        <v>1024</v>
      </c>
      <c r="D19" s="93">
        <v>0</v>
      </c>
      <c r="E19" s="559">
        <f t="shared" si="2"/>
        <v>0</v>
      </c>
      <c r="F19" s="275">
        <v>0</v>
      </c>
      <c r="G19" s="276">
        <v>44517</v>
      </c>
      <c r="H19" s="677" t="s">
        <v>1014</v>
      </c>
      <c r="I19" s="51">
        <v>5490</v>
      </c>
      <c r="J19" s="35">
        <f t="shared" si="0"/>
        <v>5490</v>
      </c>
      <c r="K19" s="581">
        <v>32</v>
      </c>
      <c r="L19" s="323"/>
      <c r="M19" s="323"/>
      <c r="N19" s="57">
        <f t="shared" si="1"/>
        <v>175680</v>
      </c>
      <c r="O19" s="892" t="s">
        <v>35</v>
      </c>
      <c r="P19" s="732">
        <v>44531</v>
      </c>
      <c r="Q19" s="647">
        <v>0</v>
      </c>
      <c r="R19" s="646">
        <v>44519</v>
      </c>
      <c r="S19" s="483"/>
      <c r="T19" s="42"/>
      <c r="U19" s="924" t="s">
        <v>1099</v>
      </c>
      <c r="V19" s="925">
        <v>0</v>
      </c>
      <c r="W19" s="43" t="s">
        <v>1015</v>
      </c>
      <c r="X19" s="361">
        <v>0</v>
      </c>
    </row>
    <row r="20" spans="1:24" ht="33" thickTop="1" thickBot="1" x14ac:dyDescent="0.35">
      <c r="A20" s="715" t="s">
        <v>149</v>
      </c>
      <c r="B20" s="273" t="s">
        <v>30</v>
      </c>
      <c r="C20" s="680" t="s">
        <v>1056</v>
      </c>
      <c r="D20" s="681">
        <v>47</v>
      </c>
      <c r="E20" s="559">
        <f t="shared" si="2"/>
        <v>1044340</v>
      </c>
      <c r="F20" s="275">
        <v>22220</v>
      </c>
      <c r="G20" s="276">
        <v>44519</v>
      </c>
      <c r="H20" s="677" t="s">
        <v>1022</v>
      </c>
      <c r="I20" s="51">
        <v>22820</v>
      </c>
      <c r="J20" s="35">
        <f t="shared" si="0"/>
        <v>600</v>
      </c>
      <c r="K20" s="581">
        <v>33</v>
      </c>
      <c r="L20" s="323"/>
      <c r="M20" s="323"/>
      <c r="N20" s="57">
        <f t="shared" si="1"/>
        <v>753060</v>
      </c>
      <c r="O20" s="892" t="s">
        <v>35</v>
      </c>
      <c r="P20" s="732">
        <v>44533</v>
      </c>
      <c r="Q20" s="647">
        <v>25140</v>
      </c>
      <c r="R20" s="646">
        <v>44519</v>
      </c>
      <c r="S20" s="483"/>
      <c r="T20" s="42"/>
      <c r="U20" s="924" t="s">
        <v>1099</v>
      </c>
      <c r="V20" s="925">
        <v>6032</v>
      </c>
      <c r="W20" s="43" t="s">
        <v>1015</v>
      </c>
      <c r="X20" s="361">
        <v>4176</v>
      </c>
    </row>
    <row r="21" spans="1:24" ht="33" thickTop="1" thickBot="1" x14ac:dyDescent="0.35">
      <c r="A21" s="279" t="s">
        <v>95</v>
      </c>
      <c r="B21" s="273" t="s">
        <v>28</v>
      </c>
      <c r="C21" s="680" t="s">
        <v>1056</v>
      </c>
      <c r="D21" s="681">
        <v>47</v>
      </c>
      <c r="E21" s="559">
        <f t="shared" si="2"/>
        <v>0</v>
      </c>
      <c r="F21" s="275">
        <v>0</v>
      </c>
      <c r="G21" s="276">
        <v>44519</v>
      </c>
      <c r="H21" s="677" t="s">
        <v>1039</v>
      </c>
      <c r="I21" s="51">
        <v>5725</v>
      </c>
      <c r="J21" s="35">
        <f t="shared" si="0"/>
        <v>5725</v>
      </c>
      <c r="K21" s="581">
        <v>33</v>
      </c>
      <c r="L21" s="323"/>
      <c r="M21" s="323"/>
      <c r="N21" s="57">
        <f t="shared" si="1"/>
        <v>188925</v>
      </c>
      <c r="O21" s="892" t="s">
        <v>206</v>
      </c>
      <c r="P21" s="732">
        <v>44533</v>
      </c>
      <c r="Q21" s="647">
        <v>0</v>
      </c>
      <c r="R21" s="646">
        <v>44519</v>
      </c>
      <c r="S21" s="483"/>
      <c r="T21" s="42"/>
      <c r="U21" s="924" t="s">
        <v>1099</v>
      </c>
      <c r="V21" s="925">
        <v>0</v>
      </c>
      <c r="W21" s="43" t="s">
        <v>1015</v>
      </c>
      <c r="X21" s="361">
        <v>0</v>
      </c>
    </row>
    <row r="22" spans="1:24" ht="33" thickTop="1" thickBot="1" x14ac:dyDescent="0.35">
      <c r="A22" s="280" t="s">
        <v>231</v>
      </c>
      <c r="B22" s="273" t="s">
        <v>30</v>
      </c>
      <c r="C22" s="274" t="s">
        <v>1025</v>
      </c>
      <c r="D22" s="93">
        <v>47</v>
      </c>
      <c r="E22" s="559">
        <f t="shared" si="2"/>
        <v>1070190</v>
      </c>
      <c r="F22" s="275">
        <v>22770</v>
      </c>
      <c r="G22" s="276">
        <v>44521</v>
      </c>
      <c r="H22" s="50" t="s">
        <v>1040</v>
      </c>
      <c r="I22" s="51">
        <v>23115</v>
      </c>
      <c r="J22" s="35">
        <f t="shared" si="0"/>
        <v>345</v>
      </c>
      <c r="K22" s="581">
        <v>33.5</v>
      </c>
      <c r="L22" s="323"/>
      <c r="M22" s="323"/>
      <c r="N22" s="57">
        <f t="shared" si="1"/>
        <v>774352.5</v>
      </c>
      <c r="O22" s="892" t="s">
        <v>206</v>
      </c>
      <c r="P22" s="732">
        <v>44536</v>
      </c>
      <c r="Q22" s="647">
        <v>25140</v>
      </c>
      <c r="R22" s="646">
        <v>44529</v>
      </c>
      <c r="S22" s="483"/>
      <c r="T22" s="42"/>
      <c r="U22" s="924" t="s">
        <v>1099</v>
      </c>
      <c r="V22" s="925">
        <v>6032</v>
      </c>
      <c r="W22" s="43" t="s">
        <v>1015</v>
      </c>
      <c r="X22" s="361">
        <v>4176</v>
      </c>
    </row>
    <row r="23" spans="1:24" ht="32.25" customHeight="1" thickTop="1" thickBot="1" x14ac:dyDescent="0.35">
      <c r="A23" s="281" t="s">
        <v>37</v>
      </c>
      <c r="B23" s="273" t="s">
        <v>28</v>
      </c>
      <c r="C23" s="274" t="s">
        <v>1025</v>
      </c>
      <c r="D23" s="93">
        <v>0</v>
      </c>
      <c r="E23" s="559">
        <f t="shared" si="2"/>
        <v>0</v>
      </c>
      <c r="F23" s="275">
        <v>0</v>
      </c>
      <c r="G23" s="276">
        <v>44521</v>
      </c>
      <c r="H23" s="50" t="s">
        <v>1041</v>
      </c>
      <c r="I23" s="51">
        <v>5580</v>
      </c>
      <c r="J23" s="35">
        <f t="shared" si="0"/>
        <v>5580</v>
      </c>
      <c r="K23" s="581">
        <v>33.5</v>
      </c>
      <c r="L23" s="323"/>
      <c r="M23" s="323"/>
      <c r="N23" s="57">
        <f t="shared" si="1"/>
        <v>186930</v>
      </c>
      <c r="O23" s="892" t="s">
        <v>294</v>
      </c>
      <c r="P23" s="732">
        <v>44536</v>
      </c>
      <c r="Q23" s="647">
        <v>0</v>
      </c>
      <c r="R23" s="646">
        <v>44529</v>
      </c>
      <c r="S23" s="483"/>
      <c r="T23" s="42"/>
      <c r="U23" s="924" t="s">
        <v>1099</v>
      </c>
      <c r="V23" s="925">
        <v>0</v>
      </c>
      <c r="W23" s="43" t="s">
        <v>1015</v>
      </c>
      <c r="X23" s="361">
        <v>0</v>
      </c>
    </row>
    <row r="24" spans="1:24" ht="33" thickTop="1" thickBot="1" x14ac:dyDescent="0.35">
      <c r="A24" s="417" t="s">
        <v>37</v>
      </c>
      <c r="B24" s="273" t="s">
        <v>30</v>
      </c>
      <c r="C24" s="274" t="s">
        <v>1026</v>
      </c>
      <c r="D24" s="93">
        <v>49</v>
      </c>
      <c r="E24" s="559">
        <f t="shared" si="2"/>
        <v>909440</v>
      </c>
      <c r="F24" s="275">
        <v>18560</v>
      </c>
      <c r="G24" s="276">
        <v>44523</v>
      </c>
      <c r="H24" s="50" t="s">
        <v>1042</v>
      </c>
      <c r="I24" s="51">
        <v>23230</v>
      </c>
      <c r="J24" s="35">
        <f t="shared" si="0"/>
        <v>4670</v>
      </c>
      <c r="K24" s="581">
        <v>33.5</v>
      </c>
      <c r="L24" s="323"/>
      <c r="M24" s="323"/>
      <c r="N24" s="62">
        <f t="shared" si="1"/>
        <v>778205</v>
      </c>
      <c r="O24" s="359" t="s">
        <v>206</v>
      </c>
      <c r="P24" s="732">
        <v>44537</v>
      </c>
      <c r="Q24" s="647">
        <v>20140</v>
      </c>
      <c r="R24" s="646">
        <v>44529</v>
      </c>
      <c r="S24" s="484"/>
      <c r="T24" s="65"/>
      <c r="U24" s="924" t="s">
        <v>1099</v>
      </c>
      <c r="V24" s="925">
        <v>6032</v>
      </c>
      <c r="W24" s="43" t="s">
        <v>1015</v>
      </c>
      <c r="X24" s="361">
        <v>4176</v>
      </c>
    </row>
    <row r="25" spans="1:24" ht="48.75" thickTop="1" thickBot="1" x14ac:dyDescent="0.35">
      <c r="A25" s="277" t="s">
        <v>944</v>
      </c>
      <c r="B25" s="273" t="s">
        <v>30</v>
      </c>
      <c r="C25" s="274" t="s">
        <v>1051</v>
      </c>
      <c r="D25" s="93">
        <v>49</v>
      </c>
      <c r="E25" s="559">
        <f t="shared" si="2"/>
        <v>1124550</v>
      </c>
      <c r="F25" s="275">
        <v>22950</v>
      </c>
      <c r="G25" s="276">
        <v>44525</v>
      </c>
      <c r="H25" s="50" t="s">
        <v>1044</v>
      </c>
      <c r="I25" s="51">
        <f>22945-229.46</f>
        <v>22715.54</v>
      </c>
      <c r="J25" s="35">
        <f t="shared" si="0"/>
        <v>-234.45999999999913</v>
      </c>
      <c r="K25" s="581">
        <v>34.5</v>
      </c>
      <c r="L25" s="323"/>
      <c r="M25" s="323"/>
      <c r="N25" s="57">
        <f t="shared" si="1"/>
        <v>783686.13</v>
      </c>
      <c r="O25" s="892" t="s">
        <v>206</v>
      </c>
      <c r="P25" s="732">
        <v>44539</v>
      </c>
      <c r="Q25" s="647">
        <v>25140</v>
      </c>
      <c r="R25" s="646">
        <v>44529</v>
      </c>
      <c r="S25" s="483"/>
      <c r="T25" s="42"/>
      <c r="U25" s="924" t="s">
        <v>1099</v>
      </c>
      <c r="V25" s="925">
        <v>6032</v>
      </c>
      <c r="W25" s="43" t="s">
        <v>1015</v>
      </c>
      <c r="X25" s="361">
        <v>4176</v>
      </c>
    </row>
    <row r="26" spans="1:24" ht="33" thickTop="1" thickBot="1" x14ac:dyDescent="0.35">
      <c r="A26" s="281" t="s">
        <v>68</v>
      </c>
      <c r="B26" s="273" t="s">
        <v>28</v>
      </c>
      <c r="C26" s="274" t="s">
        <v>1051</v>
      </c>
      <c r="D26" s="93">
        <v>0</v>
      </c>
      <c r="E26" s="559">
        <f t="shared" si="2"/>
        <v>0</v>
      </c>
      <c r="F26" s="275">
        <v>0</v>
      </c>
      <c r="G26" s="276">
        <v>44525</v>
      </c>
      <c r="H26" s="50" t="s">
        <v>1043</v>
      </c>
      <c r="I26" s="51">
        <v>6180</v>
      </c>
      <c r="J26" s="35">
        <f t="shared" si="0"/>
        <v>6180</v>
      </c>
      <c r="K26" s="581">
        <v>34.5</v>
      </c>
      <c r="L26" s="323"/>
      <c r="M26" s="323"/>
      <c r="N26" s="57">
        <f t="shared" si="1"/>
        <v>213210</v>
      </c>
      <c r="O26" s="892" t="s">
        <v>206</v>
      </c>
      <c r="P26" s="732">
        <v>44539</v>
      </c>
      <c r="Q26" s="647">
        <v>0</v>
      </c>
      <c r="R26" s="646">
        <v>44529</v>
      </c>
      <c r="S26" s="483"/>
      <c r="T26" s="42"/>
      <c r="U26" s="924" t="s">
        <v>1099</v>
      </c>
      <c r="V26" s="925">
        <v>0</v>
      </c>
      <c r="W26" s="43" t="s">
        <v>1015</v>
      </c>
      <c r="X26" s="361">
        <v>0</v>
      </c>
    </row>
    <row r="27" spans="1:24" ht="33" thickTop="1" thickBot="1" x14ac:dyDescent="0.35">
      <c r="A27" s="281" t="s">
        <v>989</v>
      </c>
      <c r="B27" s="273" t="s">
        <v>30</v>
      </c>
      <c r="C27" s="274" t="s">
        <v>1052</v>
      </c>
      <c r="D27" s="93">
        <v>49</v>
      </c>
      <c r="E27" s="559">
        <f t="shared" si="2"/>
        <v>1188250</v>
      </c>
      <c r="F27" s="275">
        <v>24250</v>
      </c>
      <c r="G27" s="276">
        <v>44527</v>
      </c>
      <c r="H27" s="50" t="s">
        <v>1045</v>
      </c>
      <c r="I27" s="51">
        <f>25110-251.1</f>
        <v>24858.9</v>
      </c>
      <c r="J27" s="35">
        <f t="shared" si="0"/>
        <v>608.90000000000146</v>
      </c>
      <c r="K27" s="581">
        <v>34.5</v>
      </c>
      <c r="L27" s="323"/>
      <c r="M27" s="323"/>
      <c r="N27" s="57">
        <f t="shared" si="1"/>
        <v>857632.05</v>
      </c>
      <c r="O27" s="892" t="s">
        <v>206</v>
      </c>
      <c r="P27" s="732">
        <v>44540</v>
      </c>
      <c r="Q27" s="647">
        <v>24940</v>
      </c>
      <c r="R27" s="646">
        <v>44529</v>
      </c>
      <c r="S27" s="485"/>
      <c r="T27" s="67"/>
      <c r="U27" s="924" t="s">
        <v>1099</v>
      </c>
      <c r="V27" s="925">
        <v>6032</v>
      </c>
      <c r="W27" s="43" t="s">
        <v>1015</v>
      </c>
      <c r="X27" s="361">
        <v>4176</v>
      </c>
    </row>
    <row r="28" spans="1:24" ht="20.25" customHeight="1" thickTop="1" thickBot="1" x14ac:dyDescent="0.35">
      <c r="A28" s="281" t="s">
        <v>48</v>
      </c>
      <c r="B28" s="273" t="s">
        <v>991</v>
      </c>
      <c r="C28" s="274" t="s">
        <v>1052</v>
      </c>
      <c r="D28" s="93">
        <v>0</v>
      </c>
      <c r="E28" s="559">
        <f t="shared" si="2"/>
        <v>0</v>
      </c>
      <c r="F28" s="275">
        <v>0</v>
      </c>
      <c r="G28" s="276">
        <v>44527</v>
      </c>
      <c r="H28" s="50" t="s">
        <v>1071</v>
      </c>
      <c r="I28" s="51">
        <v>5895</v>
      </c>
      <c r="J28" s="35">
        <f t="shared" si="0"/>
        <v>5895</v>
      </c>
      <c r="K28" s="581">
        <v>34.5</v>
      </c>
      <c r="L28" s="323"/>
      <c r="M28" s="323"/>
      <c r="N28" s="57">
        <f t="shared" si="1"/>
        <v>203377.5</v>
      </c>
      <c r="O28" s="892" t="s">
        <v>206</v>
      </c>
      <c r="P28" s="732">
        <v>44540</v>
      </c>
      <c r="Q28" s="645">
        <v>0</v>
      </c>
      <c r="R28" s="646">
        <v>44529</v>
      </c>
      <c r="S28" s="485"/>
      <c r="T28" s="67"/>
      <c r="U28" s="924" t="s">
        <v>1099</v>
      </c>
      <c r="V28" s="925">
        <v>0</v>
      </c>
      <c r="W28" s="43" t="s">
        <v>1015</v>
      </c>
      <c r="X28" s="361">
        <v>0</v>
      </c>
    </row>
    <row r="29" spans="1:24" ht="32.25" thickTop="1" x14ac:dyDescent="0.3">
      <c r="A29" s="272" t="s">
        <v>990</v>
      </c>
      <c r="B29" s="283" t="s">
        <v>298</v>
      </c>
      <c r="C29" s="274" t="s">
        <v>1053</v>
      </c>
      <c r="D29" s="93">
        <v>49</v>
      </c>
      <c r="E29" s="559">
        <f t="shared" si="2"/>
        <v>1198540</v>
      </c>
      <c r="F29" s="275">
        <v>24460</v>
      </c>
      <c r="G29" s="276">
        <v>44528</v>
      </c>
      <c r="H29" s="50" t="s">
        <v>1072</v>
      </c>
      <c r="I29" s="51">
        <v>24770</v>
      </c>
      <c r="J29" s="35">
        <f t="shared" si="0"/>
        <v>310</v>
      </c>
      <c r="K29" s="581">
        <v>34.5</v>
      </c>
      <c r="L29" s="323"/>
      <c r="M29" s="323"/>
      <c r="N29" s="57">
        <f t="shared" si="1"/>
        <v>854565</v>
      </c>
      <c r="O29" s="892" t="s">
        <v>206</v>
      </c>
      <c r="P29" s="732">
        <v>44543</v>
      </c>
      <c r="Q29" s="492">
        <v>25480</v>
      </c>
      <c r="R29" s="493">
        <v>44533</v>
      </c>
      <c r="S29" s="485"/>
      <c r="T29" s="67"/>
      <c r="U29" s="924" t="s">
        <v>1099</v>
      </c>
      <c r="V29" s="925">
        <v>5104</v>
      </c>
      <c r="W29" s="43" t="s">
        <v>1015</v>
      </c>
      <c r="X29" s="361">
        <v>4176</v>
      </c>
    </row>
    <row r="30" spans="1:24" ht="20.25" customHeight="1" x14ac:dyDescent="0.3">
      <c r="A30" s="272" t="s">
        <v>48</v>
      </c>
      <c r="B30" s="283" t="s">
        <v>28</v>
      </c>
      <c r="C30" s="274" t="s">
        <v>1053</v>
      </c>
      <c r="D30" s="93">
        <v>0</v>
      </c>
      <c r="E30" s="93">
        <f t="shared" ref="E30:E47" si="3">D30*F30</f>
        <v>0</v>
      </c>
      <c r="F30" s="275">
        <v>0</v>
      </c>
      <c r="G30" s="276">
        <v>44528</v>
      </c>
      <c r="H30" s="50" t="s">
        <v>1073</v>
      </c>
      <c r="I30" s="51">
        <v>5865</v>
      </c>
      <c r="J30" s="35">
        <f t="shared" si="0"/>
        <v>5865</v>
      </c>
      <c r="K30" s="581">
        <v>34.5</v>
      </c>
      <c r="L30" s="323"/>
      <c r="M30" s="323"/>
      <c r="N30" s="57">
        <f t="shared" si="1"/>
        <v>202342.5</v>
      </c>
      <c r="O30" s="892" t="s">
        <v>206</v>
      </c>
      <c r="P30" s="732">
        <v>44543</v>
      </c>
      <c r="Q30" s="492">
        <v>0</v>
      </c>
      <c r="R30" s="493">
        <v>44533</v>
      </c>
      <c r="S30" s="485"/>
      <c r="T30" s="67"/>
      <c r="U30" s="924" t="s">
        <v>1099</v>
      </c>
      <c r="V30" s="925">
        <v>0</v>
      </c>
      <c r="W30" s="43" t="s">
        <v>1015</v>
      </c>
      <c r="X30" s="361">
        <v>0</v>
      </c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W31" s="44" t="s">
        <v>1016</v>
      </c>
      <c r="X31" s="361">
        <v>8352</v>
      </c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>
        <f>SUM(X4:X31)</f>
        <v>70992</v>
      </c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52" t="s">
        <v>957</v>
      </c>
      <c r="D54" s="792"/>
      <c r="E54" s="793"/>
      <c r="F54" s="855">
        <v>971</v>
      </c>
      <c r="G54" s="862">
        <v>44501</v>
      </c>
      <c r="H54" s="907">
        <v>679</v>
      </c>
      <c r="I54" s="855">
        <v>971</v>
      </c>
      <c r="J54" s="35">
        <f t="shared" si="0"/>
        <v>0</v>
      </c>
      <c r="K54" s="322">
        <v>81</v>
      </c>
      <c r="L54" s="323"/>
      <c r="M54" s="323"/>
      <c r="N54" s="331">
        <f t="shared" si="1"/>
        <v>78651</v>
      </c>
      <c r="O54" s="897" t="s">
        <v>35</v>
      </c>
      <c r="P54" s="898">
        <v>44525</v>
      </c>
      <c r="Q54" s="795"/>
      <c r="R54" s="324"/>
      <c r="S54" s="67"/>
      <c r="T54" s="67"/>
      <c r="U54" s="325"/>
      <c r="V54" s="326"/>
    </row>
    <row r="55" spans="1:24" s="327" customFormat="1" ht="26.25" customHeight="1" x14ac:dyDescent="0.3">
      <c r="A55" s="906" t="s">
        <v>55</v>
      </c>
      <c r="B55" s="292" t="s">
        <v>56</v>
      </c>
      <c r="C55" s="796" t="s">
        <v>1027</v>
      </c>
      <c r="D55" s="792"/>
      <c r="E55" s="793"/>
      <c r="F55" s="855">
        <v>187.2</v>
      </c>
      <c r="G55" s="862">
        <v>44505</v>
      </c>
      <c r="H55" s="907">
        <v>686</v>
      </c>
      <c r="I55" s="855">
        <v>187.2</v>
      </c>
      <c r="J55" s="35">
        <f t="shared" si="0"/>
        <v>0</v>
      </c>
      <c r="K55" s="322">
        <v>81</v>
      </c>
      <c r="L55" s="323"/>
      <c r="M55" s="323"/>
      <c r="N55" s="331">
        <f t="shared" si="1"/>
        <v>15163.199999999999</v>
      </c>
      <c r="O55" s="903" t="s">
        <v>35</v>
      </c>
      <c r="P55" s="737">
        <v>44538</v>
      </c>
      <c r="Q55" s="39"/>
      <c r="R55" s="324"/>
      <c r="S55" s="67"/>
      <c r="T55" s="67"/>
      <c r="U55" s="325"/>
      <c r="V55" s="326"/>
    </row>
    <row r="56" spans="1:24" s="327" customFormat="1" ht="47.25" x14ac:dyDescent="0.3">
      <c r="A56" s="279" t="s">
        <v>55</v>
      </c>
      <c r="B56" s="292" t="s">
        <v>56</v>
      </c>
      <c r="C56" s="771" t="s">
        <v>1023</v>
      </c>
      <c r="D56" s="716"/>
      <c r="E56" s="607"/>
      <c r="F56" s="855">
        <v>1070</v>
      </c>
      <c r="G56" s="862">
        <v>44508</v>
      </c>
      <c r="H56" s="907">
        <v>687</v>
      </c>
      <c r="I56" s="855">
        <v>1070</v>
      </c>
      <c r="J56" s="35">
        <f t="shared" si="0"/>
        <v>0</v>
      </c>
      <c r="K56" s="322">
        <v>81</v>
      </c>
      <c r="L56" s="323"/>
      <c r="M56" s="323"/>
      <c r="N56" s="331">
        <f t="shared" si="1"/>
        <v>86670</v>
      </c>
      <c r="O56" s="454" t="s">
        <v>35</v>
      </c>
      <c r="P56" s="737">
        <v>44538</v>
      </c>
      <c r="Q56" s="508"/>
      <c r="R56" s="324"/>
      <c r="S56" s="67"/>
      <c r="T56" s="67"/>
      <c r="U56" s="325"/>
      <c r="V56" s="326"/>
      <c r="W56"/>
      <c r="X56"/>
    </row>
    <row r="57" spans="1:24" ht="30" x14ac:dyDescent="0.3">
      <c r="A57" s="833" t="s">
        <v>55</v>
      </c>
      <c r="B57" s="292" t="s">
        <v>56</v>
      </c>
      <c r="C57" s="899" t="s">
        <v>1064</v>
      </c>
      <c r="D57" s="717"/>
      <c r="E57" s="607"/>
      <c r="F57" s="855">
        <v>740</v>
      </c>
      <c r="G57" s="862">
        <v>44524</v>
      </c>
      <c r="H57" s="907">
        <v>705</v>
      </c>
      <c r="I57" s="855">
        <v>740</v>
      </c>
      <c r="J57" s="35">
        <f t="shared" si="0"/>
        <v>0</v>
      </c>
      <c r="K57" s="36">
        <v>85</v>
      </c>
      <c r="L57" s="52"/>
      <c r="M57" s="52"/>
      <c r="N57" s="331">
        <f t="shared" si="1"/>
        <v>62900</v>
      </c>
      <c r="O57" s="454" t="s">
        <v>35</v>
      </c>
      <c r="P57" s="816">
        <v>44547</v>
      </c>
      <c r="Q57" s="508"/>
      <c r="R57" s="40"/>
      <c r="S57" s="67"/>
      <c r="T57" s="67"/>
      <c r="U57" s="43"/>
      <c r="V57" s="44"/>
    </row>
    <row r="58" spans="1:24" ht="18.75" customHeight="1" x14ac:dyDescent="0.3">
      <c r="A58" s="1201" t="s">
        <v>55</v>
      </c>
      <c r="B58" s="292" t="s">
        <v>56</v>
      </c>
      <c r="C58" s="1110" t="s">
        <v>1091</v>
      </c>
      <c r="D58" s="717"/>
      <c r="E58" s="607"/>
      <c r="F58" s="855">
        <v>1134.5999999999999</v>
      </c>
      <c r="G58" s="1202">
        <v>44894</v>
      </c>
      <c r="H58" s="1204">
        <v>740</v>
      </c>
      <c r="I58" s="855">
        <v>1134.5999999999999</v>
      </c>
      <c r="J58" s="35">
        <f t="shared" si="0"/>
        <v>0</v>
      </c>
      <c r="K58" s="36">
        <v>85</v>
      </c>
      <c r="L58" s="52"/>
      <c r="M58" s="52"/>
      <c r="N58" s="331">
        <f t="shared" si="1"/>
        <v>96440.999999999985</v>
      </c>
      <c r="O58" s="1007" t="s">
        <v>35</v>
      </c>
      <c r="P58" s="1106">
        <v>44919</v>
      </c>
      <c r="Q58" s="508"/>
      <c r="R58" s="40"/>
      <c r="S58" s="67"/>
      <c r="T58" s="67"/>
      <c r="U58" s="43"/>
      <c r="V58" s="44"/>
    </row>
    <row r="59" spans="1:24" s="327" customFormat="1" ht="17.25" x14ac:dyDescent="0.3">
      <c r="A59" s="1201"/>
      <c r="B59" s="292" t="s">
        <v>441</v>
      </c>
      <c r="C59" s="1122"/>
      <c r="D59" s="716"/>
      <c r="E59" s="607"/>
      <c r="F59" s="855">
        <v>94.8</v>
      </c>
      <c r="G59" s="1203"/>
      <c r="H59" s="1205"/>
      <c r="I59" s="855">
        <v>94.8</v>
      </c>
      <c r="J59" s="35">
        <f t="shared" si="0"/>
        <v>0</v>
      </c>
      <c r="K59" s="322">
        <v>96</v>
      </c>
      <c r="L59" s="323"/>
      <c r="M59" s="323"/>
      <c r="N59" s="331">
        <f t="shared" si="1"/>
        <v>9100.7999999999993</v>
      </c>
      <c r="O59" s="1008"/>
      <c r="P59" s="1107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55"/>
      <c r="G60" s="862"/>
      <c r="H60" s="907"/>
      <c r="I60" s="855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3"/>
      <c r="B61" s="328"/>
      <c r="C61" s="610"/>
      <c r="D61" s="608"/>
      <c r="E61" s="607"/>
      <c r="F61" s="855"/>
      <c r="G61" s="862"/>
      <c r="H61" s="907"/>
      <c r="I61" s="855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55"/>
      <c r="G62" s="862"/>
      <c r="H62" s="907"/>
      <c r="I62" s="855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55"/>
      <c r="G63" s="862"/>
      <c r="H63" s="907"/>
      <c r="I63" s="855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55"/>
      <c r="G64" s="862"/>
      <c r="H64" s="907"/>
      <c r="I64" s="855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55"/>
      <c r="G65" s="862"/>
      <c r="H65" s="907"/>
      <c r="I65" s="855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55"/>
      <c r="G66" s="862"/>
      <c r="H66" s="907"/>
      <c r="I66" s="855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55"/>
      <c r="G67" s="862"/>
      <c r="H67" s="907"/>
      <c r="I67" s="855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931</v>
      </c>
      <c r="B68" s="286" t="s">
        <v>932</v>
      </c>
      <c r="C68" s="619" t="s">
        <v>933</v>
      </c>
      <c r="D68" s="610"/>
      <c r="E68" s="609"/>
      <c r="F68" s="855">
        <v>18205.740000000002</v>
      </c>
      <c r="G68" s="862">
        <v>44504</v>
      </c>
      <c r="H68" s="907">
        <v>2008</v>
      </c>
      <c r="I68" s="855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1036" t="s">
        <v>848</v>
      </c>
      <c r="B69" s="689" t="s">
        <v>907</v>
      </c>
      <c r="C69" s="1194" t="s">
        <v>905</v>
      </c>
      <c r="D69" s="619"/>
      <c r="E69" s="609"/>
      <c r="F69" s="855">
        <v>4.4800000000000004</v>
      </c>
      <c r="G69" s="862">
        <v>44505</v>
      </c>
      <c r="H69" s="855" t="s">
        <v>906</v>
      </c>
      <c r="I69" s="855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1040" t="s">
        <v>35</v>
      </c>
      <c r="P69" s="1198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193"/>
      <c r="B70" s="865" t="s">
        <v>908</v>
      </c>
      <c r="C70" s="1195"/>
      <c r="D70" s="610"/>
      <c r="E70" s="609"/>
      <c r="F70" s="855">
        <v>5.09</v>
      </c>
      <c r="G70" s="862">
        <v>44505</v>
      </c>
      <c r="H70" s="855" t="s">
        <v>909</v>
      </c>
      <c r="I70" s="855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197"/>
      <c r="P70" s="1199"/>
      <c r="Q70" s="508"/>
      <c r="R70" s="40"/>
      <c r="S70" s="41"/>
      <c r="T70" s="42"/>
      <c r="U70" s="43"/>
      <c r="V70" s="44"/>
    </row>
    <row r="71" spans="1:22" ht="18.75" customHeight="1" x14ac:dyDescent="0.3">
      <c r="A71" s="1193"/>
      <c r="B71" s="286" t="s">
        <v>910</v>
      </c>
      <c r="C71" s="1195"/>
      <c r="D71" s="619"/>
      <c r="E71" s="609"/>
      <c r="F71" s="855">
        <v>0.5</v>
      </c>
      <c r="G71" s="862">
        <v>44505</v>
      </c>
      <c r="H71" s="855" t="s">
        <v>911</v>
      </c>
      <c r="I71" s="855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197"/>
      <c r="P71" s="1199"/>
      <c r="Q71" s="508"/>
      <c r="R71" s="40"/>
      <c r="S71" s="41"/>
      <c r="T71" s="42"/>
      <c r="U71" s="43"/>
      <c r="V71" s="44"/>
    </row>
    <row r="72" spans="1:22" ht="17.25" customHeight="1" x14ac:dyDescent="0.3">
      <c r="A72" s="1193"/>
      <c r="B72" s="689" t="s">
        <v>912</v>
      </c>
      <c r="C72" s="1195"/>
      <c r="D72" s="619"/>
      <c r="E72" s="609"/>
      <c r="F72" s="855">
        <v>0.56000000000000005</v>
      </c>
      <c r="G72" s="862">
        <v>44505</v>
      </c>
      <c r="H72" s="855" t="s">
        <v>911</v>
      </c>
      <c r="I72" s="855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197"/>
      <c r="P72" s="1199"/>
      <c r="Q72" s="508"/>
      <c r="R72" s="40"/>
      <c r="S72" s="41"/>
      <c r="T72" s="42"/>
      <c r="U72" s="43"/>
      <c r="V72" s="44"/>
    </row>
    <row r="73" spans="1:22" ht="18.75" customHeight="1" x14ac:dyDescent="0.3">
      <c r="A73" s="1193"/>
      <c r="B73" s="286" t="s">
        <v>913</v>
      </c>
      <c r="C73" s="1195"/>
      <c r="D73" s="610"/>
      <c r="E73" s="609"/>
      <c r="F73" s="855">
        <v>1.56</v>
      </c>
      <c r="G73" s="862">
        <v>44505</v>
      </c>
      <c r="H73" s="855" t="s">
        <v>911</v>
      </c>
      <c r="I73" s="855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197"/>
      <c r="P73" s="1199"/>
      <c r="Q73" s="508"/>
      <c r="R73" s="40"/>
      <c r="S73" s="41"/>
      <c r="T73" s="42"/>
      <c r="U73" s="43"/>
      <c r="V73" s="44"/>
    </row>
    <row r="74" spans="1:22" ht="16.5" customHeight="1" x14ac:dyDescent="0.3">
      <c r="A74" s="1193"/>
      <c r="B74" s="286" t="s">
        <v>914</v>
      </c>
      <c r="C74" s="1195"/>
      <c r="D74" s="181"/>
      <c r="E74" s="613"/>
      <c r="F74" s="855">
        <v>0.4</v>
      </c>
      <c r="G74" s="862">
        <v>44505</v>
      </c>
      <c r="H74" s="855" t="s">
        <v>911</v>
      </c>
      <c r="I74" s="855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197"/>
      <c r="P74" s="1199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1037"/>
      <c r="B75" s="286" t="s">
        <v>915</v>
      </c>
      <c r="C75" s="1196"/>
      <c r="D75" s="763"/>
      <c r="E75" s="97"/>
      <c r="F75" s="855">
        <v>2.8</v>
      </c>
      <c r="G75" s="862">
        <v>44505</v>
      </c>
      <c r="H75" s="855" t="s">
        <v>911</v>
      </c>
      <c r="I75" s="855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1041"/>
      <c r="P75" s="1200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931</v>
      </c>
      <c r="B76" s="286" t="s">
        <v>393</v>
      </c>
      <c r="C76" s="876" t="s">
        <v>951</v>
      </c>
      <c r="D76" s="629"/>
      <c r="E76" s="613"/>
      <c r="F76" s="855">
        <v>154</v>
      </c>
      <c r="G76" s="862">
        <v>44506</v>
      </c>
      <c r="H76" s="855">
        <v>35491</v>
      </c>
      <c r="I76" s="855">
        <v>154</v>
      </c>
      <c r="J76" s="35">
        <f t="shared" si="0"/>
        <v>0</v>
      </c>
      <c r="K76" s="581">
        <v>47</v>
      </c>
      <c r="L76" s="323"/>
      <c r="M76" s="323"/>
      <c r="N76" s="38">
        <f t="shared" si="1"/>
        <v>7238</v>
      </c>
      <c r="O76" s="508" t="s">
        <v>35</v>
      </c>
      <c r="P76" s="276">
        <v>44519</v>
      </c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0"/>
      <c r="D77" s="629"/>
      <c r="E77" s="613"/>
      <c r="F77" s="855"/>
      <c r="G77" s="862"/>
      <c r="H77" s="855"/>
      <c r="I77" s="855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46" t="s">
        <v>936</v>
      </c>
      <c r="B78" s="425" t="s">
        <v>937</v>
      </c>
      <c r="C78" s="629" t="s">
        <v>938</v>
      </c>
      <c r="D78" s="628"/>
      <c r="E78" s="613"/>
      <c r="F78" s="855">
        <v>9324.66</v>
      </c>
      <c r="G78" s="862">
        <v>44508</v>
      </c>
      <c r="H78" s="867" t="s">
        <v>939</v>
      </c>
      <c r="I78" s="855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934</v>
      </c>
      <c r="B80" s="61" t="s">
        <v>53</v>
      </c>
      <c r="C80" s="866" t="s">
        <v>935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94"/>
      <c r="M80" s="1095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94"/>
      <c r="M81" s="1095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941</v>
      </c>
      <c r="D82" s="612"/>
      <c r="E82" s="613"/>
      <c r="F82" s="51">
        <v>500</v>
      </c>
      <c r="G82" s="49">
        <v>44510</v>
      </c>
      <c r="H82" s="620" t="s">
        <v>942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888" t="s">
        <v>959</v>
      </c>
      <c r="B83" s="61"/>
      <c r="C83" s="854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 t="s">
        <v>32</v>
      </c>
      <c r="B84" s="61" t="s">
        <v>33</v>
      </c>
      <c r="C84" s="612" t="s">
        <v>978</v>
      </c>
      <c r="D84" s="612"/>
      <c r="E84" s="613"/>
      <c r="F84" s="51">
        <v>204</v>
      </c>
      <c r="G84" s="49">
        <v>44513</v>
      </c>
      <c r="H84" s="620" t="s">
        <v>979</v>
      </c>
      <c r="I84" s="51">
        <v>204</v>
      </c>
      <c r="J84" s="35">
        <f t="shared" si="0"/>
        <v>0</v>
      </c>
      <c r="K84" s="56">
        <v>65</v>
      </c>
      <c r="L84" s="323"/>
      <c r="M84" s="323"/>
      <c r="N84" s="57">
        <f t="shared" si="1"/>
        <v>13260</v>
      </c>
      <c r="O84" s="508" t="s">
        <v>374</v>
      </c>
      <c r="P84" s="702">
        <v>44516</v>
      </c>
      <c r="Q84" s="508"/>
      <c r="R84" s="40"/>
      <c r="S84" s="41"/>
      <c r="T84" s="42"/>
      <c r="U84" s="43"/>
      <c r="V84" s="44"/>
    </row>
    <row r="85" spans="1:22" ht="17.25" x14ac:dyDescent="0.3">
      <c r="A85" s="287" t="s">
        <v>931</v>
      </c>
      <c r="B85" s="61" t="s">
        <v>1012</v>
      </c>
      <c r="C85" s="612" t="s">
        <v>1013</v>
      </c>
      <c r="D85" s="612"/>
      <c r="E85" s="613"/>
      <c r="F85" s="51">
        <v>3700.46</v>
      </c>
      <c r="G85" s="49">
        <v>44516</v>
      </c>
      <c r="H85" s="620">
        <v>2164</v>
      </c>
      <c r="I85" s="51">
        <v>3700.46</v>
      </c>
      <c r="J85" s="35">
        <f t="shared" si="0"/>
        <v>0</v>
      </c>
      <c r="K85" s="56">
        <v>35.5</v>
      </c>
      <c r="L85" s="323"/>
      <c r="M85" s="323"/>
      <c r="N85" s="57">
        <f t="shared" si="1"/>
        <v>131366.32999999999</v>
      </c>
      <c r="O85" s="454" t="s">
        <v>35</v>
      </c>
      <c r="P85" s="737">
        <v>44531</v>
      </c>
      <c r="Q85" s="508"/>
      <c r="R85" s="40"/>
      <c r="S85" s="41"/>
      <c r="T85" s="42"/>
      <c r="U85" s="43"/>
      <c r="V85" s="44"/>
    </row>
    <row r="86" spans="1:22" ht="18" thickBot="1" x14ac:dyDescent="0.35">
      <c r="A86" s="287" t="s">
        <v>32</v>
      </c>
      <c r="B86" s="61" t="s">
        <v>33</v>
      </c>
      <c r="C86" s="612" t="s">
        <v>976</v>
      </c>
      <c r="D86" s="612"/>
      <c r="E86" s="613"/>
      <c r="F86" s="51">
        <v>360</v>
      </c>
      <c r="G86" s="49">
        <v>44516</v>
      </c>
      <c r="H86" s="889" t="s">
        <v>977</v>
      </c>
      <c r="I86" s="51">
        <v>360</v>
      </c>
      <c r="J86" s="35">
        <f t="shared" si="0"/>
        <v>0</v>
      </c>
      <c r="K86" s="56">
        <v>65</v>
      </c>
      <c r="L86" s="52"/>
      <c r="M86" s="52"/>
      <c r="N86" s="57">
        <f t="shared" si="1"/>
        <v>23400</v>
      </c>
      <c r="O86" s="508" t="s">
        <v>374</v>
      </c>
      <c r="P86" s="702">
        <v>44516</v>
      </c>
      <c r="Q86" s="508"/>
      <c r="R86" s="40"/>
      <c r="S86" s="41"/>
      <c r="T86" s="42"/>
      <c r="U86" s="43"/>
      <c r="V86" s="44"/>
    </row>
    <row r="87" spans="1:22" ht="17.25" x14ac:dyDescent="0.3">
      <c r="A87" s="1112" t="s">
        <v>606</v>
      </c>
      <c r="B87" s="61" t="s">
        <v>986</v>
      </c>
      <c r="C87" s="1211" t="s">
        <v>984</v>
      </c>
      <c r="D87" s="612"/>
      <c r="E87" s="613"/>
      <c r="F87" s="51">
        <v>8226.24</v>
      </c>
      <c r="G87" s="87">
        <v>44518</v>
      </c>
      <c r="H87" s="1077" t="s">
        <v>985</v>
      </c>
      <c r="I87" s="48">
        <v>8226.24</v>
      </c>
      <c r="J87" s="35">
        <f t="shared" si="0"/>
        <v>0</v>
      </c>
      <c r="K87" s="56">
        <v>22</v>
      </c>
      <c r="L87" s="52"/>
      <c r="M87" s="52"/>
      <c r="N87" s="57">
        <f t="shared" si="1"/>
        <v>180977.28</v>
      </c>
      <c r="O87" s="1040" t="s">
        <v>35</v>
      </c>
      <c r="P87" s="1198">
        <v>44526</v>
      </c>
      <c r="Q87" s="508"/>
      <c r="R87" s="40"/>
      <c r="S87" s="41"/>
      <c r="T87" s="42"/>
      <c r="U87" s="43"/>
      <c r="V87" s="44"/>
    </row>
    <row r="88" spans="1:22" ht="18" thickBot="1" x14ac:dyDescent="0.35">
      <c r="A88" s="1114"/>
      <c r="B88" s="61" t="s">
        <v>987</v>
      </c>
      <c r="C88" s="1212"/>
      <c r="D88" s="612"/>
      <c r="E88" s="613"/>
      <c r="F88" s="51">
        <v>255.8</v>
      </c>
      <c r="G88" s="87">
        <v>44518</v>
      </c>
      <c r="H88" s="1078"/>
      <c r="I88" s="48">
        <v>255.8</v>
      </c>
      <c r="J88" s="35">
        <f t="shared" si="0"/>
        <v>0</v>
      </c>
      <c r="K88" s="56">
        <v>66</v>
      </c>
      <c r="L88" s="52"/>
      <c r="M88" s="52"/>
      <c r="N88" s="57">
        <f t="shared" si="1"/>
        <v>16882.8</v>
      </c>
      <c r="O88" s="1041"/>
      <c r="P88" s="1200"/>
      <c r="Q88" s="508"/>
      <c r="R88" s="40"/>
      <c r="S88" s="41"/>
      <c r="T88" s="42"/>
      <c r="U88" s="43"/>
      <c r="V88" s="44"/>
    </row>
    <row r="89" spans="1:22" ht="17.25" x14ac:dyDescent="0.3">
      <c r="A89" s="61" t="s">
        <v>32</v>
      </c>
      <c r="B89" s="61" t="s">
        <v>33</v>
      </c>
      <c r="C89" s="612" t="s">
        <v>982</v>
      </c>
      <c r="D89" s="612"/>
      <c r="E89" s="613"/>
      <c r="F89" s="51">
        <v>214</v>
      </c>
      <c r="G89" s="49">
        <v>44520</v>
      </c>
      <c r="H89" s="890" t="s">
        <v>983</v>
      </c>
      <c r="I89" s="51">
        <v>214</v>
      </c>
      <c r="J89" s="35">
        <f t="shared" si="0"/>
        <v>0</v>
      </c>
      <c r="K89" s="56">
        <v>65</v>
      </c>
      <c r="L89" s="52"/>
      <c r="M89" s="52"/>
      <c r="N89" s="57">
        <f t="shared" si="1"/>
        <v>13910</v>
      </c>
      <c r="O89" s="508" t="s">
        <v>374</v>
      </c>
      <c r="P89" s="702">
        <v>44525</v>
      </c>
      <c r="Q89" s="508"/>
      <c r="R89" s="40"/>
      <c r="S89" s="41"/>
      <c r="T89" s="42"/>
      <c r="U89" s="43"/>
      <c r="V89" s="44"/>
    </row>
    <row r="90" spans="1:22" ht="17.25" x14ac:dyDescent="0.3">
      <c r="A90" s="61" t="s">
        <v>606</v>
      </c>
      <c r="B90" s="61" t="s">
        <v>960</v>
      </c>
      <c r="C90" s="612" t="s">
        <v>961</v>
      </c>
      <c r="D90" s="612"/>
      <c r="E90" s="613"/>
      <c r="F90" s="51">
        <v>12122</v>
      </c>
      <c r="G90" s="49">
        <v>44520</v>
      </c>
      <c r="H90" s="620" t="s">
        <v>962</v>
      </c>
      <c r="I90" s="51">
        <v>12122</v>
      </c>
      <c r="J90" s="35">
        <f t="shared" si="0"/>
        <v>0</v>
      </c>
      <c r="K90" s="56">
        <v>36</v>
      </c>
      <c r="L90" s="52"/>
      <c r="M90" s="52"/>
      <c r="N90" s="57">
        <f t="shared" si="1"/>
        <v>436392</v>
      </c>
      <c r="O90" s="508" t="s">
        <v>224</v>
      </c>
      <c r="P90" s="702">
        <v>44525</v>
      </c>
      <c r="Q90" s="508"/>
      <c r="R90" s="40"/>
      <c r="S90" s="41"/>
      <c r="T90" s="42"/>
      <c r="U90" s="43"/>
      <c r="V90" s="44"/>
    </row>
    <row r="91" spans="1:22" ht="17.25" x14ac:dyDescent="0.25">
      <c r="A91" s="102" t="s">
        <v>32</v>
      </c>
      <c r="B91" s="58" t="s">
        <v>33</v>
      </c>
      <c r="C91" s="96" t="s">
        <v>980</v>
      </c>
      <c r="D91" s="96"/>
      <c r="E91" s="97"/>
      <c r="F91" s="51">
        <v>400</v>
      </c>
      <c r="G91" s="49">
        <v>44523</v>
      </c>
      <c r="H91" s="50" t="s">
        <v>981</v>
      </c>
      <c r="I91" s="51">
        <v>400</v>
      </c>
      <c r="J91" s="35">
        <f t="shared" si="0"/>
        <v>0</v>
      </c>
      <c r="K91" s="56">
        <v>65</v>
      </c>
      <c r="L91" s="52"/>
      <c r="M91" s="52"/>
      <c r="N91" s="57">
        <f t="shared" si="1"/>
        <v>26000</v>
      </c>
      <c r="O91" s="508" t="s">
        <v>374</v>
      </c>
      <c r="P91" s="702">
        <v>44525</v>
      </c>
      <c r="Q91" s="508"/>
      <c r="R91" s="40"/>
      <c r="S91" s="41"/>
      <c r="T91" s="42"/>
      <c r="U91" s="43"/>
      <c r="V91" s="44"/>
    </row>
    <row r="92" spans="1:22" ht="18" thickBot="1" x14ac:dyDescent="0.35">
      <c r="A92" s="291" t="s">
        <v>32</v>
      </c>
      <c r="B92" s="61" t="s">
        <v>33</v>
      </c>
      <c r="C92" s="96" t="s">
        <v>995</v>
      </c>
      <c r="D92" s="96"/>
      <c r="E92" s="97"/>
      <c r="F92" s="51">
        <v>300</v>
      </c>
      <c r="G92" s="49">
        <v>44527</v>
      </c>
      <c r="H92" s="50" t="s">
        <v>996</v>
      </c>
      <c r="I92" s="51">
        <v>300</v>
      </c>
      <c r="J92" s="35">
        <f t="shared" si="0"/>
        <v>0</v>
      </c>
      <c r="K92" s="56">
        <v>65</v>
      </c>
      <c r="L92" s="52"/>
      <c r="M92" s="52"/>
      <c r="N92" s="57">
        <f t="shared" si="1"/>
        <v>19500</v>
      </c>
      <c r="O92" s="710" t="s">
        <v>374</v>
      </c>
      <c r="P92" s="905">
        <v>44529</v>
      </c>
      <c r="Q92" s="508"/>
      <c r="R92" s="40"/>
      <c r="S92" s="41"/>
      <c r="T92" s="41"/>
      <c r="U92" s="43"/>
      <c r="V92" s="44"/>
    </row>
    <row r="93" spans="1:22" ht="17.25" customHeight="1" x14ac:dyDescent="0.3">
      <c r="A93" s="1075" t="s">
        <v>1029</v>
      </c>
      <c r="B93" s="918" t="s">
        <v>1030</v>
      </c>
      <c r="C93" s="96" t="s">
        <v>1031</v>
      </c>
      <c r="D93" s="96"/>
      <c r="E93" s="97"/>
      <c r="F93" s="912">
        <v>632</v>
      </c>
      <c r="G93" s="913">
        <v>44510</v>
      </c>
      <c r="H93" s="914">
        <v>35566</v>
      </c>
      <c r="I93" s="912">
        <v>632</v>
      </c>
      <c r="J93" s="35">
        <f t="shared" si="0"/>
        <v>0</v>
      </c>
      <c r="K93" s="56">
        <v>42</v>
      </c>
      <c r="L93" s="52"/>
      <c r="M93" s="52"/>
      <c r="N93" s="920">
        <f t="shared" si="1"/>
        <v>26544</v>
      </c>
      <c r="O93" s="1178" t="s">
        <v>35</v>
      </c>
      <c r="P93" s="1206">
        <v>44538</v>
      </c>
      <c r="Q93" s="712"/>
      <c r="R93" s="40"/>
      <c r="S93" s="41"/>
      <c r="T93" s="41"/>
      <c r="U93" s="43"/>
      <c r="V93" s="44"/>
    </row>
    <row r="94" spans="1:22" ht="19.5" thickBot="1" x14ac:dyDescent="0.35">
      <c r="A94" s="1076"/>
      <c r="B94" s="919" t="s">
        <v>1032</v>
      </c>
      <c r="C94" s="96" t="s">
        <v>1033</v>
      </c>
      <c r="D94" s="96"/>
      <c r="E94" s="97"/>
      <c r="F94" s="912">
        <v>325.3</v>
      </c>
      <c r="G94" s="913">
        <v>44512</v>
      </c>
      <c r="H94" s="916">
        <v>35582</v>
      </c>
      <c r="I94" s="912">
        <v>325.3</v>
      </c>
      <c r="J94" s="35">
        <f t="shared" si="0"/>
        <v>0</v>
      </c>
      <c r="K94" s="56">
        <v>69</v>
      </c>
      <c r="L94" s="52"/>
      <c r="M94" s="52"/>
      <c r="N94" s="920">
        <f t="shared" si="1"/>
        <v>22445.7</v>
      </c>
      <c r="O94" s="1179"/>
      <c r="P94" s="1207"/>
      <c r="Q94" s="712"/>
      <c r="R94" s="40"/>
      <c r="S94" s="41"/>
      <c r="T94" s="42"/>
      <c r="U94" s="43"/>
      <c r="V94" s="44"/>
    </row>
    <row r="95" spans="1:22" ht="17.25" customHeight="1" x14ac:dyDescent="0.3">
      <c r="A95" s="1076"/>
      <c r="B95" s="918" t="s">
        <v>393</v>
      </c>
      <c r="C95" s="1172" t="s">
        <v>1034</v>
      </c>
      <c r="D95" s="96"/>
      <c r="E95" s="97"/>
      <c r="F95" s="912">
        <v>281</v>
      </c>
      <c r="G95" s="1191">
        <v>44513</v>
      </c>
      <c r="H95" s="1186">
        <v>35676</v>
      </c>
      <c r="I95" s="915">
        <v>281</v>
      </c>
      <c r="J95" s="35">
        <f t="shared" si="0"/>
        <v>0</v>
      </c>
      <c r="K95" s="56">
        <v>47</v>
      </c>
      <c r="L95" s="52"/>
      <c r="M95" s="52"/>
      <c r="N95" s="920">
        <f t="shared" si="1"/>
        <v>13207</v>
      </c>
      <c r="O95" s="1179"/>
      <c r="P95" s="1207"/>
      <c r="Q95" s="712"/>
      <c r="R95" s="40"/>
      <c r="S95" s="41"/>
      <c r="T95" s="42"/>
      <c r="U95" s="43"/>
      <c r="V95" s="44"/>
    </row>
    <row r="96" spans="1:22" ht="18" customHeight="1" thickBot="1" x14ac:dyDescent="0.35">
      <c r="A96" s="1076"/>
      <c r="B96" s="918" t="s">
        <v>1032</v>
      </c>
      <c r="C96" s="1173"/>
      <c r="D96" s="96"/>
      <c r="E96" s="97"/>
      <c r="F96" s="912">
        <v>190.6</v>
      </c>
      <c r="G96" s="1192"/>
      <c r="H96" s="1190"/>
      <c r="I96" s="915">
        <v>190.6</v>
      </c>
      <c r="J96" s="35">
        <f t="shared" si="0"/>
        <v>0</v>
      </c>
      <c r="K96" s="56">
        <v>69</v>
      </c>
      <c r="L96" s="52"/>
      <c r="M96" s="52"/>
      <c r="N96" s="920">
        <f t="shared" si="1"/>
        <v>13151.4</v>
      </c>
      <c r="O96" s="1179"/>
      <c r="P96" s="1207"/>
      <c r="Q96" s="712"/>
      <c r="R96" s="40"/>
      <c r="S96" s="41"/>
      <c r="T96" s="42"/>
      <c r="U96" s="43"/>
      <c r="V96" s="44"/>
    </row>
    <row r="97" spans="1:22" ht="17.25" customHeight="1" x14ac:dyDescent="0.3">
      <c r="A97" s="1076"/>
      <c r="B97" s="921" t="s">
        <v>1032</v>
      </c>
      <c r="C97" s="957" t="s">
        <v>1035</v>
      </c>
      <c r="D97" s="438"/>
      <c r="E97" s="97"/>
      <c r="F97" s="917">
        <v>119.2</v>
      </c>
      <c r="G97" s="1184">
        <v>44517</v>
      </c>
      <c r="H97" s="1186">
        <v>35677</v>
      </c>
      <c r="I97" s="915">
        <v>119.2</v>
      </c>
      <c r="J97" s="35">
        <f t="shared" si="0"/>
        <v>0</v>
      </c>
      <c r="K97" s="56">
        <v>70</v>
      </c>
      <c r="L97" s="52"/>
      <c r="M97" s="52"/>
      <c r="N97" s="920">
        <f t="shared" si="1"/>
        <v>8344</v>
      </c>
      <c r="O97" s="1179"/>
      <c r="P97" s="1207"/>
      <c r="Q97" s="712"/>
      <c r="R97" s="40"/>
      <c r="S97" s="41"/>
      <c r="T97" s="42"/>
      <c r="U97" s="43"/>
      <c r="V97" s="44"/>
    </row>
    <row r="98" spans="1:22" ht="18" customHeight="1" thickBot="1" x14ac:dyDescent="0.35">
      <c r="A98" s="1076"/>
      <c r="B98" s="921" t="s">
        <v>393</v>
      </c>
      <c r="C98" s="958"/>
      <c r="D98" s="438"/>
      <c r="E98" s="97"/>
      <c r="F98" s="917">
        <v>305.39999999999998</v>
      </c>
      <c r="G98" s="1185"/>
      <c r="H98" s="1190"/>
      <c r="I98" s="915">
        <v>305.39999999999998</v>
      </c>
      <c r="J98" s="35">
        <f t="shared" si="0"/>
        <v>0</v>
      </c>
      <c r="K98" s="56">
        <v>49</v>
      </c>
      <c r="L98" s="52"/>
      <c r="M98" s="52"/>
      <c r="N98" s="920">
        <f t="shared" si="1"/>
        <v>14964.599999999999</v>
      </c>
      <c r="O98" s="1179"/>
      <c r="P98" s="1207"/>
      <c r="Q98" s="712"/>
      <c r="R98" s="40"/>
      <c r="S98" s="41"/>
      <c r="T98" s="42"/>
      <c r="U98" s="43"/>
      <c r="V98" s="44"/>
    </row>
    <row r="99" spans="1:22" ht="17.25" customHeight="1" x14ac:dyDescent="0.3">
      <c r="A99" s="1076"/>
      <c r="B99" s="918" t="s">
        <v>1032</v>
      </c>
      <c r="C99" s="1183" t="s">
        <v>1036</v>
      </c>
      <c r="D99" s="96"/>
      <c r="E99" s="97"/>
      <c r="F99" s="917">
        <v>251.2</v>
      </c>
      <c r="G99" s="1184">
        <v>44518</v>
      </c>
      <c r="H99" s="1186">
        <v>35678</v>
      </c>
      <c r="I99" s="915">
        <v>251.2</v>
      </c>
      <c r="J99" s="35">
        <f t="shared" si="0"/>
        <v>0</v>
      </c>
      <c r="K99" s="56">
        <v>69</v>
      </c>
      <c r="L99" s="52"/>
      <c r="M99" s="52"/>
      <c r="N99" s="920">
        <f t="shared" si="1"/>
        <v>17332.8</v>
      </c>
      <c r="O99" s="1179"/>
      <c r="P99" s="1207"/>
      <c r="Q99" s="712"/>
      <c r="R99" s="40"/>
      <c r="S99" s="41"/>
      <c r="T99" s="42"/>
      <c r="U99" s="43"/>
      <c r="V99" s="44"/>
    </row>
    <row r="100" spans="1:22" ht="18" customHeight="1" thickBot="1" x14ac:dyDescent="0.35">
      <c r="A100" s="1076"/>
      <c r="B100" s="918" t="s">
        <v>1032</v>
      </c>
      <c r="C100" s="1173"/>
      <c r="D100" s="96"/>
      <c r="E100" s="97"/>
      <c r="F100" s="917">
        <v>51.8</v>
      </c>
      <c r="G100" s="1185"/>
      <c r="H100" s="1187"/>
      <c r="I100" s="915">
        <v>51.8</v>
      </c>
      <c r="J100" s="35">
        <f t="shared" si="0"/>
        <v>0</v>
      </c>
      <c r="K100" s="56">
        <v>70</v>
      </c>
      <c r="L100" s="52"/>
      <c r="M100" s="52"/>
      <c r="N100" s="920">
        <f t="shared" si="1"/>
        <v>3626</v>
      </c>
      <c r="O100" s="1179"/>
      <c r="P100" s="1207"/>
      <c r="Q100" s="712"/>
      <c r="R100" s="40"/>
      <c r="S100" s="41"/>
      <c r="T100" s="42"/>
      <c r="U100" s="43"/>
      <c r="V100" s="44"/>
    </row>
    <row r="101" spans="1:22" ht="18" customHeight="1" thickTop="1" x14ac:dyDescent="0.3">
      <c r="A101" s="1076"/>
      <c r="B101" s="921" t="s">
        <v>1032</v>
      </c>
      <c r="C101" s="957" t="s">
        <v>1037</v>
      </c>
      <c r="D101" s="438"/>
      <c r="E101" s="97"/>
      <c r="F101" s="917">
        <f>145.2+230.6</f>
        <v>375.79999999999995</v>
      </c>
      <c r="G101" s="1184">
        <v>44523</v>
      </c>
      <c r="H101" s="1188">
        <v>35751</v>
      </c>
      <c r="I101" s="915">
        <v>375.8</v>
      </c>
      <c r="J101" s="35">
        <f t="shared" si="0"/>
        <v>0</v>
      </c>
      <c r="K101" s="56">
        <v>74</v>
      </c>
      <c r="L101" s="52"/>
      <c r="M101" s="52"/>
      <c r="N101" s="920">
        <f t="shared" si="1"/>
        <v>27809.200000000001</v>
      </c>
      <c r="O101" s="1179"/>
      <c r="P101" s="1207"/>
      <c r="Q101" s="712"/>
      <c r="R101" s="40"/>
      <c r="S101" s="41"/>
      <c r="T101" s="42"/>
      <c r="U101" s="43"/>
      <c r="V101" s="44"/>
    </row>
    <row r="102" spans="1:22" ht="18" customHeight="1" thickBot="1" x14ac:dyDescent="0.35">
      <c r="A102" s="1115"/>
      <c r="B102" s="921" t="s">
        <v>181</v>
      </c>
      <c r="C102" s="958"/>
      <c r="D102" s="438"/>
      <c r="E102" s="97"/>
      <c r="F102" s="917">
        <v>373.2</v>
      </c>
      <c r="G102" s="1185"/>
      <c r="H102" s="1189"/>
      <c r="I102" s="915">
        <v>373.2</v>
      </c>
      <c r="J102" s="35">
        <f t="shared" si="0"/>
        <v>0</v>
      </c>
      <c r="K102" s="56">
        <v>54</v>
      </c>
      <c r="L102" s="52"/>
      <c r="M102" s="52"/>
      <c r="N102" s="920">
        <f t="shared" si="1"/>
        <v>20152.8</v>
      </c>
      <c r="O102" s="1179"/>
      <c r="P102" s="1207"/>
      <c r="Q102" s="712"/>
      <c r="R102" s="40"/>
      <c r="S102" s="41"/>
      <c r="T102" s="42"/>
      <c r="U102" s="43"/>
      <c r="V102" s="44"/>
    </row>
    <row r="103" spans="1:22" ht="18.75" customHeight="1" thickTop="1" x14ac:dyDescent="0.3">
      <c r="A103" s="1213" t="s">
        <v>1029</v>
      </c>
      <c r="B103" s="61" t="s">
        <v>181</v>
      </c>
      <c r="C103" s="1183" t="s">
        <v>1058</v>
      </c>
      <c r="D103" s="96"/>
      <c r="E103" s="97"/>
      <c r="F103" s="418">
        <v>260.8</v>
      </c>
      <c r="G103" s="969">
        <v>44527</v>
      </c>
      <c r="H103" s="1214">
        <v>35824</v>
      </c>
      <c r="I103" s="51">
        <v>260.8</v>
      </c>
      <c r="J103" s="35">
        <f t="shared" si="0"/>
        <v>0</v>
      </c>
      <c r="K103" s="56">
        <v>54</v>
      </c>
      <c r="L103" s="52"/>
      <c r="M103" s="52"/>
      <c r="N103" s="57">
        <f t="shared" si="1"/>
        <v>14083.2</v>
      </c>
      <c r="O103" s="1180" t="s">
        <v>35</v>
      </c>
      <c r="P103" s="1208">
        <v>44547</v>
      </c>
      <c r="Q103" s="712"/>
      <c r="R103" s="40"/>
      <c r="S103" s="41"/>
      <c r="T103" s="42"/>
      <c r="U103" s="43"/>
      <c r="V103" s="44"/>
    </row>
    <row r="104" spans="1:22" ht="17.25" x14ac:dyDescent="0.3">
      <c r="A104" s="1113"/>
      <c r="B104" s="61" t="s">
        <v>955</v>
      </c>
      <c r="C104" s="1173"/>
      <c r="D104" s="96"/>
      <c r="E104" s="97"/>
      <c r="F104" s="418">
        <f>320.6+470</f>
        <v>790.6</v>
      </c>
      <c r="G104" s="1057"/>
      <c r="H104" s="1215"/>
      <c r="I104" s="51">
        <v>790.6</v>
      </c>
      <c r="J104" s="35">
        <f t="shared" si="0"/>
        <v>0</v>
      </c>
      <c r="K104" s="56">
        <v>50</v>
      </c>
      <c r="L104" s="52"/>
      <c r="M104" s="52"/>
      <c r="N104" s="57">
        <f t="shared" si="1"/>
        <v>39530</v>
      </c>
      <c r="O104" s="1181"/>
      <c r="P104" s="1209"/>
      <c r="Q104" s="712"/>
      <c r="R104" s="40"/>
      <c r="S104" s="41"/>
      <c r="T104" s="42"/>
      <c r="U104" s="43"/>
      <c r="V104" s="44"/>
    </row>
    <row r="105" spans="1:22" ht="18" thickBot="1" x14ac:dyDescent="0.35">
      <c r="A105" s="1114"/>
      <c r="B105" s="61" t="s">
        <v>1032</v>
      </c>
      <c r="C105" s="1174"/>
      <c r="D105" s="96"/>
      <c r="E105" s="97"/>
      <c r="F105" s="418">
        <f>153.8+142.6</f>
        <v>296.39999999999998</v>
      </c>
      <c r="G105" s="970"/>
      <c r="H105" s="1216"/>
      <c r="I105" s="51">
        <v>296.39999999999998</v>
      </c>
      <c r="J105" s="35">
        <f t="shared" si="0"/>
        <v>0</v>
      </c>
      <c r="K105" s="56">
        <v>74</v>
      </c>
      <c r="L105" s="52"/>
      <c r="M105" s="52"/>
      <c r="N105" s="57">
        <f t="shared" si="1"/>
        <v>21933.599999999999</v>
      </c>
      <c r="O105" s="1182"/>
      <c r="P105" s="1210"/>
      <c r="Q105" s="712"/>
      <c r="R105" s="40"/>
      <c r="S105" s="41"/>
      <c r="T105" s="42"/>
      <c r="U105" s="43"/>
      <c r="V105" s="44"/>
    </row>
    <row r="106" spans="1:22" ht="17.25" x14ac:dyDescent="0.3">
      <c r="A106" s="1112" t="s">
        <v>1029</v>
      </c>
      <c r="B106" s="61" t="s">
        <v>1032</v>
      </c>
      <c r="C106" s="1172" t="s">
        <v>1059</v>
      </c>
      <c r="D106" s="96"/>
      <c r="E106" s="97"/>
      <c r="F106" s="51">
        <f>47.6+150</f>
        <v>197.6</v>
      </c>
      <c r="G106" s="1176">
        <v>44530</v>
      </c>
      <c r="H106" s="1038">
        <v>35858</v>
      </c>
      <c r="I106" s="51">
        <v>197.6</v>
      </c>
      <c r="J106" s="35">
        <f t="shared" si="0"/>
        <v>0</v>
      </c>
      <c r="K106" s="56">
        <v>74</v>
      </c>
      <c r="L106" s="52"/>
      <c r="M106" s="52"/>
      <c r="N106" s="57">
        <f t="shared" si="1"/>
        <v>14622.4</v>
      </c>
      <c r="O106" s="1168" t="s">
        <v>35</v>
      </c>
      <c r="P106" s="1171">
        <v>44547</v>
      </c>
      <c r="Q106" s="508"/>
      <c r="R106" s="40"/>
      <c r="S106" s="41"/>
      <c r="T106" s="42"/>
      <c r="U106" s="43"/>
      <c r="V106" s="44"/>
    </row>
    <row r="107" spans="1:22" ht="17.25" x14ac:dyDescent="0.3">
      <c r="A107" s="1113"/>
      <c r="B107" s="61" t="s">
        <v>181</v>
      </c>
      <c r="C107" s="1173"/>
      <c r="D107" s="96"/>
      <c r="E107" s="97"/>
      <c r="F107" s="51">
        <f>291.7+35.6</f>
        <v>327.3</v>
      </c>
      <c r="G107" s="1177"/>
      <c r="H107" s="1175"/>
      <c r="I107" s="51">
        <v>327.3</v>
      </c>
      <c r="J107" s="35">
        <f t="shared" si="0"/>
        <v>0</v>
      </c>
      <c r="K107" s="56">
        <v>55</v>
      </c>
      <c r="L107" s="52"/>
      <c r="M107" s="52"/>
      <c r="N107" s="57">
        <f t="shared" si="1"/>
        <v>18001.5</v>
      </c>
      <c r="O107" s="1169"/>
      <c r="P107" s="1163"/>
      <c r="Q107" s="508"/>
      <c r="R107" s="40"/>
      <c r="S107" s="41"/>
      <c r="T107" s="42"/>
      <c r="U107" s="43"/>
      <c r="V107" s="44"/>
    </row>
    <row r="108" spans="1:22" ht="17.25" customHeight="1" x14ac:dyDescent="0.3">
      <c r="A108" s="1114"/>
      <c r="B108" s="61" t="s">
        <v>1060</v>
      </c>
      <c r="C108" s="1174"/>
      <c r="D108" s="96"/>
      <c r="E108" s="97"/>
      <c r="F108" s="51">
        <f>410.4+252</f>
        <v>662.4</v>
      </c>
      <c r="G108" s="1099"/>
      <c r="H108" s="1039"/>
      <c r="I108" s="51">
        <v>662.4</v>
      </c>
      <c r="J108" s="35">
        <f t="shared" si="0"/>
        <v>0</v>
      </c>
      <c r="K108" s="56">
        <v>76</v>
      </c>
      <c r="L108" s="52"/>
      <c r="M108" s="52"/>
      <c r="N108" s="57">
        <f t="shared" si="1"/>
        <v>50342.400000000001</v>
      </c>
      <c r="O108" s="1170"/>
      <c r="P108" s="1107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854"/>
      <c r="D110" s="854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854"/>
      <c r="D112" s="854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4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4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4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4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37"/>
      <c r="L145" s="133"/>
      <c r="M145" s="133"/>
      <c r="N145" s="136">
        <f t="shared" ref="N145:N229" si="5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4"/>
        <v>0</v>
      </c>
      <c r="K146" s="56"/>
      <c r="L146" s="133"/>
      <c r="M146" s="133"/>
      <c r="N146" s="57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4"/>
        <v>0</v>
      </c>
      <c r="K147" s="137"/>
      <c r="L147" s="133"/>
      <c r="M147" s="133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33"/>
      <c r="M148" s="133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4"/>
        <v>0</v>
      </c>
      <c r="K149" s="137"/>
      <c r="L149" s="145"/>
      <c r="M149" s="145"/>
      <c r="N149" s="136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4"/>
        <v>0</v>
      </c>
      <c r="K150" s="137"/>
      <c r="L150" s="145"/>
      <c r="M150" s="145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45"/>
      <c r="M151" s="145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4"/>
        <v>0</v>
      </c>
      <c r="N164" s="57">
        <f t="shared" si="5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4"/>
        <v>0</v>
      </c>
      <c r="N165" s="57">
        <f t="shared" si="5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4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6">I204-F204</f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6"/>
        <v>0</v>
      </c>
      <c r="K230" s="56"/>
      <c r="L230" s="182"/>
      <c r="M230" s="183"/>
      <c r="N230" s="57">
        <f t="shared" ref="N230:N239" si="7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863"/>
      <c r="H231" s="854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863"/>
      <c r="H232" s="854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863"/>
      <c r="H233" s="854"/>
      <c r="I233" s="48"/>
      <c r="J233" s="35">
        <f t="shared" si="6"/>
        <v>0</v>
      </c>
      <c r="K233" s="56"/>
      <c r="L233" s="182"/>
      <c r="M233" s="183"/>
      <c r="N233" s="57">
        <f t="shared" si="7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863"/>
      <c r="H234" s="854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863"/>
      <c r="H235" s="854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6"/>
        <v>0</v>
      </c>
      <c r="K237" s="56"/>
      <c r="L237" s="182"/>
      <c r="M237" s="191"/>
      <c r="N237" s="57">
        <f t="shared" si="7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6"/>
        <v>0</v>
      </c>
      <c r="K238" s="56"/>
      <c r="L238" s="182"/>
      <c r="M238" s="191"/>
      <c r="N238" s="57">
        <f t="shared" si="7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6"/>
        <v>0</v>
      </c>
      <c r="K240" s="198"/>
      <c r="L240" s="198"/>
      <c r="M240" s="198"/>
      <c r="N240" s="199">
        <f t="shared" ref="N240:N251" si="8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6"/>
        <v>0</v>
      </c>
      <c r="K242" s="198"/>
      <c r="L242" s="198"/>
      <c r="M242" s="198"/>
      <c r="N242" s="199">
        <f t="shared" si="8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6"/>
        <v>0</v>
      </c>
      <c r="K243" s="198"/>
      <c r="L243" s="198"/>
      <c r="M243" s="198"/>
      <c r="N243" s="199">
        <f t="shared" si="8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6"/>
        <v>0</v>
      </c>
      <c r="K245" s="213"/>
      <c r="L245" s="213"/>
      <c r="M245" s="213"/>
      <c r="N245" s="199">
        <f t="shared" si="8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6"/>
        <v>0</v>
      </c>
      <c r="K246" s="213"/>
      <c r="L246" s="213"/>
      <c r="M246" s="213"/>
      <c r="N246" s="199">
        <f t="shared" si="8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6"/>
        <v>0</v>
      </c>
      <c r="K247" s="213"/>
      <c r="L247" s="213"/>
      <c r="M247" s="213"/>
      <c r="N247" s="199">
        <f t="shared" si="8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998" t="s">
        <v>19</v>
      </c>
      <c r="G248" s="998"/>
      <c r="H248" s="999"/>
      <c r="I248" s="216">
        <f>SUM(I4:I247)</f>
        <v>479365.47999999992</v>
      </c>
      <c r="J248" s="217"/>
      <c r="K248" s="213"/>
      <c r="L248" s="218"/>
      <c r="M248" s="213"/>
      <c r="N248" s="199">
        <f t="shared" si="8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8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8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8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16030902.822000001</v>
      </c>
      <c r="O252" s="306"/>
      <c r="Q252" s="234">
        <f>SUM(Q4:Q251)</f>
        <v>362275</v>
      </c>
      <c r="R252" s="9"/>
      <c r="S252" s="235">
        <f>SUM(S17:S251)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16393177.822000001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 s="864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 s="864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 s="864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 s="864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 s="864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 s="86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 s="864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 s="864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 s="864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 s="864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4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4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4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mergeCells count="47">
    <mergeCell ref="P93:P102"/>
    <mergeCell ref="P103:P105"/>
    <mergeCell ref="L80:M81"/>
    <mergeCell ref="F248:H248"/>
    <mergeCell ref="A1:J2"/>
    <mergeCell ref="C87:C88"/>
    <mergeCell ref="A87:A88"/>
    <mergeCell ref="H87:H88"/>
    <mergeCell ref="O87:O88"/>
    <mergeCell ref="P87:P88"/>
    <mergeCell ref="A93:A102"/>
    <mergeCell ref="A103:A105"/>
    <mergeCell ref="G97:G98"/>
    <mergeCell ref="C103:C105"/>
    <mergeCell ref="H103:H105"/>
    <mergeCell ref="G103:G105"/>
    <mergeCell ref="W1:X1"/>
    <mergeCell ref="A69:A75"/>
    <mergeCell ref="C69:C75"/>
    <mergeCell ref="O69:O75"/>
    <mergeCell ref="P69:P75"/>
    <mergeCell ref="O3:P3"/>
    <mergeCell ref="P58:P59"/>
    <mergeCell ref="A58:A59"/>
    <mergeCell ref="C58:C59"/>
    <mergeCell ref="G58:G59"/>
    <mergeCell ref="H58:H59"/>
    <mergeCell ref="O58:O59"/>
    <mergeCell ref="O93:O102"/>
    <mergeCell ref="O103:O105"/>
    <mergeCell ref="C99:C100"/>
    <mergeCell ref="G99:G100"/>
    <mergeCell ref="H99:H100"/>
    <mergeCell ref="C101:C102"/>
    <mergeCell ref="G101:G102"/>
    <mergeCell ref="H101:H102"/>
    <mergeCell ref="C95:C96"/>
    <mergeCell ref="H95:H96"/>
    <mergeCell ref="G95:G96"/>
    <mergeCell ref="C97:C98"/>
    <mergeCell ref="H97:H98"/>
    <mergeCell ref="O106:O108"/>
    <mergeCell ref="P106:P108"/>
    <mergeCell ref="A106:A108"/>
    <mergeCell ref="C106:C108"/>
    <mergeCell ref="H106:H108"/>
    <mergeCell ref="G106:G108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tabSelected="1" workbookViewId="0">
      <pane xSplit="7" ySplit="3" topLeftCell="Q28" activePane="bottomRight" state="frozen"/>
      <selection pane="topRight" activeCell="H1" sqref="H1"/>
      <selection pane="bottomLeft" activeCell="A4" sqref="A4"/>
      <selection pane="bottomRight" activeCell="C38" sqref="C38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7" t="s">
        <v>1005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48" t="s">
        <v>950</v>
      </c>
      <c r="P3" s="1149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410" t="s">
        <v>15</v>
      </c>
    </row>
    <row r="4" spans="1:24" ht="33" customHeight="1" thickTop="1" thickBot="1" x14ac:dyDescent="0.35">
      <c r="A4" s="719" t="s">
        <v>131</v>
      </c>
      <c r="B4" s="267" t="s">
        <v>30</v>
      </c>
      <c r="C4" s="268" t="s">
        <v>1054</v>
      </c>
      <c r="D4" s="558">
        <v>49</v>
      </c>
      <c r="E4" s="559">
        <f>D4*F4</f>
        <v>1200990</v>
      </c>
      <c r="F4" s="270">
        <v>24510</v>
      </c>
      <c r="G4" s="271">
        <v>44531</v>
      </c>
      <c r="H4" s="827" t="s">
        <v>1074</v>
      </c>
      <c r="I4" s="34">
        <f>25460-127.3</f>
        <v>25332.7</v>
      </c>
      <c r="J4" s="35">
        <f t="shared" ref="J4:J149" si="0">I4-F4</f>
        <v>822.70000000000073</v>
      </c>
      <c r="K4" s="322">
        <v>35.5</v>
      </c>
      <c r="L4" s="758"/>
      <c r="M4" s="758"/>
      <c r="N4" s="38">
        <f t="shared" ref="N4:N153" si="1">K4*I4</f>
        <v>899310.85</v>
      </c>
      <c r="O4" s="945" t="s">
        <v>206</v>
      </c>
      <c r="P4" s="946">
        <v>44545</v>
      </c>
      <c r="Q4" s="643">
        <v>25040</v>
      </c>
      <c r="R4" s="644">
        <v>44533</v>
      </c>
      <c r="S4" s="483"/>
      <c r="T4" s="42"/>
      <c r="U4" s="43"/>
      <c r="V4" s="44"/>
      <c r="W4" s="378" t="s">
        <v>1107</v>
      </c>
      <c r="X4" s="379">
        <v>4176</v>
      </c>
    </row>
    <row r="5" spans="1:24" ht="30" customHeight="1" thickTop="1" thickBot="1" x14ac:dyDescent="0.35">
      <c r="A5" s="272" t="s">
        <v>1006</v>
      </c>
      <c r="B5" s="273" t="s">
        <v>28</v>
      </c>
      <c r="C5" s="274" t="s">
        <v>1054</v>
      </c>
      <c r="D5" s="93">
        <v>49</v>
      </c>
      <c r="E5" s="559">
        <f t="shared" ref="E5:E68" si="2">D5*F5</f>
        <v>0</v>
      </c>
      <c r="F5" s="275">
        <v>0</v>
      </c>
      <c r="G5" s="276">
        <v>44531</v>
      </c>
      <c r="H5" s="50" t="s">
        <v>1075</v>
      </c>
      <c r="I5" s="51">
        <v>5475</v>
      </c>
      <c r="J5" s="35">
        <f t="shared" si="0"/>
        <v>5475</v>
      </c>
      <c r="K5" s="322">
        <v>35.5</v>
      </c>
      <c r="L5" s="323"/>
      <c r="M5" s="323"/>
      <c r="N5" s="38">
        <f t="shared" si="1"/>
        <v>194362.5</v>
      </c>
      <c r="O5" s="947" t="s">
        <v>206</v>
      </c>
      <c r="P5" s="948">
        <v>44545</v>
      </c>
      <c r="Q5" s="645">
        <v>0</v>
      </c>
      <c r="R5" s="646">
        <v>44533</v>
      </c>
      <c r="S5" s="483"/>
      <c r="T5" s="42"/>
      <c r="U5" s="43"/>
      <c r="V5" s="44"/>
      <c r="W5" s="411" t="s">
        <v>1107</v>
      </c>
      <c r="X5" s="412">
        <v>0</v>
      </c>
    </row>
    <row r="6" spans="1:24" ht="30.75" customHeight="1" thickTop="1" thickBot="1" x14ac:dyDescent="0.35">
      <c r="A6" s="272" t="s">
        <v>1007</v>
      </c>
      <c r="B6" s="273" t="s">
        <v>25</v>
      </c>
      <c r="C6" s="274" t="s">
        <v>1055</v>
      </c>
      <c r="D6" s="93">
        <v>49</v>
      </c>
      <c r="E6" s="559">
        <f t="shared" si="2"/>
        <v>1144640</v>
      </c>
      <c r="F6" s="275">
        <v>23360</v>
      </c>
      <c r="G6" s="276">
        <v>44533</v>
      </c>
      <c r="H6" s="50" t="s">
        <v>1076</v>
      </c>
      <c r="I6" s="51">
        <v>23680</v>
      </c>
      <c r="J6" s="35">
        <f t="shared" si="0"/>
        <v>320</v>
      </c>
      <c r="K6" s="322">
        <v>35.5</v>
      </c>
      <c r="L6" s="323"/>
      <c r="M6" s="323"/>
      <c r="N6" s="38">
        <f t="shared" si="1"/>
        <v>840640</v>
      </c>
      <c r="O6" s="947" t="s">
        <v>206</v>
      </c>
      <c r="P6" s="948">
        <v>44547</v>
      </c>
      <c r="Q6" s="645">
        <v>25140</v>
      </c>
      <c r="R6" s="646">
        <v>44533</v>
      </c>
      <c r="S6" s="483"/>
      <c r="T6" s="42"/>
      <c r="U6" s="43"/>
      <c r="V6" s="44"/>
      <c r="W6" s="43" t="s">
        <v>1107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1055</v>
      </c>
      <c r="D7" s="93">
        <v>49</v>
      </c>
      <c r="E7" s="559">
        <f t="shared" si="2"/>
        <v>0</v>
      </c>
      <c r="F7" s="275">
        <v>0</v>
      </c>
      <c r="G7" s="276">
        <v>44533</v>
      </c>
      <c r="H7" s="50" t="s">
        <v>1077</v>
      </c>
      <c r="I7" s="51">
        <v>5725</v>
      </c>
      <c r="J7" s="35">
        <f t="shared" si="0"/>
        <v>5725</v>
      </c>
      <c r="K7" s="322">
        <v>35.5</v>
      </c>
      <c r="L7" s="323"/>
      <c r="M7" s="323"/>
      <c r="N7" s="38">
        <f t="shared" si="1"/>
        <v>203237.5</v>
      </c>
      <c r="O7" s="947" t="s">
        <v>206</v>
      </c>
      <c r="P7" s="948">
        <v>44547</v>
      </c>
      <c r="Q7" s="645">
        <v>0</v>
      </c>
      <c r="R7" s="646">
        <v>44533</v>
      </c>
      <c r="S7" s="483"/>
      <c r="T7" s="42"/>
      <c r="U7" s="43"/>
      <c r="V7" s="44"/>
      <c r="W7" s="43" t="s">
        <v>1107</v>
      </c>
      <c r="X7" s="361">
        <v>0</v>
      </c>
    </row>
    <row r="8" spans="1:24" ht="33" thickTop="1" thickBot="1" x14ac:dyDescent="0.35">
      <c r="A8" s="272" t="s">
        <v>149</v>
      </c>
      <c r="B8" s="273" t="s">
        <v>30</v>
      </c>
      <c r="C8" s="274" t="s">
        <v>1127</v>
      </c>
      <c r="D8" s="93">
        <v>49</v>
      </c>
      <c r="E8" s="559">
        <f t="shared" si="2"/>
        <v>1075060</v>
      </c>
      <c r="F8" s="275">
        <v>21940</v>
      </c>
      <c r="G8" s="276">
        <v>44535</v>
      </c>
      <c r="H8" s="50" t="s">
        <v>1078</v>
      </c>
      <c r="I8" s="51">
        <v>21805</v>
      </c>
      <c r="J8" s="35">
        <f t="shared" si="0"/>
        <v>-135</v>
      </c>
      <c r="K8" s="322">
        <v>36</v>
      </c>
      <c r="L8" s="323"/>
      <c r="M8" s="323"/>
      <c r="N8" s="38">
        <f t="shared" si="1"/>
        <v>784980</v>
      </c>
      <c r="O8" s="933" t="s">
        <v>206</v>
      </c>
      <c r="P8" s="928">
        <v>44550</v>
      </c>
      <c r="Q8" s="645">
        <v>25140</v>
      </c>
      <c r="R8" s="646">
        <v>44543</v>
      </c>
      <c r="S8" s="483"/>
      <c r="T8" s="42"/>
      <c r="U8" s="43"/>
      <c r="V8" s="44"/>
      <c r="W8" s="43" t="s">
        <v>1107</v>
      </c>
      <c r="X8" s="361">
        <v>4176</v>
      </c>
    </row>
    <row r="9" spans="1:24" ht="18.75" thickTop="1" thickBot="1" x14ac:dyDescent="0.35">
      <c r="A9" s="277" t="s">
        <v>48</v>
      </c>
      <c r="B9" s="273" t="s">
        <v>28</v>
      </c>
      <c r="C9" s="274" t="s">
        <v>1127</v>
      </c>
      <c r="D9" s="93">
        <v>0</v>
      </c>
      <c r="E9" s="559">
        <f t="shared" si="2"/>
        <v>0</v>
      </c>
      <c r="F9" s="275">
        <v>0</v>
      </c>
      <c r="G9" s="276">
        <v>44535</v>
      </c>
      <c r="H9" s="50" t="s">
        <v>1079</v>
      </c>
      <c r="I9" s="51">
        <v>5735</v>
      </c>
      <c r="J9" s="35">
        <f t="shared" si="0"/>
        <v>5735</v>
      </c>
      <c r="K9" s="322">
        <v>36</v>
      </c>
      <c r="L9" s="323"/>
      <c r="M9" s="323"/>
      <c r="N9" s="38">
        <f t="shared" si="1"/>
        <v>206460</v>
      </c>
      <c r="O9" s="933" t="s">
        <v>206</v>
      </c>
      <c r="P9" s="928">
        <v>44550</v>
      </c>
      <c r="Q9" s="645">
        <v>0</v>
      </c>
      <c r="R9" s="646">
        <v>44543</v>
      </c>
      <c r="S9" s="483"/>
      <c r="T9" s="42"/>
      <c r="U9" s="43"/>
      <c r="V9" s="44"/>
      <c r="W9" s="43" t="s">
        <v>1107</v>
      </c>
      <c r="X9" s="361">
        <v>0</v>
      </c>
    </row>
    <row r="10" spans="1:24" ht="33" thickTop="1" thickBot="1" x14ac:dyDescent="0.35">
      <c r="A10" s="277" t="s">
        <v>1008</v>
      </c>
      <c r="B10" s="273" t="s">
        <v>1009</v>
      </c>
      <c r="C10" s="274" t="s">
        <v>1128</v>
      </c>
      <c r="D10" s="173">
        <v>49</v>
      </c>
      <c r="E10" s="559">
        <f t="shared" si="2"/>
        <v>939330</v>
      </c>
      <c r="F10" s="275">
        <v>19170</v>
      </c>
      <c r="G10" s="276">
        <v>44536</v>
      </c>
      <c r="H10" s="50" t="s">
        <v>1069</v>
      </c>
      <c r="I10" s="51">
        <v>19010</v>
      </c>
      <c r="J10" s="35">
        <f t="shared" si="0"/>
        <v>-160</v>
      </c>
      <c r="K10" s="322">
        <v>36</v>
      </c>
      <c r="L10" s="323"/>
      <c r="M10" s="323"/>
      <c r="N10" s="38">
        <f t="shared" si="1"/>
        <v>684360</v>
      </c>
      <c r="O10" s="934" t="s">
        <v>35</v>
      </c>
      <c r="P10" s="935">
        <v>44550</v>
      </c>
      <c r="Q10" s="645">
        <v>21040</v>
      </c>
      <c r="R10" s="646">
        <v>44543</v>
      </c>
      <c r="S10" s="483"/>
      <c r="T10" s="42"/>
      <c r="U10" s="43"/>
      <c r="V10" s="44"/>
      <c r="W10" s="43" t="s">
        <v>1107</v>
      </c>
      <c r="X10" s="361">
        <v>4176</v>
      </c>
    </row>
    <row r="11" spans="1:24" ht="33" thickTop="1" thickBot="1" x14ac:dyDescent="0.35">
      <c r="A11" s="277" t="s">
        <v>48</v>
      </c>
      <c r="B11" s="273" t="s">
        <v>1010</v>
      </c>
      <c r="C11" s="274" t="s">
        <v>1128</v>
      </c>
      <c r="D11" s="93">
        <v>0</v>
      </c>
      <c r="E11" s="559">
        <f t="shared" si="2"/>
        <v>0</v>
      </c>
      <c r="F11" s="275">
        <v>0</v>
      </c>
      <c r="G11" s="276">
        <v>44536</v>
      </c>
      <c r="H11" s="50" t="s">
        <v>1070</v>
      </c>
      <c r="I11" s="51">
        <v>5455</v>
      </c>
      <c r="J11" s="35">
        <f t="shared" si="0"/>
        <v>5455</v>
      </c>
      <c r="K11" s="322">
        <v>36</v>
      </c>
      <c r="L11" s="323"/>
      <c r="M11" s="323"/>
      <c r="N11" s="38">
        <f t="shared" si="1"/>
        <v>196380</v>
      </c>
      <c r="O11" s="934" t="s">
        <v>35</v>
      </c>
      <c r="P11" s="935">
        <v>44550</v>
      </c>
      <c r="Q11" s="645">
        <v>0</v>
      </c>
      <c r="R11" s="646">
        <v>44543</v>
      </c>
      <c r="S11" s="483"/>
      <c r="T11" s="42"/>
      <c r="U11" s="43"/>
      <c r="V11" s="44"/>
      <c r="W11" s="43" t="s">
        <v>1107</v>
      </c>
      <c r="X11" s="361">
        <v>0</v>
      </c>
    </row>
    <row r="12" spans="1:24" ht="18.75" thickTop="1" thickBot="1" x14ac:dyDescent="0.35">
      <c r="A12" s="277" t="s">
        <v>1011</v>
      </c>
      <c r="B12" s="273" t="s">
        <v>30</v>
      </c>
      <c r="C12" s="274" t="s">
        <v>1129</v>
      </c>
      <c r="D12" s="93">
        <v>50</v>
      </c>
      <c r="E12" s="559">
        <f t="shared" si="2"/>
        <v>1123000</v>
      </c>
      <c r="F12" s="275">
        <v>22460</v>
      </c>
      <c r="G12" s="276">
        <v>44538</v>
      </c>
      <c r="H12" s="50" t="s">
        <v>1095</v>
      </c>
      <c r="I12" s="51">
        <v>23030</v>
      </c>
      <c r="J12" s="35">
        <f t="shared" si="0"/>
        <v>570</v>
      </c>
      <c r="K12" s="322">
        <v>36.5</v>
      </c>
      <c r="L12" s="323"/>
      <c r="M12" s="323"/>
      <c r="N12" s="38">
        <f t="shared" si="1"/>
        <v>840595</v>
      </c>
      <c r="O12" s="934" t="s">
        <v>35</v>
      </c>
      <c r="P12" s="935">
        <v>44552</v>
      </c>
      <c r="Q12" s="645">
        <v>25140</v>
      </c>
      <c r="R12" s="646">
        <v>44543</v>
      </c>
      <c r="S12" s="483"/>
      <c r="T12" s="42"/>
      <c r="U12" s="43"/>
      <c r="V12" s="44"/>
      <c r="W12" s="43" t="s">
        <v>1107</v>
      </c>
      <c r="X12" s="361">
        <v>4176</v>
      </c>
    </row>
    <row r="13" spans="1:24" ht="18.75" thickTop="1" thickBot="1" x14ac:dyDescent="0.35">
      <c r="A13" s="277" t="s">
        <v>48</v>
      </c>
      <c r="B13" s="273" t="s">
        <v>28</v>
      </c>
      <c r="C13" s="274" t="s">
        <v>1129</v>
      </c>
      <c r="D13" s="93">
        <v>0</v>
      </c>
      <c r="E13" s="559">
        <f t="shared" si="2"/>
        <v>0</v>
      </c>
      <c r="F13" s="275">
        <v>0</v>
      </c>
      <c r="G13" s="276">
        <v>44538</v>
      </c>
      <c r="H13" s="50" t="s">
        <v>1094</v>
      </c>
      <c r="I13" s="51">
        <v>5680</v>
      </c>
      <c r="J13" s="35">
        <f t="shared" si="0"/>
        <v>5680</v>
      </c>
      <c r="K13" s="322">
        <v>36.5</v>
      </c>
      <c r="L13" s="323"/>
      <c r="M13" s="323"/>
      <c r="N13" s="38">
        <f t="shared" si="1"/>
        <v>207320</v>
      </c>
      <c r="O13" s="934" t="s">
        <v>35</v>
      </c>
      <c r="P13" s="935">
        <v>44552</v>
      </c>
      <c r="Q13" s="645">
        <v>0</v>
      </c>
      <c r="R13" s="646">
        <v>44543</v>
      </c>
      <c r="S13" s="483"/>
      <c r="T13" s="42"/>
      <c r="U13" s="43"/>
      <c r="V13" s="44"/>
      <c r="W13" s="43" t="s">
        <v>1107</v>
      </c>
      <c r="X13" s="361">
        <v>0</v>
      </c>
    </row>
    <row r="14" spans="1:24" ht="33" thickTop="1" thickBot="1" x14ac:dyDescent="0.35">
      <c r="A14" s="277" t="s">
        <v>1011</v>
      </c>
      <c r="B14" s="273" t="s">
        <v>30</v>
      </c>
      <c r="C14" s="274" t="s">
        <v>1130</v>
      </c>
      <c r="D14" s="93">
        <v>50</v>
      </c>
      <c r="E14" s="559">
        <f t="shared" si="2"/>
        <v>1075500</v>
      </c>
      <c r="F14" s="275">
        <v>21510</v>
      </c>
      <c r="G14" s="276">
        <v>44539</v>
      </c>
      <c r="H14" s="50" t="s">
        <v>1097</v>
      </c>
      <c r="I14" s="51">
        <f>22370-111.85</f>
        <v>22258.15</v>
      </c>
      <c r="J14" s="35">
        <f t="shared" si="0"/>
        <v>748.15000000000146</v>
      </c>
      <c r="K14" s="322">
        <v>36.5</v>
      </c>
      <c r="L14" s="323"/>
      <c r="M14" s="323"/>
      <c r="N14" s="38">
        <f t="shared" si="1"/>
        <v>812422.47500000009</v>
      </c>
      <c r="O14" s="934" t="s">
        <v>1096</v>
      </c>
      <c r="P14" s="935">
        <v>44553</v>
      </c>
      <c r="Q14" s="645">
        <v>25140</v>
      </c>
      <c r="R14" s="646">
        <v>44543</v>
      </c>
      <c r="S14" s="483"/>
      <c r="T14" s="42"/>
      <c r="U14" s="43"/>
      <c r="V14" s="44"/>
      <c r="W14" s="43" t="s">
        <v>1107</v>
      </c>
      <c r="X14" s="361">
        <v>4176</v>
      </c>
    </row>
    <row r="15" spans="1:24" ht="20.25" thickTop="1" thickBot="1" x14ac:dyDescent="0.35">
      <c r="A15" s="856" t="s">
        <v>48</v>
      </c>
      <c r="B15" s="273" t="s">
        <v>28</v>
      </c>
      <c r="C15" s="274" t="s">
        <v>1130</v>
      </c>
      <c r="D15" s="93">
        <v>0</v>
      </c>
      <c r="E15" s="559">
        <f t="shared" si="2"/>
        <v>0</v>
      </c>
      <c r="F15" s="275">
        <v>0</v>
      </c>
      <c r="G15" s="276">
        <v>44539</v>
      </c>
      <c r="H15" s="50" t="s">
        <v>1098</v>
      </c>
      <c r="I15" s="51">
        <v>5455</v>
      </c>
      <c r="J15" s="35">
        <f t="shared" si="0"/>
        <v>5455</v>
      </c>
      <c r="K15" s="322">
        <v>36.5</v>
      </c>
      <c r="L15" s="323"/>
      <c r="M15" s="323"/>
      <c r="N15" s="38">
        <f t="shared" si="1"/>
        <v>199107.5</v>
      </c>
      <c r="O15" s="934" t="s">
        <v>35</v>
      </c>
      <c r="P15" s="935">
        <v>44553</v>
      </c>
      <c r="Q15" s="645">
        <v>0</v>
      </c>
      <c r="R15" s="646">
        <v>44543</v>
      </c>
      <c r="S15" s="483"/>
      <c r="T15" s="42"/>
      <c r="U15" s="43"/>
      <c r="V15" s="44"/>
      <c r="W15" s="43" t="s">
        <v>1107</v>
      </c>
      <c r="X15" s="361">
        <v>0</v>
      </c>
    </row>
    <row r="16" spans="1:24" ht="18.75" thickTop="1" thickBot="1" x14ac:dyDescent="0.35">
      <c r="A16" s="277" t="s">
        <v>1011</v>
      </c>
      <c r="B16" s="273" t="s">
        <v>30</v>
      </c>
      <c r="C16" s="679" t="s">
        <v>1131</v>
      </c>
      <c r="D16" s="93">
        <v>52</v>
      </c>
      <c r="E16" s="559">
        <f t="shared" si="2"/>
        <v>1211600</v>
      </c>
      <c r="F16" s="275">
        <v>23300</v>
      </c>
      <c r="G16" s="276">
        <v>44540</v>
      </c>
      <c r="H16" s="50" t="s">
        <v>1089</v>
      </c>
      <c r="I16" s="51">
        <v>23570</v>
      </c>
      <c r="J16" s="35">
        <f t="shared" si="0"/>
        <v>270</v>
      </c>
      <c r="K16" s="322">
        <v>36.5</v>
      </c>
      <c r="L16" s="323"/>
      <c r="M16" s="323"/>
      <c r="N16" s="38">
        <f t="shared" si="1"/>
        <v>860305</v>
      </c>
      <c r="O16" s="934" t="s">
        <v>35</v>
      </c>
      <c r="P16" s="935">
        <v>44554</v>
      </c>
      <c r="Q16" s="645">
        <v>25140</v>
      </c>
      <c r="R16" s="646">
        <v>44543</v>
      </c>
      <c r="S16" s="483"/>
      <c r="T16" s="42"/>
      <c r="U16" s="43"/>
      <c r="V16" s="44"/>
      <c r="W16" s="43" t="s">
        <v>1107</v>
      </c>
      <c r="X16" s="361">
        <v>4176</v>
      </c>
    </row>
    <row r="17" spans="1:24" ht="18.75" thickTop="1" thickBot="1" x14ac:dyDescent="0.35">
      <c r="A17" s="285" t="s">
        <v>48</v>
      </c>
      <c r="B17" s="273" t="s">
        <v>124</v>
      </c>
      <c r="C17" s="274" t="s">
        <v>1131</v>
      </c>
      <c r="D17" s="93">
        <v>0</v>
      </c>
      <c r="E17" s="559">
        <f t="shared" si="2"/>
        <v>0</v>
      </c>
      <c r="F17" s="275">
        <v>0</v>
      </c>
      <c r="G17" s="276">
        <v>44540</v>
      </c>
      <c r="H17" s="50" t="s">
        <v>1090</v>
      </c>
      <c r="I17" s="51">
        <v>6095</v>
      </c>
      <c r="J17" s="35">
        <f t="shared" si="0"/>
        <v>6095</v>
      </c>
      <c r="K17" s="581">
        <v>36.5</v>
      </c>
      <c r="L17" s="323"/>
      <c r="M17" s="323"/>
      <c r="N17" s="57">
        <f t="shared" si="1"/>
        <v>222467.5</v>
      </c>
      <c r="O17" s="934" t="s">
        <v>35</v>
      </c>
      <c r="P17" s="935">
        <v>44554</v>
      </c>
      <c r="Q17" s="645">
        <v>0</v>
      </c>
      <c r="R17" s="646">
        <v>44543</v>
      </c>
      <c r="S17" s="483"/>
      <c r="T17" s="42"/>
      <c r="U17" s="43"/>
      <c r="V17" s="44"/>
      <c r="W17" s="43" t="s">
        <v>1107</v>
      </c>
      <c r="X17" s="361">
        <v>0</v>
      </c>
    </row>
    <row r="18" spans="1:24" ht="33" thickTop="1" thickBot="1" x14ac:dyDescent="0.35">
      <c r="A18" s="279" t="s">
        <v>1057</v>
      </c>
      <c r="B18" s="273" t="s">
        <v>39</v>
      </c>
      <c r="C18" s="274" t="s">
        <v>1132</v>
      </c>
      <c r="D18" s="93">
        <v>53</v>
      </c>
      <c r="E18" s="559">
        <f t="shared" si="2"/>
        <v>1183490</v>
      </c>
      <c r="F18" s="275">
        <v>22330</v>
      </c>
      <c r="G18" s="276">
        <v>44543</v>
      </c>
      <c r="H18" s="50" t="s">
        <v>1093</v>
      </c>
      <c r="I18" s="51">
        <f>23140-116.28</f>
        <v>23023.72</v>
      </c>
      <c r="J18" s="35">
        <f t="shared" si="0"/>
        <v>693.72000000000116</v>
      </c>
      <c r="K18" s="581">
        <v>36.5</v>
      </c>
      <c r="L18" s="323"/>
      <c r="M18" s="323"/>
      <c r="N18" s="57">
        <f t="shared" si="1"/>
        <v>840365.78</v>
      </c>
      <c r="O18" s="934" t="s">
        <v>35</v>
      </c>
      <c r="P18" s="935">
        <v>44557</v>
      </c>
      <c r="Q18" s="645">
        <v>24940</v>
      </c>
      <c r="R18" s="646">
        <v>44547</v>
      </c>
      <c r="S18" s="483"/>
      <c r="T18" s="42"/>
      <c r="U18" s="43"/>
      <c r="V18" s="44"/>
      <c r="W18" s="43" t="s">
        <v>1107</v>
      </c>
      <c r="X18" s="361">
        <v>4176</v>
      </c>
    </row>
    <row r="19" spans="1:24" ht="20.25" customHeight="1" thickTop="1" thickBot="1" x14ac:dyDescent="0.35">
      <c r="A19" s="279" t="s">
        <v>48</v>
      </c>
      <c r="B19" s="273" t="s">
        <v>28</v>
      </c>
      <c r="C19" s="274" t="s">
        <v>1132</v>
      </c>
      <c r="D19" s="93">
        <v>0</v>
      </c>
      <c r="E19" s="559">
        <f t="shared" si="2"/>
        <v>0</v>
      </c>
      <c r="F19" s="275">
        <v>0</v>
      </c>
      <c r="G19" s="276">
        <v>44543</v>
      </c>
      <c r="H19" s="50" t="s">
        <v>1092</v>
      </c>
      <c r="I19" s="51">
        <v>5300</v>
      </c>
      <c r="J19" s="35">
        <f t="shared" si="0"/>
        <v>5300</v>
      </c>
      <c r="K19" s="581">
        <v>36.5</v>
      </c>
      <c r="L19" s="323"/>
      <c r="M19" s="323"/>
      <c r="N19" s="57">
        <f t="shared" si="1"/>
        <v>193450</v>
      </c>
      <c r="O19" s="934" t="s">
        <v>35</v>
      </c>
      <c r="P19" s="935">
        <v>44557</v>
      </c>
      <c r="Q19" s="647">
        <v>0</v>
      </c>
      <c r="R19" s="646">
        <v>44547</v>
      </c>
      <c r="S19" s="483"/>
      <c r="T19" s="42"/>
      <c r="U19" s="43"/>
      <c r="V19" s="44"/>
      <c r="W19" s="43" t="s">
        <v>1107</v>
      </c>
      <c r="X19" s="361">
        <v>0</v>
      </c>
    </row>
    <row r="20" spans="1:24" ht="20.25" customHeight="1" thickTop="1" thickBot="1" x14ac:dyDescent="0.35">
      <c r="A20" s="715" t="s">
        <v>1011</v>
      </c>
      <c r="B20" s="273" t="s">
        <v>30</v>
      </c>
      <c r="C20" s="274" t="s">
        <v>1133</v>
      </c>
      <c r="D20" s="93">
        <v>53</v>
      </c>
      <c r="E20" s="559">
        <f t="shared" si="2"/>
        <v>1109290</v>
      </c>
      <c r="F20" s="275">
        <v>20930</v>
      </c>
      <c r="G20" s="276">
        <v>44545</v>
      </c>
      <c r="H20" s="50" t="s">
        <v>1109</v>
      </c>
      <c r="I20" s="51">
        <v>21860</v>
      </c>
      <c r="J20" s="35">
        <f t="shared" si="0"/>
        <v>930</v>
      </c>
      <c r="K20" s="581">
        <v>37.5</v>
      </c>
      <c r="L20" s="323"/>
      <c r="M20" s="323"/>
      <c r="N20" s="57">
        <f t="shared" si="1"/>
        <v>819750</v>
      </c>
      <c r="O20" s="933" t="s">
        <v>206</v>
      </c>
      <c r="P20" s="928">
        <v>44559</v>
      </c>
      <c r="Q20" s="647">
        <v>25140</v>
      </c>
      <c r="R20" s="646">
        <v>44547</v>
      </c>
      <c r="S20" s="483"/>
      <c r="T20" s="42"/>
      <c r="U20" s="43"/>
      <c r="V20" s="44"/>
      <c r="W20" s="43" t="s">
        <v>1107</v>
      </c>
      <c r="X20" s="361">
        <v>4176</v>
      </c>
    </row>
    <row r="21" spans="1:24" ht="20.25" customHeight="1" thickTop="1" thickBot="1" x14ac:dyDescent="0.35">
      <c r="A21" s="279" t="s">
        <v>362</v>
      </c>
      <c r="B21" s="273" t="s">
        <v>28</v>
      </c>
      <c r="C21" s="274" t="s">
        <v>1133</v>
      </c>
      <c r="D21" s="93">
        <v>0</v>
      </c>
      <c r="E21" s="559">
        <f t="shared" si="2"/>
        <v>0</v>
      </c>
      <c r="F21" s="275">
        <v>0</v>
      </c>
      <c r="G21" s="276">
        <v>44545</v>
      </c>
      <c r="H21" s="50" t="s">
        <v>1108</v>
      </c>
      <c r="I21" s="51">
        <v>5040</v>
      </c>
      <c r="J21" s="35">
        <f t="shared" si="0"/>
        <v>5040</v>
      </c>
      <c r="K21" s="581">
        <v>37.5</v>
      </c>
      <c r="L21" s="323"/>
      <c r="M21" s="323"/>
      <c r="N21" s="57">
        <f t="shared" si="1"/>
        <v>189000</v>
      </c>
      <c r="O21" s="933" t="s">
        <v>206</v>
      </c>
      <c r="P21" s="928">
        <v>44559</v>
      </c>
      <c r="Q21" s="647">
        <v>0</v>
      </c>
      <c r="R21" s="646">
        <v>44547</v>
      </c>
      <c r="S21" s="483"/>
      <c r="T21" s="42"/>
      <c r="U21" s="43"/>
      <c r="V21" s="44"/>
      <c r="W21" s="43" t="s">
        <v>1107</v>
      </c>
      <c r="X21" s="361">
        <v>0</v>
      </c>
    </row>
    <row r="22" spans="1:24" ht="20.25" customHeight="1" thickTop="1" thickBot="1" x14ac:dyDescent="0.35">
      <c r="A22" s="280" t="s">
        <v>1081</v>
      </c>
      <c r="B22" s="273" t="s">
        <v>30</v>
      </c>
      <c r="C22" s="274" t="s">
        <v>1134</v>
      </c>
      <c r="D22" s="93">
        <v>53</v>
      </c>
      <c r="E22" s="559">
        <f t="shared" si="2"/>
        <v>1069010</v>
      </c>
      <c r="F22" s="275">
        <v>20170</v>
      </c>
      <c r="G22" s="276">
        <v>44547</v>
      </c>
      <c r="H22" s="50" t="s">
        <v>1120</v>
      </c>
      <c r="I22" s="51">
        <v>20840</v>
      </c>
      <c r="J22" s="35">
        <f t="shared" si="0"/>
        <v>670</v>
      </c>
      <c r="K22" s="581">
        <v>37.5</v>
      </c>
      <c r="L22" s="323"/>
      <c r="M22" s="323"/>
      <c r="N22" s="57">
        <f t="shared" si="1"/>
        <v>781500</v>
      </c>
      <c r="O22" s="933" t="s">
        <v>206</v>
      </c>
      <c r="P22" s="928">
        <v>44560</v>
      </c>
      <c r="Q22" s="647">
        <v>25140</v>
      </c>
      <c r="R22" s="646">
        <v>44547</v>
      </c>
      <c r="S22" s="483"/>
      <c r="T22" s="42"/>
      <c r="U22" s="43"/>
      <c r="V22" s="44"/>
      <c r="W22" s="43" t="s">
        <v>1107</v>
      </c>
      <c r="X22" s="361">
        <v>4176</v>
      </c>
    </row>
    <row r="23" spans="1:24" ht="33" thickTop="1" thickBot="1" x14ac:dyDescent="0.35">
      <c r="A23" s="281" t="s">
        <v>48</v>
      </c>
      <c r="B23" s="273" t="s">
        <v>1082</v>
      </c>
      <c r="C23" s="274" t="s">
        <v>1134</v>
      </c>
      <c r="D23" s="93">
        <v>0</v>
      </c>
      <c r="E23" s="559">
        <f t="shared" si="2"/>
        <v>0</v>
      </c>
      <c r="F23" s="275">
        <v>0</v>
      </c>
      <c r="G23" s="276">
        <v>44547</v>
      </c>
      <c r="H23" s="50" t="s">
        <v>1119</v>
      </c>
      <c r="I23" s="51">
        <f>4955-99.1</f>
        <v>4855.8999999999996</v>
      </c>
      <c r="J23" s="35">
        <f t="shared" si="0"/>
        <v>4855.8999999999996</v>
      </c>
      <c r="K23" s="581">
        <v>37.5</v>
      </c>
      <c r="L23" s="323"/>
      <c r="M23" s="323"/>
      <c r="N23" s="57">
        <f t="shared" si="1"/>
        <v>182096.25</v>
      </c>
      <c r="O23" s="933" t="s">
        <v>969</v>
      </c>
      <c r="P23" s="928">
        <v>44560</v>
      </c>
      <c r="Q23" s="647">
        <v>0</v>
      </c>
      <c r="R23" s="646">
        <v>44547</v>
      </c>
      <c r="S23" s="483"/>
      <c r="T23" s="42"/>
      <c r="U23" s="43"/>
      <c r="V23" s="44"/>
      <c r="W23" s="43" t="s">
        <v>1107</v>
      </c>
      <c r="X23" s="361">
        <v>0</v>
      </c>
    </row>
    <row r="24" spans="1:24" ht="20.25" customHeight="1" thickTop="1" thickBot="1" x14ac:dyDescent="0.35">
      <c r="A24" s="417" t="s">
        <v>1083</v>
      </c>
      <c r="B24" s="273" t="s">
        <v>30</v>
      </c>
      <c r="C24" s="274" t="s">
        <v>1136</v>
      </c>
      <c r="D24" s="93">
        <v>53</v>
      </c>
      <c r="E24" s="559">
        <f t="shared" si="2"/>
        <v>907360</v>
      </c>
      <c r="F24" s="275">
        <v>17120</v>
      </c>
      <c r="G24" s="276">
        <v>44549</v>
      </c>
      <c r="H24" s="50" t="s">
        <v>1121</v>
      </c>
      <c r="I24" s="51">
        <v>22050</v>
      </c>
      <c r="J24" s="35">
        <f t="shared" si="0"/>
        <v>4930</v>
      </c>
      <c r="K24" s="581">
        <v>37.5</v>
      </c>
      <c r="L24" s="323"/>
      <c r="M24" s="323"/>
      <c r="N24" s="62">
        <f t="shared" si="1"/>
        <v>826875</v>
      </c>
      <c r="O24" s="949" t="s">
        <v>206</v>
      </c>
      <c r="P24" s="928">
        <v>44561</v>
      </c>
      <c r="Q24" s="647">
        <v>20240</v>
      </c>
      <c r="R24" s="646">
        <v>44554</v>
      </c>
      <c r="S24" s="484"/>
      <c r="T24" s="65"/>
      <c r="U24" s="43"/>
      <c r="V24" s="44"/>
      <c r="W24" s="43" t="s">
        <v>1107</v>
      </c>
      <c r="X24" s="361">
        <v>4176</v>
      </c>
    </row>
    <row r="25" spans="1:24" ht="20.25" customHeight="1" thickTop="1" thickBot="1" x14ac:dyDescent="0.35">
      <c r="A25" s="277" t="s">
        <v>50</v>
      </c>
      <c r="B25" s="273" t="s">
        <v>30</v>
      </c>
      <c r="C25" s="680"/>
      <c r="D25" s="681"/>
      <c r="E25" s="950">
        <f t="shared" si="2"/>
        <v>0</v>
      </c>
      <c r="F25" s="275">
        <v>20790</v>
      </c>
      <c r="G25" s="276">
        <v>44550</v>
      </c>
      <c r="H25" s="50" t="s">
        <v>1086</v>
      </c>
      <c r="I25" s="51">
        <v>21220</v>
      </c>
      <c r="J25" s="35">
        <f t="shared" si="0"/>
        <v>430</v>
      </c>
      <c r="K25" s="581">
        <v>37.5</v>
      </c>
      <c r="L25" s="323"/>
      <c r="M25" s="323"/>
      <c r="N25" s="57">
        <f t="shared" si="1"/>
        <v>795750</v>
      </c>
      <c r="O25" s="510"/>
      <c r="P25" s="699"/>
      <c r="Q25" s="647">
        <v>25140</v>
      </c>
      <c r="R25" s="646">
        <v>44554</v>
      </c>
      <c r="S25" s="483"/>
      <c r="T25" s="42"/>
      <c r="U25" s="43"/>
      <c r="V25" s="44"/>
      <c r="W25" s="43" t="s">
        <v>1107</v>
      </c>
      <c r="X25" s="361">
        <v>4176</v>
      </c>
    </row>
    <row r="26" spans="1:24" ht="20.25" customHeight="1" thickTop="1" thickBot="1" x14ac:dyDescent="0.35">
      <c r="A26" s="281" t="s">
        <v>48</v>
      </c>
      <c r="B26" s="273" t="s">
        <v>28</v>
      </c>
      <c r="C26" s="680"/>
      <c r="D26" s="681"/>
      <c r="E26" s="950">
        <f t="shared" si="2"/>
        <v>0</v>
      </c>
      <c r="F26" s="275">
        <v>0</v>
      </c>
      <c r="G26" s="276">
        <v>44550</v>
      </c>
      <c r="H26" s="50" t="s">
        <v>1086</v>
      </c>
      <c r="I26" s="51">
        <v>5185</v>
      </c>
      <c r="J26" s="35">
        <f t="shared" si="0"/>
        <v>5185</v>
      </c>
      <c r="K26" s="581">
        <v>37.5</v>
      </c>
      <c r="L26" s="323"/>
      <c r="M26" s="323"/>
      <c r="N26" s="57">
        <f t="shared" si="1"/>
        <v>194437.5</v>
      </c>
      <c r="O26" s="510"/>
      <c r="P26" s="699"/>
      <c r="Q26" s="647">
        <v>0</v>
      </c>
      <c r="R26" s="646">
        <v>44554</v>
      </c>
      <c r="S26" s="483"/>
      <c r="T26" s="42"/>
      <c r="U26" s="43"/>
      <c r="V26" s="44"/>
      <c r="W26" s="43" t="s">
        <v>1107</v>
      </c>
      <c r="X26" s="361">
        <v>0</v>
      </c>
    </row>
    <row r="27" spans="1:24" ht="20.25" customHeight="1" thickTop="1" thickBot="1" x14ac:dyDescent="0.35">
      <c r="A27" s="281" t="s">
        <v>1084</v>
      </c>
      <c r="B27" s="273" t="s">
        <v>283</v>
      </c>
      <c r="C27" s="274" t="s">
        <v>1135</v>
      </c>
      <c r="D27" s="93">
        <v>53</v>
      </c>
      <c r="E27" s="559">
        <f t="shared" si="2"/>
        <v>1122010</v>
      </c>
      <c r="F27" s="275">
        <v>21170</v>
      </c>
      <c r="G27" s="276">
        <v>44552</v>
      </c>
      <c r="H27" s="50" t="s">
        <v>1088</v>
      </c>
      <c r="I27" s="51">
        <v>21960</v>
      </c>
      <c r="J27" s="35">
        <f t="shared" si="0"/>
        <v>790</v>
      </c>
      <c r="K27" s="581">
        <v>37.5</v>
      </c>
      <c r="L27" s="323"/>
      <c r="M27" s="323"/>
      <c r="N27" s="57">
        <f t="shared" si="1"/>
        <v>823500</v>
      </c>
      <c r="O27" s="510"/>
      <c r="P27" s="699"/>
      <c r="Q27" s="647">
        <v>25190</v>
      </c>
      <c r="R27" s="646">
        <v>44554</v>
      </c>
      <c r="S27" s="485"/>
      <c r="T27" s="67"/>
      <c r="U27" s="43"/>
      <c r="V27" s="44"/>
      <c r="W27" s="43" t="s">
        <v>1107</v>
      </c>
      <c r="X27" s="361">
        <v>4176</v>
      </c>
    </row>
    <row r="28" spans="1:24" ht="20.25" customHeight="1" thickTop="1" thickBot="1" x14ac:dyDescent="0.35">
      <c r="A28" s="281" t="s">
        <v>362</v>
      </c>
      <c r="B28" s="273" t="s">
        <v>124</v>
      </c>
      <c r="C28" s="274" t="s">
        <v>1135</v>
      </c>
      <c r="D28" s="93">
        <v>0</v>
      </c>
      <c r="E28" s="559">
        <f t="shared" si="2"/>
        <v>0</v>
      </c>
      <c r="F28" s="275">
        <v>0</v>
      </c>
      <c r="G28" s="276">
        <v>44552</v>
      </c>
      <c r="H28" s="50" t="s">
        <v>1088</v>
      </c>
      <c r="I28" s="51">
        <v>5295</v>
      </c>
      <c r="J28" s="35">
        <f t="shared" si="0"/>
        <v>5295</v>
      </c>
      <c r="K28" s="581">
        <v>37.5</v>
      </c>
      <c r="L28" s="323"/>
      <c r="M28" s="323"/>
      <c r="N28" s="57">
        <f t="shared" si="1"/>
        <v>198562.5</v>
      </c>
      <c r="O28" s="510"/>
      <c r="P28" s="699"/>
      <c r="Q28" s="645">
        <v>0</v>
      </c>
      <c r="R28" s="646">
        <v>44554</v>
      </c>
      <c r="S28" s="485"/>
      <c r="T28" s="67"/>
      <c r="U28" s="43"/>
      <c r="V28" s="44"/>
      <c r="W28" s="43" t="s">
        <v>1107</v>
      </c>
      <c r="X28" s="361">
        <v>0</v>
      </c>
    </row>
    <row r="29" spans="1:24" ht="20.25" customHeight="1" thickTop="1" thickBot="1" x14ac:dyDescent="0.35">
      <c r="A29" s="272" t="s">
        <v>1085</v>
      </c>
      <c r="B29" s="283" t="s">
        <v>25</v>
      </c>
      <c r="C29" s="274" t="s">
        <v>1137</v>
      </c>
      <c r="D29" s="93">
        <v>53</v>
      </c>
      <c r="E29" s="559">
        <f t="shared" si="2"/>
        <v>1133670</v>
      </c>
      <c r="F29" s="275">
        <v>21390</v>
      </c>
      <c r="G29" s="276">
        <v>44553</v>
      </c>
      <c r="H29" s="50" t="s">
        <v>1088</v>
      </c>
      <c r="I29" s="51">
        <v>21430</v>
      </c>
      <c r="J29" s="35">
        <f t="shared" si="0"/>
        <v>40</v>
      </c>
      <c r="K29" s="581">
        <v>37.5</v>
      </c>
      <c r="L29" s="323"/>
      <c r="M29" s="323"/>
      <c r="N29" s="57">
        <f t="shared" si="1"/>
        <v>803625</v>
      </c>
      <c r="O29" s="510"/>
      <c r="P29" s="699"/>
      <c r="Q29" s="488">
        <v>25190</v>
      </c>
      <c r="R29" s="494">
        <v>44554</v>
      </c>
      <c r="S29" s="485"/>
      <c r="T29" s="67"/>
      <c r="U29" s="43"/>
      <c r="V29" s="44"/>
      <c r="W29" s="43" t="s">
        <v>1107</v>
      </c>
      <c r="X29" s="361">
        <v>4176</v>
      </c>
    </row>
    <row r="30" spans="1:24" ht="20.25" customHeight="1" thickTop="1" thickBot="1" x14ac:dyDescent="0.35">
      <c r="A30" s="272" t="s">
        <v>468</v>
      </c>
      <c r="B30" s="283" t="s">
        <v>124</v>
      </c>
      <c r="C30" s="274" t="s">
        <v>1137</v>
      </c>
      <c r="D30" s="93">
        <v>0</v>
      </c>
      <c r="E30" s="559">
        <f t="shared" si="2"/>
        <v>0</v>
      </c>
      <c r="F30" s="275">
        <v>0</v>
      </c>
      <c r="G30" s="276">
        <v>44553</v>
      </c>
      <c r="H30" s="50" t="s">
        <v>1088</v>
      </c>
      <c r="I30" s="51">
        <v>5510</v>
      </c>
      <c r="J30" s="35">
        <f t="shared" si="0"/>
        <v>5510</v>
      </c>
      <c r="K30" s="581">
        <v>37.5</v>
      </c>
      <c r="L30" s="323"/>
      <c r="M30" s="323"/>
      <c r="N30" s="57">
        <f t="shared" si="1"/>
        <v>206625</v>
      </c>
      <c r="O30" s="510"/>
      <c r="P30" s="699"/>
      <c r="Q30" s="488">
        <v>0</v>
      </c>
      <c r="R30" s="494">
        <v>44554</v>
      </c>
      <c r="S30" s="485"/>
      <c r="T30" s="67"/>
      <c r="U30" s="43"/>
      <c r="V30" s="44"/>
      <c r="W30" s="43" t="s">
        <v>1107</v>
      </c>
      <c r="X30" s="361">
        <v>0</v>
      </c>
    </row>
    <row r="31" spans="1:24" ht="20.25" customHeight="1" thickTop="1" thickBot="1" x14ac:dyDescent="0.35">
      <c r="A31" s="277" t="s">
        <v>1007</v>
      </c>
      <c r="B31" s="283" t="s">
        <v>30</v>
      </c>
      <c r="C31" s="274" t="s">
        <v>1138</v>
      </c>
      <c r="D31" s="93">
        <v>53</v>
      </c>
      <c r="E31" s="559">
        <f t="shared" si="2"/>
        <v>1116710</v>
      </c>
      <c r="F31" s="275">
        <v>21070</v>
      </c>
      <c r="G31" s="276">
        <v>44554</v>
      </c>
      <c r="H31" s="50" t="s">
        <v>1087</v>
      </c>
      <c r="I31" s="51">
        <v>21990</v>
      </c>
      <c r="J31" s="35">
        <f t="shared" si="0"/>
        <v>920</v>
      </c>
      <c r="K31" s="581">
        <v>37.5</v>
      </c>
      <c r="L31" s="323"/>
      <c r="M31" s="323"/>
      <c r="N31" s="57">
        <f t="shared" si="1"/>
        <v>824625</v>
      </c>
      <c r="O31" s="510"/>
      <c r="P31" s="699"/>
      <c r="Q31" s="492"/>
      <c r="R31" s="493"/>
      <c r="S31" s="485"/>
      <c r="T31" s="67"/>
      <c r="U31" s="43"/>
      <c r="V31" s="44"/>
      <c r="W31" s="43" t="s">
        <v>1107</v>
      </c>
      <c r="X31" s="361">
        <v>4176</v>
      </c>
    </row>
    <row r="32" spans="1:24" ht="20.25" customHeight="1" thickTop="1" thickBot="1" x14ac:dyDescent="0.35">
      <c r="A32" s="277" t="s">
        <v>468</v>
      </c>
      <c r="B32" s="283" t="s">
        <v>28</v>
      </c>
      <c r="C32" s="274" t="s">
        <v>1138</v>
      </c>
      <c r="D32" s="93">
        <v>0</v>
      </c>
      <c r="E32" s="559">
        <f t="shared" si="2"/>
        <v>0</v>
      </c>
      <c r="F32" s="275">
        <v>0</v>
      </c>
      <c r="G32" s="276">
        <v>44554</v>
      </c>
      <c r="H32" s="50" t="s">
        <v>1087</v>
      </c>
      <c r="I32" s="51">
        <v>4940</v>
      </c>
      <c r="J32" s="35">
        <f t="shared" si="0"/>
        <v>4940</v>
      </c>
      <c r="K32" s="581">
        <v>37.5</v>
      </c>
      <c r="L32" s="323"/>
      <c r="M32" s="323"/>
      <c r="N32" s="57">
        <f t="shared" si="1"/>
        <v>185250</v>
      </c>
      <c r="O32" s="156"/>
      <c r="P32" s="699"/>
      <c r="Q32" s="492"/>
      <c r="R32" s="493"/>
      <c r="S32" s="485"/>
      <c r="T32" s="67"/>
      <c r="U32" s="43"/>
      <c r="V32" s="44"/>
      <c r="W32" s="43" t="s">
        <v>1107</v>
      </c>
      <c r="X32" s="361">
        <v>0</v>
      </c>
    </row>
    <row r="33" spans="1:24" ht="20.25" customHeight="1" thickTop="1" thickBot="1" x14ac:dyDescent="0.35">
      <c r="A33" s="417" t="s">
        <v>125</v>
      </c>
      <c r="B33" s="283" t="s">
        <v>30</v>
      </c>
      <c r="C33" s="274" t="s">
        <v>1139</v>
      </c>
      <c r="D33" s="93">
        <v>53</v>
      </c>
      <c r="E33" s="559">
        <f t="shared" si="2"/>
        <v>1097630</v>
      </c>
      <c r="F33" s="275">
        <v>20710</v>
      </c>
      <c r="G33" s="276">
        <v>44557</v>
      </c>
      <c r="H33" s="50" t="s">
        <v>1122</v>
      </c>
      <c r="I33" s="51">
        <v>21500</v>
      </c>
      <c r="J33" s="35">
        <f t="shared" si="0"/>
        <v>790</v>
      </c>
      <c r="K33" s="581">
        <v>37.5</v>
      </c>
      <c r="L33" s="52"/>
      <c r="M33" s="52"/>
      <c r="N33" s="57">
        <f t="shared" si="1"/>
        <v>806250</v>
      </c>
      <c r="O33" s="156"/>
      <c r="P33" s="699"/>
      <c r="Q33" s="488">
        <v>25140</v>
      </c>
      <c r="R33" s="494">
        <v>44561</v>
      </c>
      <c r="S33" s="485"/>
      <c r="T33" s="67"/>
      <c r="U33" s="43"/>
      <c r="V33" s="44"/>
      <c r="W33" s="43" t="s">
        <v>1107</v>
      </c>
      <c r="X33" s="361">
        <v>4176</v>
      </c>
    </row>
    <row r="34" spans="1:24" ht="20.25" customHeight="1" thickTop="1" thickBot="1" x14ac:dyDescent="0.35">
      <c r="A34" s="281" t="s">
        <v>362</v>
      </c>
      <c r="B34" s="283" t="s">
        <v>28</v>
      </c>
      <c r="C34" s="274" t="s">
        <v>1139</v>
      </c>
      <c r="D34" s="93">
        <v>0</v>
      </c>
      <c r="E34" s="559">
        <f t="shared" si="2"/>
        <v>0</v>
      </c>
      <c r="F34" s="275">
        <v>0</v>
      </c>
      <c r="G34" s="276">
        <v>44557</v>
      </c>
      <c r="H34" s="50" t="s">
        <v>1122</v>
      </c>
      <c r="I34" s="51">
        <v>5230</v>
      </c>
      <c r="J34" s="35">
        <f t="shared" si="0"/>
        <v>5230</v>
      </c>
      <c r="K34" s="581">
        <v>37.5</v>
      </c>
      <c r="L34" s="52"/>
      <c r="M34" s="52"/>
      <c r="N34" s="57">
        <f t="shared" si="1"/>
        <v>196125</v>
      </c>
      <c r="O34" s="156"/>
      <c r="P34" s="699"/>
      <c r="Q34" s="488">
        <v>0</v>
      </c>
      <c r="R34" s="494">
        <v>44561</v>
      </c>
      <c r="S34" s="485"/>
      <c r="T34" s="67"/>
      <c r="U34" s="43"/>
      <c r="V34" s="44"/>
      <c r="W34" s="43" t="s">
        <v>1107</v>
      </c>
      <c r="X34" s="361">
        <v>0</v>
      </c>
    </row>
    <row r="35" spans="1:24" ht="20.25" customHeight="1" thickTop="1" thickBot="1" x14ac:dyDescent="0.35">
      <c r="A35" s="281" t="s">
        <v>1100</v>
      </c>
      <c r="B35" s="283" t="s">
        <v>25</v>
      </c>
      <c r="C35" s="274" t="s">
        <v>1140</v>
      </c>
      <c r="D35" s="93">
        <v>53</v>
      </c>
      <c r="E35" s="559">
        <f t="shared" si="2"/>
        <v>893050</v>
      </c>
      <c r="F35" s="275">
        <v>16850</v>
      </c>
      <c r="G35" s="276">
        <v>44559</v>
      </c>
      <c r="H35" s="50" t="s">
        <v>1123</v>
      </c>
      <c r="I35" s="51">
        <v>21701</v>
      </c>
      <c r="J35" s="35">
        <f t="shared" si="0"/>
        <v>4851</v>
      </c>
      <c r="K35" s="56">
        <v>37.5</v>
      </c>
      <c r="L35" s="52"/>
      <c r="M35" s="52"/>
      <c r="N35" s="57">
        <f t="shared" si="1"/>
        <v>813787.5</v>
      </c>
      <c r="O35" s="156"/>
      <c r="P35" s="699"/>
      <c r="Q35" s="488">
        <v>20140</v>
      </c>
      <c r="R35" s="494">
        <v>44561</v>
      </c>
      <c r="S35" s="485"/>
      <c r="T35" s="67"/>
      <c r="U35" s="43"/>
      <c r="V35" s="44"/>
      <c r="W35" s="43" t="s">
        <v>1107</v>
      </c>
      <c r="X35" s="361">
        <v>4176</v>
      </c>
    </row>
    <row r="36" spans="1:24" ht="20.25" customHeight="1" thickTop="1" thickBot="1" x14ac:dyDescent="0.35">
      <c r="A36" s="272" t="s">
        <v>1101</v>
      </c>
      <c r="B36" s="283" t="s">
        <v>25</v>
      </c>
      <c r="C36" s="274" t="s">
        <v>1141</v>
      </c>
      <c r="D36" s="93">
        <v>53</v>
      </c>
      <c r="E36" s="559">
        <f t="shared" si="2"/>
        <v>1069010</v>
      </c>
      <c r="F36" s="275">
        <v>20170</v>
      </c>
      <c r="G36" s="276">
        <v>44560</v>
      </c>
      <c r="H36" s="50" t="s">
        <v>1124</v>
      </c>
      <c r="I36" s="51">
        <v>20630</v>
      </c>
      <c r="J36" s="35">
        <f t="shared" si="0"/>
        <v>460</v>
      </c>
      <c r="K36" s="56">
        <v>37.5</v>
      </c>
      <c r="L36" s="52"/>
      <c r="M36" s="52"/>
      <c r="N36" s="57">
        <f t="shared" si="1"/>
        <v>773625</v>
      </c>
      <c r="O36" s="156"/>
      <c r="P36" s="699"/>
      <c r="Q36" s="488">
        <v>25040</v>
      </c>
      <c r="R36" s="494">
        <v>44561</v>
      </c>
      <c r="S36" s="485"/>
      <c r="T36" s="67"/>
      <c r="U36" s="43"/>
      <c r="V36" s="44"/>
      <c r="W36" s="43" t="s">
        <v>1107</v>
      </c>
      <c r="X36" s="361">
        <v>4176</v>
      </c>
    </row>
    <row r="37" spans="1:24" ht="20.25" customHeight="1" thickTop="1" thickBot="1" x14ac:dyDescent="0.35">
      <c r="A37" s="277" t="s">
        <v>362</v>
      </c>
      <c r="B37" s="283" t="s">
        <v>743</v>
      </c>
      <c r="C37" s="274" t="s">
        <v>1141</v>
      </c>
      <c r="D37" s="93">
        <v>0</v>
      </c>
      <c r="E37" s="559">
        <f t="shared" si="2"/>
        <v>0</v>
      </c>
      <c r="F37" s="275">
        <v>0</v>
      </c>
      <c r="G37" s="276">
        <v>44560</v>
      </c>
      <c r="H37" s="50">
        <v>19749</v>
      </c>
      <c r="I37" s="51">
        <v>5230</v>
      </c>
      <c r="J37" s="35">
        <f t="shared" si="0"/>
        <v>5230</v>
      </c>
      <c r="K37" s="56">
        <v>37.5</v>
      </c>
      <c r="L37" s="52"/>
      <c r="M37" s="52"/>
      <c r="N37" s="57">
        <f t="shared" si="1"/>
        <v>196125</v>
      </c>
      <c r="O37" s="156"/>
      <c r="P37" s="699"/>
      <c r="Q37" s="488">
        <v>0</v>
      </c>
      <c r="R37" s="494">
        <v>44561</v>
      </c>
      <c r="S37" s="485"/>
      <c r="T37" s="67"/>
      <c r="U37" s="43"/>
      <c r="V37" s="44"/>
      <c r="W37" s="43" t="s">
        <v>1107</v>
      </c>
      <c r="X37" s="361">
        <v>0</v>
      </c>
    </row>
    <row r="38" spans="1:24" ht="33" thickTop="1" thickBot="1" x14ac:dyDescent="0.35">
      <c r="A38" s="277" t="s">
        <v>1007</v>
      </c>
      <c r="B38" s="283" t="s">
        <v>25</v>
      </c>
      <c r="C38" s="274"/>
      <c r="D38" s="93"/>
      <c r="E38" s="559">
        <f t="shared" si="2"/>
        <v>0</v>
      </c>
      <c r="F38" s="275">
        <v>20240</v>
      </c>
      <c r="G38" s="276">
        <v>44561</v>
      </c>
      <c r="H38" s="50" t="s">
        <v>1125</v>
      </c>
      <c r="I38" s="51">
        <v>21240</v>
      </c>
      <c r="J38" s="35">
        <f t="shared" si="0"/>
        <v>1000</v>
      </c>
      <c r="K38" s="56">
        <v>37.5</v>
      </c>
      <c r="L38" s="52"/>
      <c r="M38" s="52"/>
      <c r="N38" s="57">
        <f t="shared" si="1"/>
        <v>796500</v>
      </c>
      <c r="O38" s="929" t="s">
        <v>35</v>
      </c>
      <c r="P38" s="930">
        <v>44561</v>
      </c>
      <c r="Q38" s="488">
        <v>25140</v>
      </c>
      <c r="R38" s="494">
        <v>44561</v>
      </c>
      <c r="S38" s="485"/>
      <c r="T38" s="67"/>
      <c r="U38" s="43"/>
      <c r="V38" s="44"/>
      <c r="W38" s="43" t="s">
        <v>1107</v>
      </c>
      <c r="X38" s="361">
        <v>4176</v>
      </c>
    </row>
    <row r="39" spans="1:24" ht="33" thickTop="1" thickBot="1" x14ac:dyDescent="0.35">
      <c r="A39" s="277" t="s">
        <v>1102</v>
      </c>
      <c r="B39" s="283" t="s">
        <v>124</v>
      </c>
      <c r="C39" s="274"/>
      <c r="D39" s="93"/>
      <c r="E39" s="559">
        <f t="shared" si="2"/>
        <v>0</v>
      </c>
      <c r="F39" s="275">
        <v>0</v>
      </c>
      <c r="G39" s="276">
        <v>44561</v>
      </c>
      <c r="H39" s="50" t="s">
        <v>1126</v>
      </c>
      <c r="I39" s="51">
        <v>5000</v>
      </c>
      <c r="J39" s="35">
        <f t="shared" si="0"/>
        <v>5000</v>
      </c>
      <c r="K39" s="56">
        <v>37.5</v>
      </c>
      <c r="L39" s="52"/>
      <c r="M39" s="52"/>
      <c r="N39" s="57">
        <f t="shared" si="1"/>
        <v>187500</v>
      </c>
      <c r="O39" s="931" t="s">
        <v>224</v>
      </c>
      <c r="P39" s="932">
        <v>44561</v>
      </c>
      <c r="Q39" s="488">
        <v>0</v>
      </c>
      <c r="R39" s="494">
        <v>44561</v>
      </c>
      <c r="S39" s="485"/>
      <c r="T39" s="67"/>
      <c r="U39" s="43"/>
      <c r="V39" s="44"/>
      <c r="W39" s="43" t="s">
        <v>1107</v>
      </c>
      <c r="X39" s="361">
        <v>0</v>
      </c>
    </row>
    <row r="40" spans="1:24" ht="18.75" thickTop="1" thickBot="1" x14ac:dyDescent="0.35">
      <c r="A40" s="281"/>
      <c r="B40" s="283"/>
      <c r="C40" s="274"/>
      <c r="D40" s="93"/>
      <c r="E40" s="559">
        <f t="shared" si="2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>
        <v>0</v>
      </c>
    </row>
    <row r="41" spans="1:24" ht="18.75" thickTop="1" thickBot="1" x14ac:dyDescent="0.35">
      <c r="A41" s="279"/>
      <c r="B41" s="283"/>
      <c r="C41" s="274"/>
      <c r="D41" s="93"/>
      <c r="E41" s="559">
        <f t="shared" si="2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8.75" thickTop="1" thickBot="1" x14ac:dyDescent="0.35">
      <c r="A42" s="469"/>
      <c r="B42" s="283"/>
      <c r="C42" s="466"/>
      <c r="D42" s="47"/>
      <c r="E42" s="559">
        <f t="shared" si="2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8.75" thickTop="1" thickBot="1" x14ac:dyDescent="0.35">
      <c r="A43" s="272"/>
      <c r="B43" s="283"/>
      <c r="C43" s="274"/>
      <c r="D43" s="47"/>
      <c r="E43" s="559">
        <f t="shared" si="2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8.75" thickTop="1" thickBot="1" x14ac:dyDescent="0.35">
      <c r="A44" s="281"/>
      <c r="B44" s="283"/>
      <c r="C44" s="274"/>
      <c r="D44" s="47"/>
      <c r="E44" s="559">
        <f t="shared" si="2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8.75" thickTop="1" thickBot="1" x14ac:dyDescent="0.35">
      <c r="A45" s="272"/>
      <c r="B45" s="283"/>
      <c r="C45" s="274"/>
      <c r="D45" s="47"/>
      <c r="E45" s="559">
        <f t="shared" si="2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8.75" thickTop="1" thickBot="1" x14ac:dyDescent="0.35">
      <c r="A46" s="45"/>
      <c r="B46" s="68"/>
      <c r="C46" s="46"/>
      <c r="D46" s="47"/>
      <c r="E46" s="559">
        <f t="shared" si="2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.75" thickTop="1" thickBot="1" x14ac:dyDescent="0.35">
      <c r="A47" s="60"/>
      <c r="B47" s="45"/>
      <c r="C47" s="69"/>
      <c r="D47" s="47"/>
      <c r="E47" s="559">
        <f t="shared" si="2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.75" thickTop="1" thickBot="1" x14ac:dyDescent="0.35">
      <c r="A48" s="45"/>
      <c r="B48" s="45"/>
      <c r="C48" s="69"/>
      <c r="D48" s="47"/>
      <c r="E48" s="559">
        <f t="shared" si="2"/>
        <v>0</v>
      </c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.75" thickTop="1" thickBot="1" x14ac:dyDescent="0.35">
      <c r="A49" s="45"/>
      <c r="B49" s="45"/>
      <c r="C49" s="69"/>
      <c r="D49" s="47"/>
      <c r="E49" s="559">
        <f t="shared" si="2"/>
        <v>0</v>
      </c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8.75" thickTop="1" thickBot="1" x14ac:dyDescent="0.35">
      <c r="A50" s="60"/>
      <c r="B50" s="61"/>
      <c r="C50" s="69"/>
      <c r="D50" s="47"/>
      <c r="E50" s="559">
        <f t="shared" si="2"/>
        <v>0</v>
      </c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8.75" thickTop="1" thickBot="1" x14ac:dyDescent="0.35">
      <c r="A51" s="60"/>
      <c r="B51" s="61"/>
      <c r="C51" s="69"/>
      <c r="D51" s="69"/>
      <c r="E51" s="559">
        <f t="shared" si="2"/>
        <v>0</v>
      </c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.75" thickTop="1" thickBot="1" x14ac:dyDescent="0.35">
      <c r="A52" s="60"/>
      <c r="B52" s="61"/>
      <c r="C52" s="69"/>
      <c r="D52" s="69"/>
      <c r="E52" s="559">
        <f t="shared" si="2"/>
        <v>0</v>
      </c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.75" thickTop="1" thickBot="1" x14ac:dyDescent="0.35">
      <c r="A53" s="745"/>
      <c r="B53" s="71"/>
      <c r="C53" s="319"/>
      <c r="D53" s="319"/>
      <c r="E53" s="559">
        <f t="shared" si="2"/>
        <v>0</v>
      </c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8.75" thickTop="1" thickBot="1" x14ac:dyDescent="0.35">
      <c r="A54" s="791"/>
      <c r="B54" s="292"/>
      <c r="C54" s="893"/>
      <c r="D54" s="792"/>
      <c r="E54" s="559">
        <f t="shared" si="2"/>
        <v>0</v>
      </c>
      <c r="F54" s="855"/>
      <c r="G54" s="862"/>
      <c r="H54" s="936"/>
      <c r="I54" s="855"/>
      <c r="J54" s="35">
        <f t="shared" si="0"/>
        <v>0</v>
      </c>
      <c r="K54" s="322"/>
      <c r="L54" s="323"/>
      <c r="M54" s="323"/>
      <c r="N54" s="331">
        <f t="shared" si="1"/>
        <v>0</v>
      </c>
      <c r="O54" s="897"/>
      <c r="P54" s="898"/>
      <c r="Q54" s="795"/>
      <c r="R54" s="324"/>
      <c r="S54" s="67"/>
      <c r="T54" s="67"/>
      <c r="U54" s="325"/>
      <c r="V54" s="326"/>
    </row>
    <row r="55" spans="1:24" s="327" customFormat="1" ht="48.75" thickTop="1" thickBot="1" x14ac:dyDescent="0.35">
      <c r="A55" s="272" t="s">
        <v>55</v>
      </c>
      <c r="B55" s="292" t="s">
        <v>56</v>
      </c>
      <c r="C55" s="893" t="s">
        <v>1063</v>
      </c>
      <c r="D55" s="792"/>
      <c r="E55" s="559">
        <f t="shared" si="2"/>
        <v>0</v>
      </c>
      <c r="F55" s="855">
        <v>984</v>
      </c>
      <c r="G55" s="862">
        <v>44536</v>
      </c>
      <c r="H55" s="936">
        <v>726</v>
      </c>
      <c r="I55" s="855">
        <v>984</v>
      </c>
      <c r="J55" s="35">
        <f t="shared" si="0"/>
        <v>0</v>
      </c>
      <c r="K55" s="322">
        <v>86</v>
      </c>
      <c r="L55" s="323"/>
      <c r="M55" s="323"/>
      <c r="N55" s="331">
        <f t="shared" si="1"/>
        <v>84624</v>
      </c>
      <c r="O55" s="510" t="s">
        <v>35</v>
      </c>
      <c r="P55" s="702">
        <v>44547</v>
      </c>
      <c r="Q55" s="39"/>
      <c r="R55" s="324"/>
      <c r="S55" s="67"/>
      <c r="T55" s="67"/>
      <c r="U55" s="325"/>
      <c r="V55" s="326"/>
    </row>
    <row r="56" spans="1:24" s="327" customFormat="1" ht="18.75" thickTop="1" thickBot="1" x14ac:dyDescent="0.35">
      <c r="A56" s="927" t="s">
        <v>59</v>
      </c>
      <c r="B56" s="292" t="s">
        <v>56</v>
      </c>
      <c r="C56" s="801"/>
      <c r="D56" s="716"/>
      <c r="E56" s="559">
        <f t="shared" si="2"/>
        <v>0</v>
      </c>
      <c r="F56" s="855"/>
      <c r="G56" s="862"/>
      <c r="H56" s="936"/>
      <c r="I56" s="855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26.25" customHeight="1" thickTop="1" thickBot="1" x14ac:dyDescent="0.35">
      <c r="A57" s="1237" t="s">
        <v>55</v>
      </c>
      <c r="B57" s="292" t="s">
        <v>56</v>
      </c>
      <c r="C57" s="1235" t="s">
        <v>1103</v>
      </c>
      <c r="D57" s="717"/>
      <c r="E57" s="559">
        <f t="shared" si="2"/>
        <v>0</v>
      </c>
      <c r="F57" s="855">
        <v>1317.4</v>
      </c>
      <c r="G57" s="862">
        <v>44543</v>
      </c>
      <c r="H57" s="1217">
        <v>734</v>
      </c>
      <c r="I57" s="855">
        <v>1317.4</v>
      </c>
      <c r="J57" s="35">
        <f t="shared" si="0"/>
        <v>0</v>
      </c>
      <c r="K57" s="36">
        <v>89</v>
      </c>
      <c r="L57" s="52"/>
      <c r="M57" s="52"/>
      <c r="N57" s="331">
        <f t="shared" si="1"/>
        <v>117248.6</v>
      </c>
      <c r="O57" s="1040" t="s">
        <v>35</v>
      </c>
      <c r="P57" s="1198">
        <v>44559</v>
      </c>
      <c r="Q57" s="508"/>
      <c r="R57" s="40"/>
      <c r="S57" s="67"/>
      <c r="T57" s="67"/>
      <c r="U57" s="43"/>
      <c r="V57" s="44"/>
    </row>
    <row r="58" spans="1:24" ht="18.75" customHeight="1" thickTop="1" thickBot="1" x14ac:dyDescent="0.35">
      <c r="A58" s="1238"/>
      <c r="B58" s="292" t="s">
        <v>441</v>
      </c>
      <c r="C58" s="1236"/>
      <c r="D58" s="717"/>
      <c r="E58" s="559">
        <f t="shared" si="2"/>
        <v>0</v>
      </c>
      <c r="F58" s="855">
        <v>125.6</v>
      </c>
      <c r="G58" s="862">
        <v>44543</v>
      </c>
      <c r="H58" s="1218"/>
      <c r="I58" s="855">
        <v>125.6</v>
      </c>
      <c r="J58" s="35">
        <f t="shared" si="0"/>
        <v>0</v>
      </c>
      <c r="K58" s="36">
        <v>100</v>
      </c>
      <c r="L58" s="52"/>
      <c r="M58" s="52"/>
      <c r="N58" s="331">
        <f t="shared" si="1"/>
        <v>12560</v>
      </c>
      <c r="O58" s="1197"/>
      <c r="P58" s="1199"/>
      <c r="Q58" s="508"/>
      <c r="R58" s="40"/>
      <c r="S58" s="67"/>
      <c r="T58" s="67"/>
      <c r="U58" s="43"/>
      <c r="V58" s="44"/>
    </row>
    <row r="59" spans="1:24" s="327" customFormat="1" ht="18.75" thickTop="1" thickBot="1" x14ac:dyDescent="0.35">
      <c r="A59" s="1241" t="s">
        <v>55</v>
      </c>
      <c r="B59" s="292" t="s">
        <v>56</v>
      </c>
      <c r="C59" s="1239" t="s">
        <v>1106</v>
      </c>
      <c r="D59" s="716"/>
      <c r="E59" s="559">
        <f t="shared" si="2"/>
        <v>0</v>
      </c>
      <c r="F59" s="855">
        <v>1309.2</v>
      </c>
      <c r="G59" s="862">
        <v>44550</v>
      </c>
      <c r="H59" s="1217">
        <v>752</v>
      </c>
      <c r="I59" s="855">
        <v>1309.2</v>
      </c>
      <c r="J59" s="35">
        <f t="shared" si="0"/>
        <v>0</v>
      </c>
      <c r="K59" s="322">
        <v>89</v>
      </c>
      <c r="L59" s="323"/>
      <c r="M59" s="323"/>
      <c r="N59" s="331">
        <f t="shared" si="1"/>
        <v>116518.8</v>
      </c>
      <c r="O59" s="992" t="s">
        <v>35</v>
      </c>
      <c r="P59" s="1100">
        <v>44560</v>
      </c>
      <c r="Q59" s="712"/>
      <c r="R59" s="324"/>
      <c r="S59" s="67"/>
      <c r="T59" s="67"/>
      <c r="U59" s="325"/>
      <c r="V59" s="326"/>
      <c r="W59"/>
      <c r="X59"/>
    </row>
    <row r="60" spans="1:24" ht="21" customHeight="1" thickTop="1" thickBot="1" x14ac:dyDescent="0.35">
      <c r="A60" s="1103"/>
      <c r="B60" s="292" t="s">
        <v>441</v>
      </c>
      <c r="C60" s="1240"/>
      <c r="D60" s="608"/>
      <c r="E60" s="559">
        <f t="shared" si="2"/>
        <v>0</v>
      </c>
      <c r="F60" s="855">
        <v>172.6</v>
      </c>
      <c r="G60" s="862">
        <v>44550</v>
      </c>
      <c r="H60" s="1218"/>
      <c r="I60" s="855">
        <v>172.6</v>
      </c>
      <c r="J60" s="35">
        <f t="shared" si="0"/>
        <v>0</v>
      </c>
      <c r="K60" s="36">
        <v>100</v>
      </c>
      <c r="L60" s="52"/>
      <c r="M60" s="52"/>
      <c r="N60" s="38">
        <f t="shared" si="1"/>
        <v>17260</v>
      </c>
      <c r="O60" s="993"/>
      <c r="P60" s="1101"/>
      <c r="Q60" s="712"/>
      <c r="R60" s="40"/>
      <c r="S60" s="67"/>
      <c r="T60" s="67"/>
      <c r="U60" s="43"/>
      <c r="V60" s="44"/>
    </row>
    <row r="61" spans="1:24" ht="18.75" customHeight="1" thickTop="1" thickBot="1" x14ac:dyDescent="0.35">
      <c r="A61" s="894"/>
      <c r="B61" s="328"/>
      <c r="C61" s="610"/>
      <c r="D61" s="608"/>
      <c r="E61" s="559">
        <f t="shared" si="2"/>
        <v>0</v>
      </c>
      <c r="F61" s="855"/>
      <c r="G61" s="862"/>
      <c r="H61" s="936"/>
      <c r="I61" s="855"/>
      <c r="J61" s="35">
        <f t="shared" si="0"/>
        <v>0</v>
      </c>
      <c r="K61" s="36"/>
      <c r="L61" s="52"/>
      <c r="M61" s="52"/>
      <c r="N61" s="38">
        <f t="shared" si="1"/>
        <v>0</v>
      </c>
      <c r="O61" s="711"/>
      <c r="P61" s="926"/>
      <c r="Q61" s="508"/>
      <c r="R61" s="40"/>
      <c r="S61" s="67"/>
      <c r="T61" s="67"/>
      <c r="U61" s="43"/>
      <c r="V61" s="44"/>
    </row>
    <row r="62" spans="1:24" ht="18.75" thickTop="1" thickBot="1" x14ac:dyDescent="0.35">
      <c r="A62" s="291"/>
      <c r="B62" s="759"/>
      <c r="C62" s="896"/>
      <c r="D62" s="760"/>
      <c r="E62" s="559">
        <f t="shared" si="2"/>
        <v>0</v>
      </c>
      <c r="F62" s="855"/>
      <c r="G62" s="862"/>
      <c r="H62" s="936"/>
      <c r="I62" s="855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thickTop="1" thickBot="1" x14ac:dyDescent="0.35">
      <c r="A63" s="102" t="s">
        <v>1046</v>
      </c>
      <c r="B63" s="286" t="s">
        <v>33</v>
      </c>
      <c r="C63" s="880" t="s">
        <v>1047</v>
      </c>
      <c r="D63" s="610"/>
      <c r="E63" s="559">
        <f t="shared" si="2"/>
        <v>0</v>
      </c>
      <c r="F63" s="855">
        <v>301</v>
      </c>
      <c r="G63" s="862">
        <v>44531</v>
      </c>
      <c r="H63" s="936" t="s">
        <v>1048</v>
      </c>
      <c r="I63" s="855">
        <v>301</v>
      </c>
      <c r="J63" s="35">
        <f t="shared" si="0"/>
        <v>0</v>
      </c>
      <c r="K63" s="36">
        <v>65</v>
      </c>
      <c r="L63" s="52"/>
      <c r="M63" s="52"/>
      <c r="N63" s="38">
        <f t="shared" si="1"/>
        <v>19565</v>
      </c>
      <c r="O63" s="508" t="s">
        <v>35</v>
      </c>
      <c r="P63" s="702">
        <v>44532</v>
      </c>
      <c r="Q63" s="508"/>
      <c r="R63" s="40"/>
      <c r="S63" s="41"/>
      <c r="T63" s="42"/>
      <c r="U63" s="43"/>
      <c r="V63" s="44"/>
    </row>
    <row r="64" spans="1:24" ht="18.75" thickTop="1" thickBot="1" x14ac:dyDescent="0.35">
      <c r="A64" s="1036" t="s">
        <v>1017</v>
      </c>
      <c r="B64" s="901" t="s">
        <v>1019</v>
      </c>
      <c r="C64" s="1096" t="s">
        <v>1018</v>
      </c>
      <c r="D64" s="707"/>
      <c r="E64" s="559">
        <f t="shared" si="2"/>
        <v>0</v>
      </c>
      <c r="F64" s="855">
        <v>12.18</v>
      </c>
      <c r="G64" s="862">
        <v>44533</v>
      </c>
      <c r="H64" s="1233" t="s">
        <v>1020</v>
      </c>
      <c r="I64" s="855">
        <v>12.18</v>
      </c>
      <c r="J64" s="35">
        <f t="shared" si="0"/>
        <v>0</v>
      </c>
      <c r="K64" s="36">
        <v>92</v>
      </c>
      <c r="L64" s="52"/>
      <c r="M64" s="52"/>
      <c r="N64" s="38">
        <f t="shared" si="1"/>
        <v>1120.56</v>
      </c>
      <c r="O64" s="1040" t="s">
        <v>35</v>
      </c>
      <c r="P64" s="1198">
        <v>44533</v>
      </c>
      <c r="Q64" s="508"/>
      <c r="R64" s="40"/>
      <c r="S64" s="41"/>
      <c r="T64" s="42"/>
      <c r="U64" s="43"/>
      <c r="V64" s="44"/>
    </row>
    <row r="65" spans="1:22" ht="18.75" thickTop="1" thickBot="1" x14ac:dyDescent="0.35">
      <c r="A65" s="1037"/>
      <c r="B65" s="901" t="s">
        <v>1021</v>
      </c>
      <c r="C65" s="1097"/>
      <c r="D65" s="707"/>
      <c r="E65" s="559">
        <f t="shared" si="2"/>
        <v>0</v>
      </c>
      <c r="F65" s="855">
        <v>5</v>
      </c>
      <c r="G65" s="862">
        <v>44533</v>
      </c>
      <c r="H65" s="1234"/>
      <c r="I65" s="855">
        <v>5</v>
      </c>
      <c r="J65" s="35">
        <f t="shared" si="0"/>
        <v>0</v>
      </c>
      <c r="K65" s="36">
        <v>1350</v>
      </c>
      <c r="L65" s="52"/>
      <c r="M65" s="52"/>
      <c r="N65" s="38">
        <f t="shared" si="1"/>
        <v>6750</v>
      </c>
      <c r="O65" s="1041"/>
      <c r="P65" s="1200"/>
      <c r="Q65" s="508"/>
      <c r="R65" s="40"/>
      <c r="S65" s="41"/>
      <c r="T65" s="42"/>
      <c r="U65" s="43"/>
      <c r="V65" s="44"/>
    </row>
    <row r="66" spans="1:22" ht="18.600000000000001" customHeight="1" thickTop="1" thickBot="1" x14ac:dyDescent="0.35">
      <c r="A66" s="102" t="s">
        <v>59</v>
      </c>
      <c r="B66" s="286"/>
      <c r="C66" s="900"/>
      <c r="D66" s="610"/>
      <c r="E66" s="559">
        <f t="shared" si="2"/>
        <v>0</v>
      </c>
      <c r="F66" s="855"/>
      <c r="G66" s="862"/>
      <c r="H66" s="936"/>
      <c r="I66" s="855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923"/>
      <c r="Q66" s="508"/>
      <c r="R66" s="40"/>
      <c r="S66" s="41"/>
      <c r="T66" s="42"/>
      <c r="U66" s="43"/>
      <c r="V66" s="44"/>
    </row>
    <row r="67" spans="1:22" ht="18.75" thickTop="1" thickBot="1" x14ac:dyDescent="0.35">
      <c r="A67" s="53" t="s">
        <v>59</v>
      </c>
      <c r="B67" s="286"/>
      <c r="C67" s="610"/>
      <c r="D67" s="610"/>
      <c r="E67" s="559">
        <f t="shared" si="2"/>
        <v>0</v>
      </c>
      <c r="F67" s="855"/>
      <c r="G67" s="862"/>
      <c r="H67" s="936"/>
      <c r="I67" s="855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923"/>
      <c r="Q67" s="508"/>
      <c r="R67" s="40"/>
      <c r="S67" s="41"/>
      <c r="T67" s="42"/>
      <c r="U67" s="43"/>
      <c r="V67" s="44"/>
    </row>
    <row r="68" spans="1:22" ht="17.25" customHeight="1" thickTop="1" thickBot="1" x14ac:dyDescent="0.35">
      <c r="A68" s="102" t="s">
        <v>32</v>
      </c>
      <c r="B68" s="286" t="s">
        <v>33</v>
      </c>
      <c r="C68" s="619" t="s">
        <v>1049</v>
      </c>
      <c r="D68" s="610"/>
      <c r="E68" s="559">
        <f t="shared" si="2"/>
        <v>0</v>
      </c>
      <c r="F68" s="855">
        <v>400</v>
      </c>
      <c r="G68" s="862">
        <v>44538</v>
      </c>
      <c r="H68" s="936" t="s">
        <v>1050</v>
      </c>
      <c r="I68" s="855">
        <v>400</v>
      </c>
      <c r="J68" s="35">
        <f t="shared" si="0"/>
        <v>0</v>
      </c>
      <c r="K68" s="322">
        <v>65</v>
      </c>
      <c r="L68" s="323"/>
      <c r="M68" s="52"/>
      <c r="N68" s="38">
        <f t="shared" si="1"/>
        <v>26000</v>
      </c>
      <c r="O68" s="508" t="s">
        <v>35</v>
      </c>
      <c r="P68" s="923">
        <v>44539</v>
      </c>
      <c r="Q68" s="508"/>
      <c r="R68" s="40"/>
      <c r="S68" s="41"/>
      <c r="T68" s="42"/>
      <c r="U68" s="43"/>
      <c r="V68" s="44"/>
    </row>
    <row r="69" spans="1:22" ht="17.25" customHeight="1" thickTop="1" thickBot="1" x14ac:dyDescent="0.35">
      <c r="A69" s="102" t="s">
        <v>59</v>
      </c>
      <c r="B69" s="689"/>
      <c r="C69" s="619"/>
      <c r="D69" s="619"/>
      <c r="E69" s="559">
        <f t="shared" ref="E69:E138" si="3">D69*F69</f>
        <v>0</v>
      </c>
      <c r="F69" s="855"/>
      <c r="G69" s="862"/>
      <c r="H69" s="936"/>
      <c r="I69" s="855"/>
      <c r="J69" s="35">
        <f t="shared" si="0"/>
        <v>0</v>
      </c>
      <c r="K69" s="322"/>
      <c r="L69" s="323"/>
      <c r="M69" s="52"/>
      <c r="N69" s="38">
        <f t="shared" si="1"/>
        <v>0</v>
      </c>
      <c r="O69" s="508"/>
      <c r="P69" s="923"/>
      <c r="Q69" s="508"/>
      <c r="R69" s="40"/>
      <c r="S69" s="41"/>
      <c r="T69" s="42"/>
      <c r="U69" s="43"/>
      <c r="V69" s="44"/>
    </row>
    <row r="70" spans="1:22" ht="18.75" customHeight="1" thickTop="1" thickBot="1" x14ac:dyDescent="0.3">
      <c r="A70" s="102" t="s">
        <v>59</v>
      </c>
      <c r="B70" s="865"/>
      <c r="C70" s="619"/>
      <c r="D70" s="610"/>
      <c r="E70" s="559">
        <f t="shared" si="3"/>
        <v>0</v>
      </c>
      <c r="F70" s="855"/>
      <c r="G70" s="862"/>
      <c r="H70" s="936"/>
      <c r="I70" s="855"/>
      <c r="J70" s="35">
        <f t="shared" si="0"/>
        <v>0</v>
      </c>
      <c r="K70" s="322"/>
      <c r="L70" s="323"/>
      <c r="M70" s="52"/>
      <c r="N70" s="38">
        <f t="shared" si="1"/>
        <v>0</v>
      </c>
      <c r="O70" s="508"/>
      <c r="P70" s="923"/>
      <c r="Q70" s="508"/>
      <c r="R70" s="40"/>
      <c r="S70" s="41"/>
      <c r="T70" s="42"/>
      <c r="U70" s="43"/>
      <c r="V70" s="44"/>
    </row>
    <row r="71" spans="1:22" ht="18.75" customHeight="1" thickTop="1" thickBot="1" x14ac:dyDescent="0.35">
      <c r="A71" s="470" t="s">
        <v>1061</v>
      </c>
      <c r="B71" s="286" t="s">
        <v>932</v>
      </c>
      <c r="C71" s="619" t="s">
        <v>1062</v>
      </c>
      <c r="D71" s="619"/>
      <c r="E71" s="559">
        <f t="shared" si="3"/>
        <v>0</v>
      </c>
      <c r="F71" s="855">
        <v>9410.2999999999993</v>
      </c>
      <c r="G71" s="943">
        <v>44544</v>
      </c>
      <c r="H71" s="936">
        <v>2342</v>
      </c>
      <c r="I71" s="855">
        <v>9410.2999999999993</v>
      </c>
      <c r="J71" s="35">
        <f>I71-F71</f>
        <v>0</v>
      </c>
      <c r="K71" s="322">
        <v>35</v>
      </c>
      <c r="L71" s="323"/>
      <c r="M71" s="52"/>
      <c r="N71" s="38">
        <f>K71*I71</f>
        <v>329360.5</v>
      </c>
      <c r="O71" s="710" t="s">
        <v>35</v>
      </c>
      <c r="P71" s="937">
        <v>44547</v>
      </c>
      <c r="Q71" s="508"/>
      <c r="R71" s="40"/>
      <c r="S71" s="41"/>
      <c r="T71" s="42"/>
      <c r="U71" s="43"/>
      <c r="V71" s="44"/>
    </row>
    <row r="72" spans="1:22" ht="17.25" customHeight="1" thickTop="1" thickBot="1" x14ac:dyDescent="0.35">
      <c r="A72" s="1129" t="s">
        <v>827</v>
      </c>
      <c r="B72" s="940" t="s">
        <v>1114</v>
      </c>
      <c r="C72" s="1194" t="s">
        <v>1115</v>
      </c>
      <c r="D72" s="619"/>
      <c r="E72" s="559">
        <f t="shared" si="3"/>
        <v>0</v>
      </c>
      <c r="F72" s="942">
        <v>10.4</v>
      </c>
      <c r="G72" s="1222">
        <v>44548</v>
      </c>
      <c r="H72" s="1225">
        <v>36116</v>
      </c>
      <c r="I72" s="855">
        <v>10.4</v>
      </c>
      <c r="J72" s="35">
        <f>I72-F72</f>
        <v>0</v>
      </c>
      <c r="K72" s="322">
        <v>104.5</v>
      </c>
      <c r="L72" s="323"/>
      <c r="M72" s="52"/>
      <c r="N72" s="38">
        <f>K72*I72</f>
        <v>1086.8</v>
      </c>
      <c r="O72" s="992" t="s">
        <v>294</v>
      </c>
      <c r="P72" s="1228">
        <v>44560</v>
      </c>
      <c r="Q72" s="712"/>
      <c r="R72" s="40"/>
      <c r="S72" s="41"/>
      <c r="T72" s="42"/>
      <c r="U72" s="43"/>
      <c r="V72" s="44"/>
    </row>
    <row r="73" spans="1:22" ht="17.25" customHeight="1" thickTop="1" thickBot="1" x14ac:dyDescent="0.35">
      <c r="A73" s="1221"/>
      <c r="B73" s="940" t="s">
        <v>1118</v>
      </c>
      <c r="C73" s="1195"/>
      <c r="D73" s="619"/>
      <c r="E73" s="559">
        <f t="shared" si="3"/>
        <v>0</v>
      </c>
      <c r="F73" s="942">
        <v>9.6</v>
      </c>
      <c r="G73" s="1223"/>
      <c r="H73" s="1226"/>
      <c r="I73" s="855">
        <v>9.6</v>
      </c>
      <c r="J73" s="35">
        <f>I73-F73</f>
        <v>0</v>
      </c>
      <c r="K73" s="322">
        <v>106</v>
      </c>
      <c r="L73" s="323"/>
      <c r="M73" s="52"/>
      <c r="N73" s="38">
        <f>K73*I73</f>
        <v>1017.5999999999999</v>
      </c>
      <c r="O73" s="1067"/>
      <c r="P73" s="1229"/>
      <c r="Q73" s="712"/>
      <c r="R73" s="40"/>
      <c r="S73" s="41"/>
      <c r="T73" s="42"/>
      <c r="U73" s="43"/>
      <c r="V73" s="44"/>
    </row>
    <row r="74" spans="1:22" ht="17.25" customHeight="1" thickTop="1" thickBot="1" x14ac:dyDescent="0.35">
      <c r="A74" s="1221"/>
      <c r="B74" s="940" t="s">
        <v>1117</v>
      </c>
      <c r="C74" s="1195"/>
      <c r="D74" s="619"/>
      <c r="E74" s="559">
        <f t="shared" si="3"/>
        <v>0</v>
      </c>
      <c r="F74" s="942">
        <v>151.6</v>
      </c>
      <c r="G74" s="1223"/>
      <c r="H74" s="1226"/>
      <c r="I74" s="855">
        <v>151.6</v>
      </c>
      <c r="J74" s="35">
        <f>I74-F74</f>
        <v>0</v>
      </c>
      <c r="K74" s="322">
        <v>96</v>
      </c>
      <c r="L74" s="323"/>
      <c r="M74" s="52"/>
      <c r="N74" s="38">
        <f>K74*I74</f>
        <v>14553.599999999999</v>
      </c>
      <c r="O74" s="1067"/>
      <c r="P74" s="1229"/>
      <c r="Q74" s="712"/>
      <c r="R74" s="40"/>
      <c r="S74" s="41"/>
      <c r="T74" s="42"/>
      <c r="U74" s="43"/>
      <c r="V74" s="44"/>
    </row>
    <row r="75" spans="1:22" ht="17.25" customHeight="1" thickTop="1" thickBot="1" x14ac:dyDescent="0.35">
      <c r="A75" s="1130"/>
      <c r="B75" s="940" t="s">
        <v>1116</v>
      </c>
      <c r="C75" s="1196"/>
      <c r="D75" s="619"/>
      <c r="E75" s="559">
        <f t="shared" si="3"/>
        <v>0</v>
      </c>
      <c r="F75" s="942">
        <v>146.4</v>
      </c>
      <c r="G75" s="1224"/>
      <c r="H75" s="1227"/>
      <c r="I75" s="855">
        <v>146.4</v>
      </c>
      <c r="J75" s="35">
        <f>I75-F75</f>
        <v>0</v>
      </c>
      <c r="K75" s="322">
        <v>99</v>
      </c>
      <c r="L75" s="323"/>
      <c r="M75" s="52"/>
      <c r="N75" s="38">
        <f>K75*I75</f>
        <v>14493.6</v>
      </c>
      <c r="O75" s="993"/>
      <c r="P75" s="1230"/>
      <c r="Q75" s="712"/>
      <c r="R75" s="40"/>
      <c r="S75" s="41"/>
      <c r="T75" s="42"/>
      <c r="U75" s="43"/>
      <c r="V75" s="44"/>
    </row>
    <row r="76" spans="1:22" ht="18.75" customHeight="1" thickTop="1" thickBot="1" x14ac:dyDescent="0.35">
      <c r="A76" s="471" t="s">
        <v>32</v>
      </c>
      <c r="B76" s="286" t="s">
        <v>33</v>
      </c>
      <c r="C76" s="619" t="s">
        <v>1065</v>
      </c>
      <c r="D76" s="610"/>
      <c r="E76" s="559">
        <f t="shared" si="3"/>
        <v>0</v>
      </c>
      <c r="F76" s="855">
        <v>430</v>
      </c>
      <c r="G76" s="944">
        <v>44549</v>
      </c>
      <c r="H76" s="936" t="s">
        <v>1066</v>
      </c>
      <c r="I76" s="855">
        <v>430</v>
      </c>
      <c r="J76" s="35">
        <f t="shared" si="0"/>
        <v>0</v>
      </c>
      <c r="K76" s="322">
        <v>65</v>
      </c>
      <c r="L76" s="323"/>
      <c r="M76" s="52"/>
      <c r="N76" s="38">
        <f t="shared" si="1"/>
        <v>27950</v>
      </c>
      <c r="O76" s="711" t="s">
        <v>35</v>
      </c>
      <c r="P76" s="941">
        <v>44550</v>
      </c>
      <c r="Q76" s="508"/>
      <c r="R76" s="40"/>
      <c r="S76" s="41"/>
      <c r="T76" s="42"/>
      <c r="U76" s="43"/>
      <c r="V76" s="44"/>
    </row>
    <row r="77" spans="1:22" ht="16.5" customHeight="1" thickTop="1" thickBot="1" x14ac:dyDescent="0.35">
      <c r="A77" s="102" t="s">
        <v>32</v>
      </c>
      <c r="B77" s="286" t="s">
        <v>33</v>
      </c>
      <c r="C77" s="619" t="s">
        <v>1067</v>
      </c>
      <c r="D77" s="181"/>
      <c r="E77" s="559">
        <f t="shared" si="3"/>
        <v>0</v>
      </c>
      <c r="F77" s="855">
        <v>320</v>
      </c>
      <c r="G77" s="862">
        <v>44550</v>
      </c>
      <c r="H77" s="936" t="s">
        <v>1068</v>
      </c>
      <c r="I77" s="855">
        <v>320</v>
      </c>
      <c r="J77" s="35">
        <f t="shared" si="0"/>
        <v>0</v>
      </c>
      <c r="K77" s="56">
        <v>65</v>
      </c>
      <c r="L77" s="52"/>
      <c r="M77" s="52"/>
      <c r="N77" s="38">
        <f t="shared" si="1"/>
        <v>20800</v>
      </c>
      <c r="O77" s="508" t="s">
        <v>35</v>
      </c>
      <c r="P77" s="923">
        <v>44551</v>
      </c>
      <c r="Q77" s="508"/>
      <c r="R77" s="40"/>
      <c r="S77" s="41"/>
      <c r="T77" s="42"/>
      <c r="U77" s="43"/>
      <c r="V77" s="44"/>
    </row>
    <row r="78" spans="1:22" ht="16.5" customHeight="1" thickTop="1" thickBot="1" x14ac:dyDescent="0.35">
      <c r="A78" s="1036" t="s">
        <v>827</v>
      </c>
      <c r="B78" s="286" t="s">
        <v>1111</v>
      </c>
      <c r="C78" s="1194" t="s">
        <v>1113</v>
      </c>
      <c r="D78" s="181"/>
      <c r="E78" s="559">
        <f t="shared" si="3"/>
        <v>0</v>
      </c>
      <c r="F78" s="855">
        <v>577.6</v>
      </c>
      <c r="G78" s="862">
        <v>44551</v>
      </c>
      <c r="H78" s="1217">
        <v>36166</v>
      </c>
      <c r="I78" s="855">
        <v>577.6</v>
      </c>
      <c r="J78" s="35">
        <f t="shared" si="0"/>
        <v>0</v>
      </c>
      <c r="K78" s="56">
        <v>61.5</v>
      </c>
      <c r="L78" s="52"/>
      <c r="M78" s="52"/>
      <c r="N78" s="38">
        <f t="shared" si="1"/>
        <v>35522.400000000001</v>
      </c>
      <c r="O78" s="1040" t="s">
        <v>294</v>
      </c>
      <c r="P78" s="1219">
        <v>44560</v>
      </c>
      <c r="Q78" s="508"/>
      <c r="R78" s="40"/>
      <c r="S78" s="41"/>
      <c r="T78" s="42"/>
      <c r="U78" s="43"/>
      <c r="V78" s="44"/>
    </row>
    <row r="79" spans="1:22" ht="16.5" customHeight="1" thickTop="1" thickBot="1" x14ac:dyDescent="0.35">
      <c r="A79" s="1037"/>
      <c r="B79" s="286" t="s">
        <v>485</v>
      </c>
      <c r="C79" s="1196"/>
      <c r="D79" s="181"/>
      <c r="E79" s="559">
        <f t="shared" si="3"/>
        <v>0</v>
      </c>
      <c r="F79" s="855">
        <v>312.39999999999998</v>
      </c>
      <c r="G79" s="862">
        <v>44551</v>
      </c>
      <c r="H79" s="1218"/>
      <c r="I79" s="855">
        <v>312.39999999999998</v>
      </c>
      <c r="J79" s="35">
        <f t="shared" si="0"/>
        <v>0</v>
      </c>
      <c r="K79" s="56">
        <v>28</v>
      </c>
      <c r="L79" s="52"/>
      <c r="M79" s="52"/>
      <c r="N79" s="38">
        <f t="shared" si="1"/>
        <v>8747.1999999999989</v>
      </c>
      <c r="O79" s="1041"/>
      <c r="P79" s="1220"/>
      <c r="Q79" s="508"/>
      <c r="R79" s="40"/>
      <c r="S79" s="41"/>
      <c r="T79" s="42"/>
      <c r="U79" s="43"/>
      <c r="V79" s="44"/>
    </row>
    <row r="80" spans="1:22" s="327" customFormat="1" ht="16.5" customHeight="1" thickTop="1" thickBot="1" x14ac:dyDescent="0.35">
      <c r="A80" s="1036" t="s">
        <v>827</v>
      </c>
      <c r="B80" s="286" t="s">
        <v>1110</v>
      </c>
      <c r="C80" s="1194" t="s">
        <v>1112</v>
      </c>
      <c r="D80" s="763"/>
      <c r="E80" s="559">
        <f t="shared" si="3"/>
        <v>0</v>
      </c>
      <c r="F80" s="855">
        <v>401</v>
      </c>
      <c r="G80" s="862">
        <v>44552</v>
      </c>
      <c r="H80" s="1217">
        <v>36182</v>
      </c>
      <c r="I80" s="855">
        <v>401</v>
      </c>
      <c r="J80" s="35">
        <f t="shared" si="0"/>
        <v>0</v>
      </c>
      <c r="K80" s="581">
        <v>55</v>
      </c>
      <c r="L80" s="323"/>
      <c r="M80" s="323"/>
      <c r="N80" s="38">
        <f t="shared" si="1"/>
        <v>22055</v>
      </c>
      <c r="O80" s="1040" t="s">
        <v>206</v>
      </c>
      <c r="P80" s="1219">
        <v>44560</v>
      </c>
      <c r="Q80" s="508"/>
      <c r="R80" s="324"/>
      <c r="S80" s="41"/>
      <c r="T80" s="42"/>
      <c r="U80" s="325"/>
      <c r="V80" s="326"/>
    </row>
    <row r="81" spans="1:22" s="327" customFormat="1" ht="16.5" customHeight="1" thickTop="1" thickBot="1" x14ac:dyDescent="0.35">
      <c r="A81" s="1037"/>
      <c r="B81" s="286" t="s">
        <v>483</v>
      </c>
      <c r="C81" s="1196"/>
      <c r="D81" s="763"/>
      <c r="E81" s="559">
        <f t="shared" si="3"/>
        <v>0</v>
      </c>
      <c r="F81" s="855">
        <v>193.2</v>
      </c>
      <c r="G81" s="862">
        <v>44552</v>
      </c>
      <c r="H81" s="1218"/>
      <c r="I81" s="855">
        <v>193.2</v>
      </c>
      <c r="J81" s="35">
        <f t="shared" si="0"/>
        <v>0</v>
      </c>
      <c r="K81" s="581">
        <v>28</v>
      </c>
      <c r="L81" s="323"/>
      <c r="M81" s="323"/>
      <c r="N81" s="38">
        <f t="shared" si="1"/>
        <v>5409.5999999999995</v>
      </c>
      <c r="O81" s="1041"/>
      <c r="P81" s="1220"/>
      <c r="Q81" s="508"/>
      <c r="R81" s="324"/>
      <c r="S81" s="41"/>
      <c r="T81" s="42"/>
      <c r="U81" s="325"/>
      <c r="V81" s="326"/>
    </row>
    <row r="82" spans="1:22" s="327" customFormat="1" ht="16.5" customHeight="1" thickTop="1" thickBot="1" x14ac:dyDescent="0.35">
      <c r="A82" s="277" t="s">
        <v>32</v>
      </c>
      <c r="B82" s="286" t="s">
        <v>33</v>
      </c>
      <c r="C82" s="876" t="s">
        <v>1104</v>
      </c>
      <c r="D82" s="629"/>
      <c r="E82" s="559">
        <f t="shared" si="3"/>
        <v>0</v>
      </c>
      <c r="F82" s="855">
        <v>400</v>
      </c>
      <c r="G82" s="862">
        <v>44558</v>
      </c>
      <c r="H82" s="936" t="s">
        <v>1105</v>
      </c>
      <c r="I82" s="855">
        <v>400</v>
      </c>
      <c r="J82" s="35">
        <f t="shared" si="0"/>
        <v>0</v>
      </c>
      <c r="K82" s="581">
        <v>65</v>
      </c>
      <c r="L82" s="323"/>
      <c r="M82" s="323"/>
      <c r="N82" s="38">
        <f t="shared" si="1"/>
        <v>26000</v>
      </c>
      <c r="O82" s="508" t="s">
        <v>35</v>
      </c>
      <c r="P82" s="923">
        <v>44559</v>
      </c>
      <c r="Q82" s="508"/>
      <c r="R82" s="324"/>
      <c r="S82" s="41"/>
      <c r="T82" s="42"/>
      <c r="U82" s="325"/>
      <c r="V82" s="326"/>
    </row>
    <row r="83" spans="1:22" s="327" customFormat="1" ht="16.5" customHeight="1" thickTop="1" thickBot="1" x14ac:dyDescent="0.35">
      <c r="A83" s="277"/>
      <c r="B83" s="286"/>
      <c r="C83" s="850"/>
      <c r="D83" s="629"/>
      <c r="E83" s="559">
        <f t="shared" si="3"/>
        <v>0</v>
      </c>
      <c r="F83" s="855"/>
      <c r="G83" s="862"/>
      <c r="H83" s="936"/>
      <c r="I83" s="855"/>
      <c r="J83" s="35">
        <f t="shared" si="0"/>
        <v>0</v>
      </c>
      <c r="K83" s="581"/>
      <c r="L83" s="323"/>
      <c r="M83" s="323"/>
      <c r="N83" s="38">
        <f t="shared" si="1"/>
        <v>0</v>
      </c>
      <c r="O83" s="508"/>
      <c r="P83" s="922"/>
      <c r="Q83" s="508"/>
      <c r="R83" s="324"/>
      <c r="S83" s="41"/>
      <c r="T83" s="42"/>
      <c r="U83" s="325"/>
      <c r="V83" s="326"/>
    </row>
    <row r="84" spans="1:22" s="327" customFormat="1" ht="16.5" customHeight="1" thickTop="1" thickBot="1" x14ac:dyDescent="0.35">
      <c r="A84" s="277"/>
      <c r="B84" s="286"/>
      <c r="C84" s="629"/>
      <c r="D84" s="628"/>
      <c r="E84" s="559">
        <f t="shared" si="3"/>
        <v>0</v>
      </c>
      <c r="F84" s="855"/>
      <c r="G84" s="862"/>
      <c r="H84" s="936"/>
      <c r="I84" s="855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922"/>
      <c r="Q84" s="508"/>
      <c r="R84" s="324"/>
      <c r="S84" s="41"/>
      <c r="T84" s="42"/>
      <c r="U84" s="325"/>
      <c r="V84" s="326"/>
    </row>
    <row r="85" spans="1:22" ht="16.5" customHeight="1" thickTop="1" thickBot="1" x14ac:dyDescent="0.35">
      <c r="A85" s="58"/>
      <c r="B85" s="61"/>
      <c r="C85" s="181"/>
      <c r="D85" s="612"/>
      <c r="E85" s="559">
        <f t="shared" si="3"/>
        <v>0</v>
      </c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38">
        <f t="shared" si="1"/>
        <v>0</v>
      </c>
      <c r="O85" s="508"/>
      <c r="P85" s="922"/>
      <c r="Q85" s="508"/>
      <c r="R85" s="40"/>
      <c r="S85" s="41"/>
      <c r="T85" s="42"/>
      <c r="U85" s="43"/>
      <c r="V85" s="44"/>
    </row>
    <row r="86" spans="1:22" ht="18.75" thickTop="1" thickBot="1" x14ac:dyDescent="0.35">
      <c r="A86" s="58"/>
      <c r="B86" s="61"/>
      <c r="C86" s="866"/>
      <c r="D86" s="612"/>
      <c r="E86" s="559">
        <f t="shared" si="3"/>
        <v>0</v>
      </c>
      <c r="F86" s="51"/>
      <c r="G86" s="49"/>
      <c r="H86" s="620"/>
      <c r="I86" s="51"/>
      <c r="J86" s="35">
        <f t="shared" si="0"/>
        <v>0</v>
      </c>
      <c r="K86" s="56"/>
      <c r="L86" s="1094"/>
      <c r="M86" s="1095"/>
      <c r="N86" s="57">
        <f t="shared" si="1"/>
        <v>0</v>
      </c>
      <c r="O86" s="508"/>
      <c r="P86" s="922"/>
      <c r="Q86" s="508"/>
      <c r="R86" s="40"/>
      <c r="S86" s="41"/>
      <c r="T86" s="42"/>
      <c r="U86" s="43"/>
      <c r="V86" s="44"/>
    </row>
    <row r="87" spans="1:22" ht="18.75" thickTop="1" thickBot="1" x14ac:dyDescent="0.35">
      <c r="A87" s="58"/>
      <c r="B87" s="61"/>
      <c r="C87" s="116"/>
      <c r="D87" s="612"/>
      <c r="E87" s="559">
        <f t="shared" si="3"/>
        <v>0</v>
      </c>
      <c r="F87" s="51"/>
      <c r="G87" s="49"/>
      <c r="H87" s="620"/>
      <c r="I87" s="51"/>
      <c r="J87" s="35">
        <f t="shared" si="0"/>
        <v>0</v>
      </c>
      <c r="K87" s="56"/>
      <c r="L87" s="1094"/>
      <c r="M87" s="1095"/>
      <c r="N87" s="57">
        <f t="shared" si="1"/>
        <v>0</v>
      </c>
      <c r="O87" s="508"/>
      <c r="P87" s="922"/>
      <c r="Q87" s="508"/>
      <c r="R87" s="40"/>
      <c r="S87" s="41"/>
      <c r="T87" s="42"/>
      <c r="U87" s="43"/>
      <c r="V87" s="44"/>
    </row>
    <row r="88" spans="1:22" ht="21" customHeight="1" thickTop="1" thickBot="1" x14ac:dyDescent="0.35">
      <c r="A88" s="683"/>
      <c r="B88" s="61"/>
      <c r="C88" s="91"/>
      <c r="D88" s="612"/>
      <c r="E88" s="559">
        <f t="shared" si="3"/>
        <v>0</v>
      </c>
      <c r="F88" s="51"/>
      <c r="G88" s="49"/>
      <c r="H88" s="620"/>
      <c r="I88" s="51"/>
      <c r="J88" s="35">
        <f t="shared" si="0"/>
        <v>0</v>
      </c>
      <c r="K88" s="56"/>
      <c r="L88" s="685"/>
      <c r="M88" s="685"/>
      <c r="N88" s="57">
        <f t="shared" si="1"/>
        <v>0</v>
      </c>
      <c r="O88" s="508"/>
      <c r="P88" s="922"/>
      <c r="Q88" s="508"/>
      <c r="R88" s="40"/>
      <c r="S88" s="41"/>
      <c r="T88" s="42"/>
      <c r="U88" s="43"/>
      <c r="V88" s="44"/>
    </row>
    <row r="89" spans="1:22" ht="26.25" customHeight="1" thickTop="1" thickBot="1" x14ac:dyDescent="0.35">
      <c r="A89" s="888"/>
      <c r="B89" s="61"/>
      <c r="C89" s="895"/>
      <c r="D89" s="612"/>
      <c r="E89" s="559">
        <f t="shared" si="3"/>
        <v>0</v>
      </c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922"/>
      <c r="Q89" s="508"/>
      <c r="R89" s="40"/>
      <c r="S89" s="41"/>
      <c r="T89" s="42"/>
      <c r="U89" s="43"/>
      <c r="V89" s="44"/>
    </row>
    <row r="90" spans="1:22" ht="18.75" thickTop="1" thickBot="1" x14ac:dyDescent="0.35">
      <c r="A90" s="287"/>
      <c r="B90" s="61"/>
      <c r="C90" s="612"/>
      <c r="D90" s="612"/>
      <c r="E90" s="559">
        <f t="shared" si="3"/>
        <v>0</v>
      </c>
      <c r="F90" s="51"/>
      <c r="G90" s="49"/>
      <c r="H90" s="620"/>
      <c r="I90" s="51"/>
      <c r="J90" s="35">
        <f t="shared" si="0"/>
        <v>0</v>
      </c>
      <c r="K90" s="56"/>
      <c r="L90" s="323"/>
      <c r="M90" s="323"/>
      <c r="N90" s="57">
        <f t="shared" si="1"/>
        <v>0</v>
      </c>
      <c r="O90" s="508"/>
      <c r="P90" s="922"/>
      <c r="Q90" s="508"/>
      <c r="R90" s="40"/>
      <c r="S90" s="41"/>
      <c r="T90" s="42"/>
      <c r="U90" s="43"/>
      <c r="V90" s="44"/>
    </row>
    <row r="91" spans="1:22" ht="18.75" thickTop="1" thickBot="1" x14ac:dyDescent="0.35">
      <c r="A91" s="287"/>
      <c r="B91" s="61"/>
      <c r="C91" s="612"/>
      <c r="D91" s="612"/>
      <c r="E91" s="559">
        <f t="shared" si="3"/>
        <v>0</v>
      </c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922"/>
      <c r="Q91" s="508"/>
      <c r="R91" s="40"/>
      <c r="S91" s="41"/>
      <c r="T91" s="42"/>
      <c r="U91" s="43"/>
      <c r="V91" s="44"/>
    </row>
    <row r="92" spans="1:22" ht="18.75" thickTop="1" thickBot="1" x14ac:dyDescent="0.35">
      <c r="A92" s="287"/>
      <c r="B92" s="61"/>
      <c r="C92" s="612"/>
      <c r="D92" s="612"/>
      <c r="E92" s="559">
        <f t="shared" si="3"/>
        <v>0</v>
      </c>
      <c r="F92" s="51"/>
      <c r="G92" s="49"/>
      <c r="H92" s="62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922"/>
      <c r="Q92" s="508"/>
      <c r="R92" s="40"/>
      <c r="S92" s="41"/>
      <c r="T92" s="42"/>
      <c r="U92" s="43"/>
      <c r="V92" s="44"/>
    </row>
    <row r="93" spans="1:22" ht="18.75" thickTop="1" thickBot="1" x14ac:dyDescent="0.35">
      <c r="A93" s="58"/>
      <c r="B93" s="61"/>
      <c r="C93" s="181"/>
      <c r="D93" s="612"/>
      <c r="E93" s="559">
        <f t="shared" si="3"/>
        <v>0</v>
      </c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040"/>
      <c r="P93" s="1231"/>
      <c r="Q93" s="508"/>
      <c r="R93" s="40"/>
      <c r="S93" s="41"/>
      <c r="T93" s="42"/>
      <c r="U93" s="43"/>
      <c r="V93" s="44"/>
    </row>
    <row r="94" spans="1:22" ht="18.75" thickTop="1" thickBot="1" x14ac:dyDescent="0.35">
      <c r="A94" s="58"/>
      <c r="B94" s="61"/>
      <c r="C94" s="181"/>
      <c r="D94" s="612"/>
      <c r="E94" s="559">
        <f t="shared" si="3"/>
        <v>0</v>
      </c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041"/>
      <c r="P94" s="1232"/>
      <c r="Q94" s="508"/>
      <c r="R94" s="40"/>
      <c r="S94" s="41"/>
      <c r="T94" s="42"/>
      <c r="U94" s="43"/>
      <c r="V94" s="44"/>
    </row>
    <row r="95" spans="1:22" ht="18.75" thickTop="1" thickBot="1" x14ac:dyDescent="0.35">
      <c r="A95" s="61"/>
      <c r="B95" s="61"/>
      <c r="C95" s="612"/>
      <c r="D95" s="612"/>
      <c r="E95" s="559">
        <f t="shared" si="3"/>
        <v>0</v>
      </c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922"/>
      <c r="Q95" s="508"/>
      <c r="R95" s="40"/>
      <c r="S95" s="41"/>
      <c r="T95" s="42"/>
      <c r="U95" s="43"/>
      <c r="V95" s="44"/>
    </row>
    <row r="96" spans="1:22" ht="18.75" thickTop="1" thickBot="1" x14ac:dyDescent="0.35">
      <c r="A96" s="61"/>
      <c r="B96" s="61"/>
      <c r="C96" s="612"/>
      <c r="D96" s="612"/>
      <c r="E96" s="559">
        <f t="shared" si="3"/>
        <v>0</v>
      </c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922"/>
      <c r="Q96" s="508"/>
      <c r="R96" s="40"/>
      <c r="S96" s="41"/>
      <c r="T96" s="42"/>
      <c r="U96" s="43"/>
      <c r="V96" s="44"/>
    </row>
    <row r="97" spans="1:22" ht="18.75" thickTop="1" thickBot="1" x14ac:dyDescent="0.35">
      <c r="A97" s="45"/>
      <c r="B97" s="61"/>
      <c r="C97" s="96"/>
      <c r="D97" s="96"/>
      <c r="E97" s="559">
        <f t="shared" si="3"/>
        <v>0</v>
      </c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922"/>
      <c r="Q97" s="508"/>
      <c r="R97" s="40"/>
      <c r="S97" s="41"/>
      <c r="T97" s="42"/>
      <c r="U97" s="43"/>
      <c r="V97" s="44"/>
    </row>
    <row r="98" spans="1:22" ht="18.75" thickTop="1" thickBot="1" x14ac:dyDescent="0.3">
      <c r="A98" s="102"/>
      <c r="B98" s="58"/>
      <c r="C98" s="91"/>
      <c r="D98" s="91"/>
      <c r="E98" s="559">
        <f t="shared" si="3"/>
        <v>0</v>
      </c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922"/>
      <c r="Q98" s="508"/>
      <c r="R98" s="40"/>
      <c r="S98" s="41"/>
      <c r="T98" s="42"/>
      <c r="U98" s="43"/>
      <c r="V98" s="44"/>
    </row>
    <row r="99" spans="1:22" ht="18.75" thickTop="1" thickBot="1" x14ac:dyDescent="0.3">
      <c r="A99" s="102"/>
      <c r="B99" s="58"/>
      <c r="C99" s="96"/>
      <c r="D99" s="96"/>
      <c r="E99" s="559">
        <f t="shared" si="3"/>
        <v>0</v>
      </c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922"/>
      <c r="Q99" s="508"/>
      <c r="R99" s="40"/>
      <c r="S99" s="41"/>
      <c r="T99" s="42"/>
      <c r="U99" s="43"/>
      <c r="V99" s="44"/>
    </row>
    <row r="100" spans="1:22" ht="18.75" thickTop="1" thickBot="1" x14ac:dyDescent="0.3">
      <c r="A100" s="102"/>
      <c r="B100" s="58"/>
      <c r="C100" s="96"/>
      <c r="D100" s="96"/>
      <c r="E100" s="559">
        <f t="shared" si="3"/>
        <v>0</v>
      </c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922"/>
      <c r="Q100" s="508"/>
      <c r="R100" s="40"/>
      <c r="S100" s="41"/>
      <c r="T100" s="42"/>
      <c r="U100" s="43"/>
      <c r="V100" s="44"/>
    </row>
    <row r="101" spans="1:22" ht="18.75" thickTop="1" thickBot="1" x14ac:dyDescent="0.35">
      <c r="A101" s="60"/>
      <c r="B101" s="61"/>
      <c r="C101" s="96"/>
      <c r="D101" s="96"/>
      <c r="E101" s="559">
        <f t="shared" si="3"/>
        <v>0</v>
      </c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922"/>
      <c r="Q101" s="508"/>
      <c r="R101" s="40"/>
      <c r="S101" s="41"/>
      <c r="T101" s="41"/>
      <c r="U101" s="43"/>
      <c r="V101" s="44"/>
    </row>
    <row r="102" spans="1:22" ht="18.75" thickTop="1" thickBot="1" x14ac:dyDescent="0.35">
      <c r="A102" s="60"/>
      <c r="B102" s="61"/>
      <c r="C102" s="96"/>
      <c r="D102" s="96"/>
      <c r="E102" s="559">
        <f t="shared" si="3"/>
        <v>0</v>
      </c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922"/>
      <c r="Q102" s="508"/>
      <c r="R102" s="40"/>
      <c r="S102" s="41"/>
      <c r="T102" s="41"/>
      <c r="U102" s="43"/>
      <c r="V102" s="44"/>
    </row>
    <row r="103" spans="1:22" ht="18.75" thickTop="1" thickBot="1" x14ac:dyDescent="0.35">
      <c r="A103" s="60"/>
      <c r="B103" s="61"/>
      <c r="C103" s="96"/>
      <c r="D103" s="96"/>
      <c r="E103" s="559">
        <f t="shared" si="3"/>
        <v>0</v>
      </c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922"/>
      <c r="Q103" s="508"/>
      <c r="R103" s="40"/>
      <c r="S103" s="41"/>
      <c r="T103" s="41"/>
      <c r="U103" s="43"/>
      <c r="V103" s="44"/>
    </row>
    <row r="104" spans="1:22" ht="20.25" thickTop="1" thickBot="1" x14ac:dyDescent="0.35">
      <c r="A104" s="61"/>
      <c r="B104" s="103"/>
      <c r="C104" s="96"/>
      <c r="D104" s="96"/>
      <c r="E104" s="559">
        <f t="shared" si="3"/>
        <v>0</v>
      </c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922"/>
      <c r="Q104" s="508"/>
      <c r="R104" s="40"/>
      <c r="S104" s="41"/>
      <c r="T104" s="42"/>
      <c r="U104" s="43"/>
      <c r="V104" s="44"/>
    </row>
    <row r="105" spans="1:22" ht="18.75" thickTop="1" thickBot="1" x14ac:dyDescent="0.35">
      <c r="A105" s="61"/>
      <c r="B105" s="61"/>
      <c r="C105" s="96"/>
      <c r="D105" s="96"/>
      <c r="E105" s="559">
        <f t="shared" si="3"/>
        <v>0</v>
      </c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922"/>
      <c r="Q105" s="508"/>
      <c r="R105" s="40"/>
      <c r="S105" s="41"/>
      <c r="T105" s="42"/>
      <c r="U105" s="43"/>
      <c r="V105" s="44"/>
    </row>
    <row r="106" spans="1:22" ht="18.75" thickTop="1" thickBot="1" x14ac:dyDescent="0.35">
      <c r="A106" s="61"/>
      <c r="B106" s="61"/>
      <c r="C106" s="96"/>
      <c r="D106" s="96"/>
      <c r="E106" s="559">
        <f t="shared" si="3"/>
        <v>0</v>
      </c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922"/>
      <c r="Q106" s="508"/>
      <c r="R106" s="40"/>
      <c r="S106" s="41"/>
      <c r="T106" s="42"/>
      <c r="U106" s="43"/>
      <c r="V106" s="44"/>
    </row>
    <row r="107" spans="1:22" ht="18.75" thickTop="1" thickBot="1" x14ac:dyDescent="0.35">
      <c r="A107" s="102"/>
      <c r="B107" s="61"/>
      <c r="C107" s="96"/>
      <c r="D107" s="96"/>
      <c r="E107" s="559">
        <f t="shared" si="3"/>
        <v>0</v>
      </c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922"/>
      <c r="Q107" s="508"/>
      <c r="R107" s="40"/>
      <c r="S107" s="41"/>
      <c r="T107" s="42"/>
      <c r="U107" s="43"/>
      <c r="V107" s="44"/>
    </row>
    <row r="108" spans="1:22" ht="18.75" thickTop="1" thickBot="1" x14ac:dyDescent="0.35">
      <c r="A108" s="61"/>
      <c r="B108" s="61"/>
      <c r="C108" s="96"/>
      <c r="D108" s="96"/>
      <c r="E108" s="559">
        <f t="shared" si="3"/>
        <v>0</v>
      </c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922"/>
      <c r="Q108" s="508"/>
      <c r="R108" s="40"/>
      <c r="S108" s="41"/>
      <c r="T108" s="42"/>
      <c r="U108" s="43"/>
      <c r="V108" s="44"/>
    </row>
    <row r="109" spans="1:22" ht="18.75" thickTop="1" thickBot="1" x14ac:dyDescent="0.35">
      <c r="A109" s="61"/>
      <c r="B109" s="61"/>
      <c r="C109" s="96"/>
      <c r="D109" s="96"/>
      <c r="E109" s="559">
        <f t="shared" si="3"/>
        <v>0</v>
      </c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922"/>
      <c r="Q109" s="508"/>
      <c r="R109" s="40"/>
      <c r="S109" s="41"/>
      <c r="T109" s="42"/>
      <c r="U109" s="43"/>
      <c r="V109" s="44"/>
    </row>
    <row r="110" spans="1:22" ht="18.75" thickTop="1" thickBot="1" x14ac:dyDescent="0.35">
      <c r="A110" s="58"/>
      <c r="B110" s="61"/>
      <c r="C110" s="96"/>
      <c r="D110" s="96"/>
      <c r="E110" s="559">
        <f t="shared" si="3"/>
        <v>0</v>
      </c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922"/>
      <c r="Q110" s="508"/>
      <c r="R110" s="40"/>
      <c r="S110" s="41"/>
      <c r="T110" s="42"/>
      <c r="U110" s="43"/>
      <c r="V110" s="44"/>
    </row>
    <row r="111" spans="1:22" ht="18.75" thickTop="1" thickBot="1" x14ac:dyDescent="0.35">
      <c r="A111" s="58"/>
      <c r="B111" s="61"/>
      <c r="C111" s="96"/>
      <c r="D111" s="96"/>
      <c r="E111" s="559">
        <f t="shared" si="3"/>
        <v>0</v>
      </c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922"/>
      <c r="Q111" s="508"/>
      <c r="R111" s="40"/>
      <c r="S111" s="41"/>
      <c r="T111" s="42"/>
      <c r="U111" s="43"/>
      <c r="V111" s="44"/>
    </row>
    <row r="112" spans="1:22" ht="18.75" thickTop="1" thickBot="1" x14ac:dyDescent="0.35">
      <c r="A112" s="58"/>
      <c r="B112" s="61"/>
      <c r="C112" s="96"/>
      <c r="D112" s="96"/>
      <c r="E112" s="559">
        <f t="shared" si="3"/>
        <v>0</v>
      </c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922"/>
      <c r="Q112" s="508"/>
      <c r="R112" s="40"/>
      <c r="S112" s="41"/>
      <c r="T112" s="42"/>
      <c r="U112" s="43"/>
      <c r="V112" s="44"/>
    </row>
    <row r="113" spans="1:22" ht="18.75" thickTop="1" thickBot="1" x14ac:dyDescent="0.35">
      <c r="A113" s="61"/>
      <c r="B113" s="61"/>
      <c r="C113" s="96"/>
      <c r="D113" s="96"/>
      <c r="E113" s="559">
        <f t="shared" si="3"/>
        <v>0</v>
      </c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922"/>
      <c r="Q113" s="508"/>
      <c r="R113" s="40"/>
      <c r="S113" s="41"/>
      <c r="T113" s="42"/>
      <c r="U113" s="43"/>
      <c r="V113" s="44"/>
    </row>
    <row r="114" spans="1:22" ht="18.75" thickTop="1" thickBot="1" x14ac:dyDescent="0.35">
      <c r="A114" s="53"/>
      <c r="B114" s="61"/>
      <c r="C114" s="96"/>
      <c r="D114" s="96"/>
      <c r="E114" s="559">
        <f t="shared" si="3"/>
        <v>0</v>
      </c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922"/>
      <c r="Q114" s="508"/>
      <c r="R114" s="40"/>
      <c r="S114" s="41"/>
      <c r="T114" s="42"/>
      <c r="U114" s="43"/>
      <c r="V114" s="44"/>
    </row>
    <row r="115" spans="1:22" ht="18.75" thickTop="1" thickBot="1" x14ac:dyDescent="0.35">
      <c r="A115" s="60"/>
      <c r="B115" s="61"/>
      <c r="C115" s="96"/>
      <c r="D115" s="96"/>
      <c r="E115" s="559">
        <f t="shared" si="3"/>
        <v>0</v>
      </c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922"/>
      <c r="Q115" s="508"/>
      <c r="R115" s="40"/>
      <c r="S115" s="41"/>
      <c r="T115" s="42"/>
      <c r="U115" s="43"/>
      <c r="V115" s="44"/>
    </row>
    <row r="116" spans="1:22" ht="18.75" thickTop="1" thickBot="1" x14ac:dyDescent="0.35">
      <c r="A116" s="60"/>
      <c r="B116" s="61"/>
      <c r="C116" s="96"/>
      <c r="D116" s="96"/>
      <c r="E116" s="559">
        <f t="shared" si="3"/>
        <v>0</v>
      </c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922"/>
      <c r="Q116" s="508"/>
      <c r="R116" s="40"/>
      <c r="S116" s="41"/>
      <c r="T116" s="42"/>
      <c r="U116" s="43"/>
      <c r="V116" s="44"/>
    </row>
    <row r="117" spans="1:22" ht="18.75" thickTop="1" thickBot="1" x14ac:dyDescent="0.35">
      <c r="A117" s="105"/>
      <c r="B117" s="61"/>
      <c r="C117" s="96"/>
      <c r="D117" s="96"/>
      <c r="E117" s="559">
        <f t="shared" si="3"/>
        <v>0</v>
      </c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922"/>
      <c r="Q117" s="508"/>
      <c r="R117" s="40"/>
      <c r="S117" s="41"/>
      <c r="T117" s="42"/>
      <c r="U117" s="43"/>
      <c r="V117" s="44"/>
    </row>
    <row r="118" spans="1:22" ht="18.75" thickTop="1" thickBot="1" x14ac:dyDescent="0.35">
      <c r="A118" s="107"/>
      <c r="B118" s="61"/>
      <c r="C118" s="96"/>
      <c r="D118" s="96"/>
      <c r="E118" s="559">
        <f t="shared" si="3"/>
        <v>0</v>
      </c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922"/>
      <c r="Q118" s="508"/>
      <c r="R118" s="40"/>
      <c r="S118" s="41"/>
      <c r="T118" s="42"/>
      <c r="U118" s="43"/>
      <c r="V118" s="44"/>
    </row>
    <row r="119" spans="1:22" ht="18.75" thickTop="1" thickBot="1" x14ac:dyDescent="0.35">
      <c r="A119" s="108"/>
      <c r="B119" s="61"/>
      <c r="C119" s="96"/>
      <c r="D119" s="96"/>
      <c r="E119" s="559">
        <f t="shared" si="3"/>
        <v>0</v>
      </c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922"/>
      <c r="Q119" s="508"/>
      <c r="R119" s="40"/>
      <c r="S119" s="41"/>
      <c r="T119" s="42"/>
      <c r="U119" s="43"/>
      <c r="V119" s="44"/>
    </row>
    <row r="120" spans="1:22" ht="18.75" thickTop="1" thickBot="1" x14ac:dyDescent="0.35">
      <c r="A120" s="108"/>
      <c r="B120" s="61"/>
      <c r="C120" s="895"/>
      <c r="D120" s="895"/>
      <c r="E120" s="559">
        <f t="shared" si="3"/>
        <v>0</v>
      </c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922"/>
      <c r="Q120" s="508"/>
      <c r="R120" s="40"/>
      <c r="S120" s="41"/>
      <c r="T120" s="42"/>
      <c r="U120" s="43"/>
      <c r="V120" s="44"/>
    </row>
    <row r="121" spans="1:22" ht="18.75" thickTop="1" thickBot="1" x14ac:dyDescent="0.35">
      <c r="A121" s="107"/>
      <c r="B121" s="61"/>
      <c r="C121" s="96"/>
      <c r="D121" s="96"/>
      <c r="E121" s="559">
        <f t="shared" si="3"/>
        <v>0</v>
      </c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922"/>
      <c r="Q121" s="508"/>
      <c r="R121" s="40"/>
      <c r="S121" s="41"/>
      <c r="T121" s="42"/>
      <c r="U121" s="43"/>
      <c r="V121" s="44"/>
    </row>
    <row r="122" spans="1:22" ht="18.75" thickTop="1" thickBot="1" x14ac:dyDescent="0.35">
      <c r="A122" s="107"/>
      <c r="B122" s="61"/>
      <c r="C122" s="895"/>
      <c r="D122" s="895"/>
      <c r="E122" s="559">
        <f t="shared" si="3"/>
        <v>0</v>
      </c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922"/>
      <c r="Q122" s="508"/>
      <c r="R122" s="40"/>
      <c r="S122" s="41"/>
      <c r="T122" s="42"/>
      <c r="U122" s="43"/>
      <c r="V122" s="44"/>
    </row>
    <row r="123" spans="1:22" ht="18.75" thickTop="1" thickBot="1" x14ac:dyDescent="0.35">
      <c r="A123" s="107"/>
      <c r="B123" s="61"/>
      <c r="C123" s="96"/>
      <c r="D123" s="96"/>
      <c r="E123" s="559">
        <f t="shared" si="3"/>
        <v>0</v>
      </c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922"/>
      <c r="Q123" s="508"/>
      <c r="R123" s="40"/>
      <c r="S123" s="41"/>
      <c r="T123" s="42"/>
      <c r="U123" s="43"/>
      <c r="V123" s="44"/>
    </row>
    <row r="124" spans="1:22" ht="18.75" thickTop="1" thickBot="1" x14ac:dyDescent="0.35">
      <c r="A124" s="107"/>
      <c r="B124" s="61"/>
      <c r="C124" s="91"/>
      <c r="D124" s="91"/>
      <c r="E124" s="559">
        <f t="shared" si="3"/>
        <v>0</v>
      </c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923"/>
      <c r="Q124" s="508"/>
      <c r="R124" s="40"/>
      <c r="S124" s="41"/>
      <c r="T124" s="42"/>
      <c r="U124" s="43"/>
      <c r="V124" s="44"/>
    </row>
    <row r="125" spans="1:22" ht="20.25" thickTop="1" thickBot="1" x14ac:dyDescent="0.35">
      <c r="A125" s="61"/>
      <c r="B125" s="61"/>
      <c r="C125" s="96"/>
      <c r="D125" s="96"/>
      <c r="E125" s="559">
        <f t="shared" si="3"/>
        <v>0</v>
      </c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20.25" thickTop="1" thickBot="1" x14ac:dyDescent="0.35">
      <c r="A126" s="61"/>
      <c r="B126" s="61"/>
      <c r="C126" s="96"/>
      <c r="D126" s="96"/>
      <c r="E126" s="559">
        <f t="shared" si="3"/>
        <v>0</v>
      </c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20.25" thickTop="1" thickBot="1" x14ac:dyDescent="0.35">
      <c r="A127" s="61"/>
      <c r="B127" s="61"/>
      <c r="C127" s="96"/>
      <c r="D127" s="96"/>
      <c r="E127" s="559">
        <f t="shared" si="3"/>
        <v>0</v>
      </c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20.25" thickTop="1" thickBot="1" x14ac:dyDescent="0.35">
      <c r="A128" s="61"/>
      <c r="B128" s="61"/>
      <c r="C128" s="96"/>
      <c r="D128" s="96"/>
      <c r="E128" s="559">
        <f t="shared" si="3"/>
        <v>0</v>
      </c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thickTop="1" thickBot="1" x14ac:dyDescent="0.35">
      <c r="A129" s="45"/>
      <c r="B129" s="61"/>
      <c r="C129" s="96"/>
      <c r="D129" s="96"/>
      <c r="E129" s="559">
        <f t="shared" si="3"/>
        <v>0</v>
      </c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8.75" thickTop="1" thickBot="1" x14ac:dyDescent="0.35">
      <c r="A130" s="61"/>
      <c r="B130" s="61"/>
      <c r="C130" s="96"/>
      <c r="D130" s="96"/>
      <c r="E130" s="559">
        <f t="shared" si="3"/>
        <v>0</v>
      </c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8.75" thickTop="1" thickBot="1" x14ac:dyDescent="0.35">
      <c r="A131" s="60"/>
      <c r="B131" s="61"/>
      <c r="C131" s="95"/>
      <c r="D131" s="95"/>
      <c r="E131" s="559">
        <f t="shared" si="3"/>
        <v>0</v>
      </c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8.75" thickTop="1" thickBot="1" x14ac:dyDescent="0.35">
      <c r="A132" s="60"/>
      <c r="B132" s="61"/>
      <c r="C132" s="95"/>
      <c r="D132" s="95"/>
      <c r="E132" s="559">
        <f t="shared" si="3"/>
        <v>0</v>
      </c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8.75" thickTop="1" thickBot="1" x14ac:dyDescent="0.35">
      <c r="A133" s="60"/>
      <c r="B133" s="61"/>
      <c r="C133" s="95"/>
      <c r="D133" s="95"/>
      <c r="E133" s="559">
        <f t="shared" si="3"/>
        <v>0</v>
      </c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8.75" thickTop="1" thickBot="1" x14ac:dyDescent="0.35">
      <c r="A134" s="60"/>
      <c r="B134" s="61"/>
      <c r="C134" s="95"/>
      <c r="D134" s="95"/>
      <c r="E134" s="559">
        <f t="shared" si="3"/>
        <v>0</v>
      </c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8.75" thickTop="1" thickBot="1" x14ac:dyDescent="0.35">
      <c r="A135" s="60"/>
      <c r="B135" s="61"/>
      <c r="C135" s="95"/>
      <c r="D135" s="95"/>
      <c r="E135" s="559">
        <f t="shared" si="3"/>
        <v>0</v>
      </c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8.75" thickTop="1" thickBot="1" x14ac:dyDescent="0.35">
      <c r="A136" s="107"/>
      <c r="B136" s="61"/>
      <c r="C136" s="96"/>
      <c r="D136" s="96"/>
      <c r="E136" s="559">
        <f t="shared" si="3"/>
        <v>0</v>
      </c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8.75" thickTop="1" thickBot="1" x14ac:dyDescent="0.35">
      <c r="A137" s="115"/>
      <c r="B137" s="61"/>
      <c r="C137" s="116"/>
      <c r="D137" s="116"/>
      <c r="E137" s="559">
        <f t="shared" si="3"/>
        <v>0</v>
      </c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8.75" thickTop="1" thickBot="1" x14ac:dyDescent="0.35">
      <c r="A138" s="115"/>
      <c r="B138" s="61"/>
      <c r="C138" s="116"/>
      <c r="D138" s="116"/>
      <c r="E138" s="559">
        <f t="shared" si="3"/>
        <v>0</v>
      </c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8.75" thickTop="1" thickBot="1" x14ac:dyDescent="0.35">
      <c r="A139" s="115"/>
      <c r="B139" s="61"/>
      <c r="C139" s="116"/>
      <c r="D139" s="116"/>
      <c r="E139" s="559">
        <f t="shared" ref="E139:E202" si="4">D139*F139</f>
        <v>0</v>
      </c>
      <c r="F139" s="51"/>
      <c r="G139" s="49"/>
      <c r="H139" s="110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8.75" thickTop="1" thickBot="1" x14ac:dyDescent="0.35">
      <c r="A140" s="107"/>
      <c r="B140" s="61"/>
      <c r="C140" s="96"/>
      <c r="D140" s="96"/>
      <c r="E140" s="559">
        <f t="shared" si="4"/>
        <v>0</v>
      </c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20.25" thickTop="1" thickBot="1" x14ac:dyDescent="0.35">
      <c r="A141" s="107"/>
      <c r="B141" s="61"/>
      <c r="C141" s="96"/>
      <c r="D141" s="96"/>
      <c r="E141" s="559">
        <f t="shared" si="4"/>
        <v>0</v>
      </c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8.75" thickTop="1" thickBot="1" x14ac:dyDescent="0.35">
      <c r="A142" s="107"/>
      <c r="B142" s="61"/>
      <c r="C142" s="96"/>
      <c r="D142" s="96"/>
      <c r="E142" s="559">
        <f t="shared" si="4"/>
        <v>0</v>
      </c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thickTop="1" thickBot="1" x14ac:dyDescent="0.35">
      <c r="A143" s="107"/>
      <c r="B143" s="61"/>
      <c r="C143" s="96"/>
      <c r="D143" s="96"/>
      <c r="E143" s="559">
        <f t="shared" si="4"/>
        <v>0</v>
      </c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8.75" thickTop="1" thickBot="1" x14ac:dyDescent="0.35">
      <c r="A144" s="121"/>
      <c r="B144" s="61"/>
      <c r="C144" s="96"/>
      <c r="D144" s="96"/>
      <c r="E144" s="559">
        <f t="shared" si="4"/>
        <v>0</v>
      </c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8.75" thickTop="1" thickBot="1" x14ac:dyDescent="0.35">
      <c r="A145" s="66"/>
      <c r="B145" s="61"/>
      <c r="C145" s="96"/>
      <c r="D145" s="96"/>
      <c r="E145" s="559">
        <f t="shared" si="4"/>
        <v>0</v>
      </c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8.75" thickTop="1" thickBot="1" x14ac:dyDescent="0.35">
      <c r="A146" s="108"/>
      <c r="B146" s="61"/>
      <c r="C146" s="96"/>
      <c r="D146" s="96"/>
      <c r="E146" s="559">
        <f t="shared" si="4"/>
        <v>0</v>
      </c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8.75" thickTop="1" thickBot="1" x14ac:dyDescent="0.35">
      <c r="A147" s="108"/>
      <c r="B147" s="61"/>
      <c r="C147" s="96"/>
      <c r="D147" s="96"/>
      <c r="E147" s="559">
        <f t="shared" si="4"/>
        <v>0</v>
      </c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8.75" thickTop="1" thickBot="1" x14ac:dyDescent="0.35">
      <c r="A148" s="107"/>
      <c r="B148" s="61"/>
      <c r="C148" s="96"/>
      <c r="D148" s="96"/>
      <c r="E148" s="559">
        <f t="shared" si="4"/>
        <v>0</v>
      </c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8.75" thickTop="1" thickBot="1" x14ac:dyDescent="0.35">
      <c r="A149" s="115"/>
      <c r="B149" s="61"/>
      <c r="C149" s="129"/>
      <c r="D149" s="129"/>
      <c r="E149" s="559">
        <f t="shared" si="4"/>
        <v>0</v>
      </c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8.75" thickTop="1" thickBot="1" x14ac:dyDescent="0.35">
      <c r="A150" s="132"/>
      <c r="B150" s="61"/>
      <c r="C150" s="96"/>
      <c r="D150" s="96"/>
      <c r="E150" s="559">
        <f t="shared" si="4"/>
        <v>0</v>
      </c>
      <c r="F150" s="51"/>
      <c r="G150" s="127"/>
      <c r="H150" s="110"/>
      <c r="I150" s="51"/>
      <c r="J150" s="35">
        <f t="shared" ref="J150:J213" si="5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8.75" thickTop="1" thickBot="1" x14ac:dyDescent="0.35">
      <c r="A151" s="107"/>
      <c r="B151" s="61"/>
      <c r="C151" s="96"/>
      <c r="D151" s="96"/>
      <c r="E151" s="559">
        <f t="shared" si="4"/>
        <v>0</v>
      </c>
      <c r="F151" s="51"/>
      <c r="G151" s="127"/>
      <c r="H151" s="110"/>
      <c r="I151" s="51"/>
      <c r="J151" s="35">
        <f t="shared" si="5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8.75" thickTop="1" thickBot="1" x14ac:dyDescent="0.35">
      <c r="A152" s="108"/>
      <c r="B152" s="61"/>
      <c r="C152" s="96"/>
      <c r="D152" s="96"/>
      <c r="E152" s="559">
        <f t="shared" si="4"/>
        <v>0</v>
      </c>
      <c r="F152" s="51"/>
      <c r="G152" s="127"/>
      <c r="H152" s="134"/>
      <c r="I152" s="51"/>
      <c r="J152" s="35">
        <f t="shared" si="5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20.25" thickTop="1" thickBot="1" x14ac:dyDescent="0.35">
      <c r="A153" s="108"/>
      <c r="B153" s="61"/>
      <c r="C153" s="96"/>
      <c r="D153" s="96"/>
      <c r="E153" s="559">
        <f t="shared" si="4"/>
        <v>0</v>
      </c>
      <c r="F153" s="51"/>
      <c r="G153" s="127"/>
      <c r="H153" s="110"/>
      <c r="I153" s="51"/>
      <c r="J153" s="35">
        <f t="shared" si="5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8.75" thickTop="1" thickBot="1" x14ac:dyDescent="0.35">
      <c r="A154" s="139"/>
      <c r="B154" s="61"/>
      <c r="C154" s="96"/>
      <c r="D154" s="96"/>
      <c r="E154" s="559">
        <f t="shared" si="4"/>
        <v>0</v>
      </c>
      <c r="F154" s="140"/>
      <c r="G154" s="127"/>
      <c r="H154" s="120"/>
      <c r="I154" s="51"/>
      <c r="J154" s="35">
        <f t="shared" si="5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thickTop="1" thickBot="1" x14ac:dyDescent="0.35">
      <c r="A155" s="121"/>
      <c r="B155" s="61"/>
      <c r="C155" s="96"/>
      <c r="D155" s="96"/>
      <c r="E155" s="559">
        <f t="shared" si="4"/>
        <v>0</v>
      </c>
      <c r="F155" s="51"/>
      <c r="G155" s="127"/>
      <c r="H155" s="110"/>
      <c r="I155" s="51"/>
      <c r="J155" s="35">
        <f t="shared" si="5"/>
        <v>0</v>
      </c>
      <c r="K155" s="137"/>
      <c r="L155" s="133"/>
      <c r="M155" s="133"/>
      <c r="N155" s="136">
        <f t="shared" ref="N155:N239" si="6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20.25" thickTop="1" thickBot="1" x14ac:dyDescent="0.35">
      <c r="A156" s="108"/>
      <c r="B156" s="61"/>
      <c r="C156" s="96"/>
      <c r="D156" s="96"/>
      <c r="E156" s="559">
        <f t="shared" si="4"/>
        <v>0</v>
      </c>
      <c r="F156" s="51"/>
      <c r="G156" s="127"/>
      <c r="H156" s="142"/>
      <c r="I156" s="51"/>
      <c r="J156" s="35">
        <f t="shared" si="5"/>
        <v>0</v>
      </c>
      <c r="K156" s="56"/>
      <c r="L156" s="133"/>
      <c r="M156" s="133"/>
      <c r="N156" s="57">
        <f t="shared" si="6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8.75" thickTop="1" thickBot="1" x14ac:dyDescent="0.35">
      <c r="A157" s="108"/>
      <c r="B157" s="61"/>
      <c r="C157" s="96"/>
      <c r="D157" s="96"/>
      <c r="E157" s="559">
        <f t="shared" si="4"/>
        <v>0</v>
      </c>
      <c r="F157" s="51"/>
      <c r="G157" s="127"/>
      <c r="H157" s="122"/>
      <c r="I157" s="51"/>
      <c r="J157" s="35">
        <f t="shared" si="5"/>
        <v>0</v>
      </c>
      <c r="K157" s="137"/>
      <c r="L157" s="133"/>
      <c r="M157" s="133"/>
      <c r="N157" s="136">
        <f t="shared" si="6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thickTop="1" thickBot="1" x14ac:dyDescent="0.35">
      <c r="A158" s="108"/>
      <c r="B158" s="61"/>
      <c r="C158" s="96"/>
      <c r="D158" s="96"/>
      <c r="E158" s="559">
        <f t="shared" si="4"/>
        <v>0</v>
      </c>
      <c r="F158" s="51"/>
      <c r="G158" s="127"/>
      <c r="H158" s="143"/>
      <c r="I158" s="51"/>
      <c r="J158" s="35">
        <f t="shared" si="5"/>
        <v>0</v>
      </c>
      <c r="K158" s="137"/>
      <c r="L158" s="133"/>
      <c r="M158" s="133"/>
      <c r="N158" s="136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8.75" thickTop="1" thickBot="1" x14ac:dyDescent="0.35">
      <c r="A159" s="108"/>
      <c r="B159" s="61"/>
      <c r="C159" s="96"/>
      <c r="D159" s="96"/>
      <c r="E159" s="559">
        <f t="shared" si="4"/>
        <v>0</v>
      </c>
      <c r="F159" s="51"/>
      <c r="G159" s="127"/>
      <c r="H159" s="144"/>
      <c r="I159" s="51"/>
      <c r="J159" s="35">
        <f t="shared" si="5"/>
        <v>0</v>
      </c>
      <c r="K159" s="137"/>
      <c r="L159" s="145"/>
      <c r="M159" s="145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8.75" thickTop="1" thickBot="1" x14ac:dyDescent="0.35">
      <c r="A160" s="108"/>
      <c r="B160" s="61"/>
      <c r="C160" s="96"/>
      <c r="D160" s="96"/>
      <c r="E160" s="559">
        <f t="shared" si="4"/>
        <v>0</v>
      </c>
      <c r="F160" s="51"/>
      <c r="G160" s="127"/>
      <c r="H160" s="143"/>
      <c r="I160" s="51"/>
      <c r="J160" s="35">
        <f t="shared" si="5"/>
        <v>0</v>
      </c>
      <c r="K160" s="137"/>
      <c r="L160" s="145"/>
      <c r="M160" s="145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8.75" thickTop="1" thickBot="1" x14ac:dyDescent="0.35">
      <c r="A161" s="108"/>
      <c r="B161" s="61"/>
      <c r="C161" s="96"/>
      <c r="D161" s="96"/>
      <c r="E161" s="559">
        <f t="shared" si="4"/>
        <v>0</v>
      </c>
      <c r="F161" s="51"/>
      <c r="G161" s="127"/>
      <c r="H161" s="143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8.75" thickTop="1" thickBot="1" x14ac:dyDescent="0.35">
      <c r="A162" s="108"/>
      <c r="B162" s="61"/>
      <c r="C162" s="96"/>
      <c r="D162" s="96"/>
      <c r="E162" s="559">
        <f t="shared" si="4"/>
        <v>0</v>
      </c>
      <c r="F162" s="51"/>
      <c r="G162" s="127"/>
      <c r="H162" s="143"/>
      <c r="I162" s="51"/>
      <c r="J162" s="35">
        <f t="shared" si="5"/>
        <v>0</v>
      </c>
      <c r="K162" s="56"/>
      <c r="L162" s="52"/>
      <c r="M162" s="52"/>
      <c r="N162" s="57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8.75" thickTop="1" thickBot="1" x14ac:dyDescent="0.35">
      <c r="A163" s="108"/>
      <c r="B163" s="61"/>
      <c r="C163" s="146"/>
      <c r="D163" s="146"/>
      <c r="E163" s="559">
        <f t="shared" si="4"/>
        <v>0</v>
      </c>
      <c r="F163" s="51"/>
      <c r="G163" s="127"/>
      <c r="H163" s="143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8.75" thickTop="1" thickBot="1" x14ac:dyDescent="0.35">
      <c r="A164" s="108"/>
      <c r="B164" s="61"/>
      <c r="C164" s="146"/>
      <c r="D164" s="146"/>
      <c r="E164" s="559">
        <f t="shared" si="4"/>
        <v>0</v>
      </c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8.75" thickTop="1" thickBot="1" x14ac:dyDescent="0.35">
      <c r="A165" s="60"/>
      <c r="B165" s="61"/>
      <c r="C165" s="129"/>
      <c r="D165" s="129"/>
      <c r="E165" s="559">
        <f t="shared" si="4"/>
        <v>0</v>
      </c>
      <c r="F165" s="51"/>
      <c r="G165" s="127"/>
      <c r="H165" s="131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8.75" thickTop="1" thickBot="1" x14ac:dyDescent="0.35">
      <c r="A166" s="108"/>
      <c r="B166" s="61"/>
      <c r="C166" s="148"/>
      <c r="D166" s="148"/>
      <c r="E166" s="559">
        <f t="shared" si="4"/>
        <v>0</v>
      </c>
      <c r="F166" s="51"/>
      <c r="G166" s="127"/>
      <c r="H166" s="50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8.75" thickTop="1" thickBot="1" x14ac:dyDescent="0.35">
      <c r="A167" s="115"/>
      <c r="B167" s="61"/>
      <c r="C167" s="129"/>
      <c r="D167" s="129"/>
      <c r="E167" s="559">
        <f t="shared" si="4"/>
        <v>0</v>
      </c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20.25" thickTop="1" thickBot="1" x14ac:dyDescent="0.35">
      <c r="A168" s="149"/>
      <c r="B168" s="150"/>
      <c r="C168" s="95"/>
      <c r="D168" s="95"/>
      <c r="E168" s="559">
        <f t="shared" si="4"/>
        <v>0</v>
      </c>
      <c r="F168" s="51"/>
      <c r="G168" s="127"/>
      <c r="H168" s="131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8.75" thickTop="1" thickBot="1" x14ac:dyDescent="0.35">
      <c r="A169" s="115"/>
      <c r="B169" s="61"/>
      <c r="C169" s="151"/>
      <c r="D169" s="151"/>
      <c r="E169" s="559">
        <f t="shared" si="4"/>
        <v>0</v>
      </c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thickTop="1" thickBot="1" x14ac:dyDescent="0.35">
      <c r="A170" s="115"/>
      <c r="B170" s="61"/>
      <c r="C170" s="151"/>
      <c r="D170" s="151"/>
      <c r="E170" s="559">
        <f t="shared" si="4"/>
        <v>0</v>
      </c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8.75" thickTop="1" thickBot="1" x14ac:dyDescent="0.35">
      <c r="A171" s="153"/>
      <c r="B171" s="61"/>
      <c r="C171" s="154"/>
      <c r="D171" s="154"/>
      <c r="E171" s="559">
        <f t="shared" si="4"/>
        <v>0</v>
      </c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thickTop="1" thickBot="1" x14ac:dyDescent="0.35">
      <c r="A172" s="115"/>
      <c r="B172" s="61"/>
      <c r="C172" s="157"/>
      <c r="D172" s="157"/>
      <c r="E172" s="559">
        <f t="shared" si="4"/>
        <v>0</v>
      </c>
      <c r="F172" s="51"/>
      <c r="G172" s="63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8.75" thickTop="1" thickBot="1" x14ac:dyDescent="0.35">
      <c r="A173" s="115"/>
      <c r="B173" s="61"/>
      <c r="C173" s="157"/>
      <c r="D173" s="157"/>
      <c r="E173" s="559">
        <f t="shared" si="4"/>
        <v>0</v>
      </c>
      <c r="F173" s="51"/>
      <c r="G173" s="49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thickTop="1" thickBot="1" x14ac:dyDescent="0.3">
      <c r="A174" s="115"/>
      <c r="B174" s="107"/>
      <c r="C174" s="159"/>
      <c r="D174" s="159"/>
      <c r="E174" s="559">
        <f t="shared" si="4"/>
        <v>0</v>
      </c>
      <c r="F174" s="161"/>
      <c r="G174" s="127"/>
      <c r="H174" s="162"/>
      <c r="I174" s="161"/>
      <c r="J174" s="35">
        <f t="shared" si="5"/>
        <v>0</v>
      </c>
      <c r="N174" s="57">
        <f t="shared" si="6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8.75" thickTop="1" thickBot="1" x14ac:dyDescent="0.35">
      <c r="A175" s="115"/>
      <c r="B175" s="61"/>
      <c r="C175" s="154"/>
      <c r="D175" s="154"/>
      <c r="E175" s="559">
        <f t="shared" si="4"/>
        <v>0</v>
      </c>
      <c r="F175" s="161"/>
      <c r="G175" s="127"/>
      <c r="H175" s="162"/>
      <c r="I175" s="161"/>
      <c r="J175" s="35">
        <f t="shared" si="5"/>
        <v>0</v>
      </c>
      <c r="N175" s="57">
        <f t="shared" si="6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8.75" thickTop="1" thickBot="1" x14ac:dyDescent="0.35">
      <c r="A176" s="115"/>
      <c r="B176" s="61"/>
      <c r="C176" s="154"/>
      <c r="D176" s="154"/>
      <c r="E176" s="559">
        <f t="shared" si="4"/>
        <v>0</v>
      </c>
      <c r="F176" s="51"/>
      <c r="G176" s="127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8.75" thickTop="1" thickBot="1" x14ac:dyDescent="0.35">
      <c r="A177" s="115"/>
      <c r="B177" s="61"/>
      <c r="C177" s="154"/>
      <c r="D177" s="154"/>
      <c r="E177" s="559">
        <f t="shared" si="4"/>
        <v>0</v>
      </c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8.75" thickTop="1" thickBot="1" x14ac:dyDescent="0.35">
      <c r="A178" s="115"/>
      <c r="B178" s="61"/>
      <c r="C178" s="169"/>
      <c r="D178" s="169"/>
      <c r="E178" s="559">
        <f t="shared" si="4"/>
        <v>0</v>
      </c>
      <c r="F178" s="51"/>
      <c r="G178" s="63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8.75" thickTop="1" thickBot="1" x14ac:dyDescent="0.35">
      <c r="A179" s="115"/>
      <c r="B179" s="61"/>
      <c r="C179" s="169"/>
      <c r="D179" s="169"/>
      <c r="E179" s="559">
        <f t="shared" si="4"/>
        <v>0</v>
      </c>
      <c r="F179" s="51"/>
      <c r="G179" s="63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8.75" thickTop="1" thickBot="1" x14ac:dyDescent="0.35">
      <c r="A180" s="115"/>
      <c r="B180" s="61"/>
      <c r="C180" s="169"/>
      <c r="D180" s="169"/>
      <c r="E180" s="559">
        <f t="shared" si="4"/>
        <v>0</v>
      </c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8.75" thickTop="1" thickBot="1" x14ac:dyDescent="0.3">
      <c r="A181" s="115"/>
      <c r="B181" s="107"/>
      <c r="C181" s="170"/>
      <c r="D181" s="170"/>
      <c r="E181" s="559">
        <f t="shared" si="4"/>
        <v>0</v>
      </c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8.75" thickTop="1" thickBot="1" x14ac:dyDescent="0.35">
      <c r="A182" s="115"/>
      <c r="B182" s="61"/>
      <c r="C182" s="169"/>
      <c r="D182" s="169"/>
      <c r="E182" s="559">
        <f t="shared" si="4"/>
        <v>0</v>
      </c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8.75" thickTop="1" thickBot="1" x14ac:dyDescent="0.35">
      <c r="A183" s="115"/>
      <c r="B183" s="61"/>
      <c r="C183" s="148"/>
      <c r="D183" s="148"/>
      <c r="E183" s="559">
        <f t="shared" si="4"/>
        <v>0</v>
      </c>
      <c r="F183" s="51"/>
      <c r="G183" s="127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8.75" thickTop="1" thickBot="1" x14ac:dyDescent="0.35">
      <c r="A184" s="115"/>
      <c r="B184" s="61"/>
      <c r="C184" s="148"/>
      <c r="D184" s="148"/>
      <c r="E184" s="559">
        <f t="shared" si="4"/>
        <v>0</v>
      </c>
      <c r="F184" s="51"/>
      <c r="G184" s="127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8.75" thickTop="1" thickBot="1" x14ac:dyDescent="0.35">
      <c r="A185" s="115"/>
      <c r="B185" s="61"/>
      <c r="C185" s="148"/>
      <c r="D185" s="148"/>
      <c r="E185" s="559">
        <f t="shared" si="4"/>
        <v>0</v>
      </c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8.75" thickTop="1" thickBot="1" x14ac:dyDescent="0.35">
      <c r="A186" s="115"/>
      <c r="B186" s="61"/>
      <c r="C186" s="148"/>
      <c r="D186" s="148"/>
      <c r="E186" s="559">
        <f t="shared" si="4"/>
        <v>0</v>
      </c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8.75" thickTop="1" thickBot="1" x14ac:dyDescent="0.3">
      <c r="A187" s="153"/>
      <c r="B187" s="107"/>
      <c r="C187" s="154"/>
      <c r="D187" s="154"/>
      <c r="E187" s="559">
        <f t="shared" si="4"/>
        <v>0</v>
      </c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8.75" thickTop="1" thickBot="1" x14ac:dyDescent="0.35">
      <c r="A188" s="171"/>
      <c r="B188" s="61"/>
      <c r="C188" s="157"/>
      <c r="D188" s="157"/>
      <c r="E188" s="559">
        <f t="shared" si="4"/>
        <v>0</v>
      </c>
      <c r="F188" s="51"/>
      <c r="G188" s="49"/>
      <c r="H188" s="131"/>
      <c r="I188" s="51"/>
      <c r="J188" s="35">
        <f t="shared" si="5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8.75" thickTop="1" thickBot="1" x14ac:dyDescent="0.3">
      <c r="A189" s="115"/>
      <c r="B189" s="107"/>
      <c r="C189" s="172"/>
      <c r="D189" s="172"/>
      <c r="E189" s="559">
        <f t="shared" si="4"/>
        <v>0</v>
      </c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8.75" thickTop="1" thickBot="1" x14ac:dyDescent="0.3">
      <c r="A190" s="115"/>
      <c r="B190" s="107"/>
      <c r="C190" s="172"/>
      <c r="D190" s="172"/>
      <c r="E190" s="559">
        <f t="shared" si="4"/>
        <v>0</v>
      </c>
      <c r="F190" s="51"/>
      <c r="G190" s="127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8.75" thickTop="1" thickBot="1" x14ac:dyDescent="0.3">
      <c r="A191" s="115"/>
      <c r="B191" s="107"/>
      <c r="C191" s="172"/>
      <c r="D191" s="172"/>
      <c r="E191" s="559">
        <f t="shared" si="4"/>
        <v>0</v>
      </c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8.75" thickTop="1" thickBot="1" x14ac:dyDescent="0.3">
      <c r="A192" s="115"/>
      <c r="B192" s="107"/>
      <c r="C192" s="172"/>
      <c r="D192" s="172"/>
      <c r="E192" s="559">
        <f t="shared" si="4"/>
        <v>0</v>
      </c>
      <c r="F192" s="175"/>
      <c r="G192" s="63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8.75" thickTop="1" thickBot="1" x14ac:dyDescent="0.3">
      <c r="A193" s="115"/>
      <c r="B193" s="107"/>
      <c r="C193" s="172"/>
      <c r="D193" s="172"/>
      <c r="E193" s="559">
        <f t="shared" si="4"/>
        <v>0</v>
      </c>
      <c r="F193" s="175"/>
      <c r="G193" s="63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8.75" thickTop="1" thickBot="1" x14ac:dyDescent="0.3">
      <c r="A194" s="115"/>
      <c r="B194" s="107"/>
      <c r="C194" s="172"/>
      <c r="D194" s="172"/>
      <c r="E194" s="559">
        <f t="shared" si="4"/>
        <v>0</v>
      </c>
      <c r="F194" s="175"/>
      <c r="G194" s="63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8.75" thickTop="1" thickBot="1" x14ac:dyDescent="0.3">
      <c r="A195" s="115"/>
      <c r="B195" s="107"/>
      <c r="C195" s="172"/>
      <c r="D195" s="172"/>
      <c r="E195" s="559">
        <f t="shared" si="4"/>
        <v>0</v>
      </c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8.75" thickTop="1" thickBot="1" x14ac:dyDescent="0.3">
      <c r="A196" s="115"/>
      <c r="B196" s="107"/>
      <c r="C196" s="172"/>
      <c r="D196" s="172"/>
      <c r="E196" s="559">
        <f t="shared" si="4"/>
        <v>0</v>
      </c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8.75" thickTop="1" thickBot="1" x14ac:dyDescent="0.3">
      <c r="A197" s="115"/>
      <c r="B197" s="107"/>
      <c r="C197" s="172"/>
      <c r="D197" s="172"/>
      <c r="E197" s="559">
        <f t="shared" si="4"/>
        <v>0</v>
      </c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8.75" thickTop="1" thickBot="1" x14ac:dyDescent="0.3">
      <c r="A198" s="115"/>
      <c r="B198" s="107"/>
      <c r="C198" s="172"/>
      <c r="D198" s="172"/>
      <c r="E198" s="559">
        <f t="shared" si="4"/>
        <v>0</v>
      </c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8.75" thickTop="1" thickBot="1" x14ac:dyDescent="0.3">
      <c r="A199" s="115"/>
      <c r="B199" s="107"/>
      <c r="C199" s="172"/>
      <c r="D199" s="172"/>
      <c r="E199" s="559">
        <f t="shared" si="4"/>
        <v>0</v>
      </c>
      <c r="F199" s="51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8.75" thickTop="1" thickBot="1" x14ac:dyDescent="0.3">
      <c r="A200" s="115"/>
      <c r="B200" s="107"/>
      <c r="C200" s="148"/>
      <c r="D200" s="148"/>
      <c r="E200" s="559">
        <f t="shared" si="4"/>
        <v>0</v>
      </c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8.75" thickTop="1" thickBot="1" x14ac:dyDescent="0.3">
      <c r="A201" s="115"/>
      <c r="B201" s="107"/>
      <c r="C201" s="148"/>
      <c r="D201" s="148"/>
      <c r="E201" s="559">
        <f t="shared" si="4"/>
        <v>0</v>
      </c>
      <c r="F201" s="51"/>
      <c r="G201" s="127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8.75" thickTop="1" thickBot="1" x14ac:dyDescent="0.3">
      <c r="A202" s="115"/>
      <c r="B202" s="107"/>
      <c r="C202" s="148"/>
      <c r="D202" s="148"/>
      <c r="E202" s="559">
        <f t="shared" si="4"/>
        <v>0</v>
      </c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8.75" thickTop="1" thickBot="1" x14ac:dyDescent="0.3">
      <c r="A203" s="115"/>
      <c r="B203" s="107"/>
      <c r="C203" s="148"/>
      <c r="D203" s="148"/>
      <c r="E203" s="559">
        <f t="shared" ref="E203:E261" si="7">D203*F203</f>
        <v>0</v>
      </c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8.75" thickTop="1" thickBot="1" x14ac:dyDescent="0.3">
      <c r="A204" s="115"/>
      <c r="B204" s="107"/>
      <c r="C204" s="148"/>
      <c r="D204" s="148"/>
      <c r="E204" s="559">
        <f t="shared" si="7"/>
        <v>0</v>
      </c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8.75" thickTop="1" thickBot="1" x14ac:dyDescent="0.3">
      <c r="A205" s="115"/>
      <c r="B205" s="107"/>
      <c r="C205" s="148"/>
      <c r="D205" s="148"/>
      <c r="E205" s="559">
        <f t="shared" si="7"/>
        <v>0</v>
      </c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8.75" thickTop="1" thickBot="1" x14ac:dyDescent="0.3">
      <c r="A206" s="115"/>
      <c r="B206" s="107"/>
      <c r="C206" s="148"/>
      <c r="D206" s="148"/>
      <c r="E206" s="559">
        <f t="shared" si="7"/>
        <v>0</v>
      </c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8.75" thickTop="1" thickBot="1" x14ac:dyDescent="0.3">
      <c r="A207" s="115"/>
      <c r="B207" s="107"/>
      <c r="C207" s="148"/>
      <c r="D207" s="148"/>
      <c r="E207" s="559">
        <f t="shared" si="7"/>
        <v>0</v>
      </c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thickTop="1" thickBot="1" x14ac:dyDescent="0.3">
      <c r="A208" s="107"/>
      <c r="B208" s="159"/>
      <c r="C208" s="148"/>
      <c r="D208" s="148"/>
      <c r="E208" s="559">
        <f t="shared" si="7"/>
        <v>0</v>
      </c>
      <c r="F208" s="51"/>
      <c r="G208" s="49"/>
      <c r="H208" s="50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8.75" thickTop="1" thickBot="1" x14ac:dyDescent="0.3">
      <c r="A209" s="171"/>
      <c r="B209" s="107"/>
      <c r="C209" s="148"/>
      <c r="D209" s="148"/>
      <c r="E209" s="559">
        <f t="shared" si="7"/>
        <v>0</v>
      </c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8.75" thickTop="1" thickBot="1" x14ac:dyDescent="0.3">
      <c r="A210" s="171"/>
      <c r="B210" s="107"/>
      <c r="C210" s="148"/>
      <c r="D210" s="148"/>
      <c r="E210" s="559">
        <f t="shared" si="7"/>
        <v>0</v>
      </c>
      <c r="F210" s="51"/>
      <c r="G210" s="127"/>
      <c r="H210" s="131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8.75" thickTop="1" thickBot="1" x14ac:dyDescent="0.3">
      <c r="A211" s="171"/>
      <c r="B211" s="107"/>
      <c r="C211" s="148"/>
      <c r="D211" s="148"/>
      <c r="E211" s="559">
        <f t="shared" si="7"/>
        <v>0</v>
      </c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8.75" thickTop="1" thickBot="1" x14ac:dyDescent="0.3">
      <c r="A212" s="171"/>
      <c r="B212" s="107"/>
      <c r="C212" s="148"/>
      <c r="D212" s="148"/>
      <c r="E212" s="559">
        <f t="shared" si="7"/>
        <v>0</v>
      </c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8.75" thickTop="1" thickBot="1" x14ac:dyDescent="0.3">
      <c r="A213" s="176"/>
      <c r="B213" s="107"/>
      <c r="C213" s="148"/>
      <c r="D213" s="148"/>
      <c r="E213" s="559">
        <f t="shared" si="7"/>
        <v>0</v>
      </c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8.75" thickTop="1" thickBot="1" x14ac:dyDescent="0.3">
      <c r="A214" s="115"/>
      <c r="B214" s="107"/>
      <c r="C214" s="148"/>
      <c r="D214" s="148"/>
      <c r="E214" s="559">
        <f t="shared" si="7"/>
        <v>0</v>
      </c>
      <c r="F214" s="51"/>
      <c r="G214" s="127"/>
      <c r="H214" s="131"/>
      <c r="I214" s="51"/>
      <c r="J214" s="35">
        <f t="shared" ref="J214:J257" si="8">I214-F214</f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8.75" thickTop="1" thickBot="1" x14ac:dyDescent="0.3">
      <c r="A215" s="115"/>
      <c r="B215" s="107"/>
      <c r="C215" s="148"/>
      <c r="D215" s="148"/>
      <c r="E215" s="559">
        <f t="shared" si="7"/>
        <v>0</v>
      </c>
      <c r="F215" s="51"/>
      <c r="G215" s="127"/>
      <c r="H215" s="131"/>
      <c r="I215" s="51"/>
      <c r="J215" s="35">
        <f t="shared" si="8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8.75" thickTop="1" thickBot="1" x14ac:dyDescent="0.3">
      <c r="A216" s="115"/>
      <c r="B216" s="107"/>
      <c r="C216" s="148"/>
      <c r="D216" s="148"/>
      <c r="E216" s="559">
        <f t="shared" si="7"/>
        <v>0</v>
      </c>
      <c r="F216" s="51"/>
      <c r="G216" s="127"/>
      <c r="H216" s="131"/>
      <c r="I216" s="51"/>
      <c r="J216" s="35">
        <f t="shared" si="8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8.75" thickTop="1" thickBot="1" x14ac:dyDescent="0.3">
      <c r="A217" s="115"/>
      <c r="B217" s="107"/>
      <c r="C217" s="148"/>
      <c r="D217" s="148"/>
      <c r="E217" s="559">
        <f t="shared" si="7"/>
        <v>0</v>
      </c>
      <c r="F217" s="51"/>
      <c r="G217" s="127"/>
      <c r="H217" s="131"/>
      <c r="I217" s="51"/>
      <c r="J217" s="35">
        <f t="shared" si="8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8.75" thickTop="1" thickBot="1" x14ac:dyDescent="0.3">
      <c r="A218" s="115"/>
      <c r="B218" s="107"/>
      <c r="C218" s="148"/>
      <c r="D218" s="148"/>
      <c r="E218" s="559">
        <f t="shared" si="7"/>
        <v>0</v>
      </c>
      <c r="F218" s="51"/>
      <c r="G218" s="127"/>
      <c r="H218" s="131"/>
      <c r="I218" s="51"/>
      <c r="J218" s="35">
        <f t="shared" si="8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8.75" thickTop="1" thickBot="1" x14ac:dyDescent="0.3">
      <c r="A219" s="115"/>
      <c r="B219" s="107"/>
      <c r="C219" s="148"/>
      <c r="D219" s="148"/>
      <c r="E219" s="559">
        <f t="shared" si="7"/>
        <v>0</v>
      </c>
      <c r="F219" s="51"/>
      <c r="G219" s="127"/>
      <c r="H219" s="131"/>
      <c r="I219" s="51"/>
      <c r="J219" s="35">
        <f t="shared" si="8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8.75" thickTop="1" thickBot="1" x14ac:dyDescent="0.3">
      <c r="A220" s="115"/>
      <c r="B220" s="107"/>
      <c r="C220" s="148"/>
      <c r="D220" s="148"/>
      <c r="E220" s="559">
        <f t="shared" si="7"/>
        <v>0</v>
      </c>
      <c r="F220" s="51"/>
      <c r="G220" s="127"/>
      <c r="H220" s="131"/>
      <c r="I220" s="51"/>
      <c r="J220" s="35">
        <f t="shared" si="8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8.75" thickTop="1" thickBot="1" x14ac:dyDescent="0.3">
      <c r="A221" s="115"/>
      <c r="B221" s="107"/>
      <c r="C221" s="148"/>
      <c r="D221" s="148"/>
      <c r="E221" s="559">
        <f t="shared" si="7"/>
        <v>0</v>
      </c>
      <c r="F221" s="51"/>
      <c r="G221" s="127"/>
      <c r="H221" s="131"/>
      <c r="I221" s="51"/>
      <c r="J221" s="35">
        <f t="shared" si="8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8.75" thickTop="1" thickBot="1" x14ac:dyDescent="0.3">
      <c r="A222" s="115"/>
      <c r="B222" s="107"/>
      <c r="C222" s="148"/>
      <c r="D222" s="148"/>
      <c r="E222" s="559">
        <f t="shared" si="7"/>
        <v>0</v>
      </c>
      <c r="F222" s="51"/>
      <c r="G222" s="127"/>
      <c r="H222" s="131"/>
      <c r="I222" s="51"/>
      <c r="J222" s="35">
        <f t="shared" si="8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8.75" thickTop="1" thickBot="1" x14ac:dyDescent="0.3">
      <c r="A223" s="115"/>
      <c r="B223" s="107"/>
      <c r="C223" s="177"/>
      <c r="D223" s="177"/>
      <c r="E223" s="559">
        <f t="shared" si="7"/>
        <v>0</v>
      </c>
      <c r="F223" s="51"/>
      <c r="G223" s="127"/>
      <c r="H223" s="131"/>
      <c r="I223" s="51"/>
      <c r="J223" s="35">
        <f t="shared" si="8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8.75" thickTop="1" thickBot="1" x14ac:dyDescent="0.3">
      <c r="A224" s="115"/>
      <c r="B224" s="107"/>
      <c r="C224" s="148"/>
      <c r="D224" s="148"/>
      <c r="E224" s="559">
        <f t="shared" si="7"/>
        <v>0</v>
      </c>
      <c r="F224" s="51"/>
      <c r="G224" s="127"/>
      <c r="H224" s="131"/>
      <c r="I224" s="51"/>
      <c r="J224" s="35">
        <f t="shared" si="8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8.75" thickTop="1" thickBot="1" x14ac:dyDescent="0.3">
      <c r="A225" s="115"/>
      <c r="B225" s="107"/>
      <c r="C225" s="169"/>
      <c r="D225" s="169"/>
      <c r="E225" s="559">
        <f t="shared" si="7"/>
        <v>0</v>
      </c>
      <c r="F225" s="51"/>
      <c r="G225" s="127"/>
      <c r="H225" s="131"/>
      <c r="I225" s="51"/>
      <c r="J225" s="35">
        <f t="shared" si="8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8.75" thickTop="1" thickBot="1" x14ac:dyDescent="0.3">
      <c r="A226" s="115"/>
      <c r="B226" s="107"/>
      <c r="C226" s="170"/>
      <c r="D226" s="170"/>
      <c r="E226" s="559">
        <f t="shared" si="7"/>
        <v>0</v>
      </c>
      <c r="F226" s="51"/>
      <c r="G226" s="127"/>
      <c r="H226" s="131"/>
      <c r="I226" s="51"/>
      <c r="J226" s="35">
        <f t="shared" si="8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8.75" thickTop="1" thickBot="1" x14ac:dyDescent="0.3">
      <c r="A227" s="115"/>
      <c r="B227" s="107"/>
      <c r="C227" s="170"/>
      <c r="D227" s="170"/>
      <c r="E227" s="559">
        <f t="shared" si="7"/>
        <v>0</v>
      </c>
      <c r="F227" s="51"/>
      <c r="G227" s="127"/>
      <c r="H227" s="131"/>
      <c r="I227" s="51"/>
      <c r="J227" s="35">
        <f t="shared" si="8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8.75" thickTop="1" thickBot="1" x14ac:dyDescent="0.3">
      <c r="A228" s="115"/>
      <c r="B228" s="107"/>
      <c r="C228" s="169"/>
      <c r="D228" s="169"/>
      <c r="E228" s="559">
        <f t="shared" si="7"/>
        <v>0</v>
      </c>
      <c r="F228" s="51"/>
      <c r="G228" s="127"/>
      <c r="H228" s="131"/>
      <c r="I228" s="51"/>
      <c r="J228" s="35">
        <f t="shared" si="8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8.75" thickTop="1" thickBot="1" x14ac:dyDescent="0.3">
      <c r="A229" s="115"/>
      <c r="B229" s="107"/>
      <c r="C229" s="154"/>
      <c r="D229" s="154"/>
      <c r="E229" s="559">
        <f t="shared" si="7"/>
        <v>0</v>
      </c>
      <c r="F229" s="51"/>
      <c r="G229" s="127"/>
      <c r="H229" s="131"/>
      <c r="I229" s="51"/>
      <c r="J229" s="35">
        <f t="shared" si="8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8.75" thickTop="1" thickBot="1" x14ac:dyDescent="0.3">
      <c r="A230" s="115"/>
      <c r="B230" s="107"/>
      <c r="C230" s="96"/>
      <c r="D230" s="96"/>
      <c r="E230" s="559">
        <f t="shared" si="7"/>
        <v>0</v>
      </c>
      <c r="F230" s="51"/>
      <c r="G230" s="127"/>
      <c r="H230" s="131"/>
      <c r="I230" s="51"/>
      <c r="J230" s="35">
        <f t="shared" si="8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8.75" thickTop="1" thickBot="1" x14ac:dyDescent="0.3">
      <c r="A231" s="108"/>
      <c r="B231" s="107"/>
      <c r="C231" s="129"/>
      <c r="D231" s="129"/>
      <c r="E231" s="559">
        <f t="shared" si="7"/>
        <v>0</v>
      </c>
      <c r="F231" s="51"/>
      <c r="G231" s="127"/>
      <c r="H231" s="131"/>
      <c r="I231" s="51"/>
      <c r="J231" s="35">
        <f t="shared" si="8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8.75" thickTop="1" thickBot="1" x14ac:dyDescent="0.3">
      <c r="A232" s="115"/>
      <c r="B232" s="107"/>
      <c r="C232" s="129"/>
      <c r="D232" s="129"/>
      <c r="E232" s="559">
        <f t="shared" si="7"/>
        <v>0</v>
      </c>
      <c r="F232" s="51"/>
      <c r="G232" s="127"/>
      <c r="H232" s="131"/>
      <c r="I232" s="51"/>
      <c r="J232" s="35">
        <f t="shared" si="8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8.75" thickTop="1" thickBot="1" x14ac:dyDescent="0.3">
      <c r="A233" s="115"/>
      <c r="B233" s="107"/>
      <c r="C233" s="129"/>
      <c r="D233" s="129"/>
      <c r="E233" s="559">
        <f t="shared" si="7"/>
        <v>0</v>
      </c>
      <c r="F233" s="51"/>
      <c r="G233" s="127"/>
      <c r="H233" s="131"/>
      <c r="I233" s="51"/>
      <c r="J233" s="35">
        <f t="shared" si="8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8.75" thickTop="1" thickBot="1" x14ac:dyDescent="0.3">
      <c r="A234" s="178"/>
      <c r="B234" s="179"/>
      <c r="C234" s="129"/>
      <c r="D234" s="129"/>
      <c r="E234" s="559">
        <f t="shared" si="7"/>
        <v>0</v>
      </c>
      <c r="F234" s="51"/>
      <c r="G234" s="127"/>
      <c r="H234" s="131"/>
      <c r="I234" s="51"/>
      <c r="J234" s="35">
        <f t="shared" si="8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thickTop="1" thickBot="1" x14ac:dyDescent="0.3">
      <c r="A235" s="108"/>
      <c r="B235" s="179"/>
      <c r="C235" s="129"/>
      <c r="D235" s="129"/>
      <c r="E235" s="559">
        <f t="shared" si="7"/>
        <v>0</v>
      </c>
      <c r="F235" s="51"/>
      <c r="G235" s="127"/>
      <c r="H235" s="50"/>
      <c r="I235" s="51"/>
      <c r="J235" s="35">
        <f t="shared" si="8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8.75" thickTop="1" thickBot="1" x14ac:dyDescent="0.3">
      <c r="A236" s="108"/>
      <c r="B236" s="179"/>
      <c r="C236" s="129"/>
      <c r="D236" s="129"/>
      <c r="E236" s="559">
        <f t="shared" si="7"/>
        <v>0</v>
      </c>
      <c r="F236" s="51"/>
      <c r="G236" s="127"/>
      <c r="H236" s="131"/>
      <c r="I236" s="51"/>
      <c r="J236" s="35">
        <f t="shared" si="8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8.75" thickTop="1" thickBot="1" x14ac:dyDescent="0.3">
      <c r="A237" s="115"/>
      <c r="B237" s="179"/>
      <c r="C237" s="95"/>
      <c r="D237" s="95"/>
      <c r="E237" s="559">
        <f t="shared" si="7"/>
        <v>0</v>
      </c>
      <c r="F237" s="51"/>
      <c r="G237" s="127"/>
      <c r="H237" s="131"/>
      <c r="I237" s="51"/>
      <c r="J237" s="35">
        <f t="shared" si="8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8.75" thickTop="1" thickBot="1" x14ac:dyDescent="0.3">
      <c r="A238" s="115"/>
      <c r="B238" s="179"/>
      <c r="C238" s="95"/>
      <c r="D238" s="95"/>
      <c r="E238" s="559">
        <f t="shared" si="7"/>
        <v>0</v>
      </c>
      <c r="F238" s="51"/>
      <c r="G238" s="127"/>
      <c r="H238" s="131"/>
      <c r="I238" s="51"/>
      <c r="J238" s="35">
        <f t="shared" si="8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thickTop="1" thickBot="1" x14ac:dyDescent="0.3">
      <c r="A239" s="108"/>
      <c r="B239" s="179"/>
      <c r="C239" s="146"/>
      <c r="D239" s="146"/>
      <c r="E239" s="559">
        <f t="shared" si="7"/>
        <v>0</v>
      </c>
      <c r="F239" s="51"/>
      <c r="G239" s="127"/>
      <c r="H239" s="143"/>
      <c r="I239" s="51"/>
      <c r="J239" s="35">
        <f t="shared" si="8"/>
        <v>0</v>
      </c>
      <c r="K239" s="56"/>
      <c r="L239" s="52"/>
      <c r="M239" s="52"/>
      <c r="N239" s="57">
        <f t="shared" si="6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7.25" thickTop="1" thickBot="1" x14ac:dyDescent="0.3">
      <c r="A240" s="108"/>
      <c r="B240" s="179"/>
      <c r="C240" s="181"/>
      <c r="D240" s="181"/>
      <c r="E240" s="559">
        <f t="shared" si="7"/>
        <v>0</v>
      </c>
      <c r="F240" s="51"/>
      <c r="G240" s="127"/>
      <c r="H240" s="143"/>
      <c r="I240" s="51"/>
      <c r="J240" s="35">
        <f t="shared" si="8"/>
        <v>0</v>
      </c>
      <c r="K240" s="56"/>
      <c r="L240" s="182"/>
      <c r="M240" s="183"/>
      <c r="N240" s="57">
        <f t="shared" ref="N240:N249" si="9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7.25" thickTop="1" thickBot="1" x14ac:dyDescent="0.3">
      <c r="A241" s="108"/>
      <c r="B241" s="184"/>
      <c r="C241" s="116"/>
      <c r="D241" s="116"/>
      <c r="E241" s="559">
        <f t="shared" si="7"/>
        <v>0</v>
      </c>
      <c r="F241" s="116"/>
      <c r="G241" s="863"/>
      <c r="H241" s="938"/>
      <c r="I241" s="48"/>
      <c r="J241" s="35">
        <f t="shared" si="8"/>
        <v>0</v>
      </c>
      <c r="K241" s="56"/>
      <c r="L241" s="182"/>
      <c r="M241" s="183"/>
      <c r="N241" s="57">
        <f t="shared" si="9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7.25" thickTop="1" thickBot="1" x14ac:dyDescent="0.3">
      <c r="A242" s="108"/>
      <c r="B242" s="184"/>
      <c r="C242" s="116"/>
      <c r="D242" s="116"/>
      <c r="E242" s="559">
        <f t="shared" si="7"/>
        <v>0</v>
      </c>
      <c r="F242" s="116"/>
      <c r="G242" s="863"/>
      <c r="H242" s="938"/>
      <c r="I242" s="48"/>
      <c r="J242" s="35">
        <f t="shared" si="8"/>
        <v>0</v>
      </c>
      <c r="K242" s="56"/>
      <c r="L242" s="182"/>
      <c r="M242" s="183"/>
      <c r="N242" s="57">
        <f t="shared" si="9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7.25" thickTop="1" thickBot="1" x14ac:dyDescent="0.3">
      <c r="A243" s="108"/>
      <c r="B243" s="185"/>
      <c r="C243" s="116"/>
      <c r="D243" s="116"/>
      <c r="E243" s="559">
        <f t="shared" si="7"/>
        <v>0</v>
      </c>
      <c r="F243" s="116"/>
      <c r="G243" s="863"/>
      <c r="H243" s="938"/>
      <c r="I243" s="48"/>
      <c r="J243" s="35">
        <f t="shared" si="8"/>
        <v>0</v>
      </c>
      <c r="K243" s="56"/>
      <c r="L243" s="182"/>
      <c r="M243" s="183"/>
      <c r="N243" s="57">
        <f t="shared" si="9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ht="17.25" thickTop="1" thickBot="1" x14ac:dyDescent="0.3">
      <c r="A244" s="108"/>
      <c r="B244" s="185"/>
      <c r="C244" s="116"/>
      <c r="D244" s="116"/>
      <c r="E244" s="559">
        <f t="shared" si="7"/>
        <v>0</v>
      </c>
      <c r="F244" s="116"/>
      <c r="G244" s="863"/>
      <c r="H244" s="938"/>
      <c r="I244" s="48"/>
      <c r="J244" s="35">
        <f t="shared" si="8"/>
        <v>0</v>
      </c>
      <c r="K244" s="56"/>
      <c r="L244" s="182"/>
      <c r="M244" s="183"/>
      <c r="N244" s="57">
        <f t="shared" si="9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ht="17.25" thickTop="1" thickBot="1" x14ac:dyDescent="0.3">
      <c r="A245" s="108"/>
      <c r="B245" s="185"/>
      <c r="C245" s="116"/>
      <c r="D245" s="116"/>
      <c r="E245" s="559">
        <f t="shared" si="7"/>
        <v>0</v>
      </c>
      <c r="F245" s="116"/>
      <c r="G245" s="863"/>
      <c r="H245" s="938"/>
      <c r="I245" s="48"/>
      <c r="J245" s="35">
        <f t="shared" si="8"/>
        <v>0</v>
      </c>
      <c r="K245" s="56"/>
      <c r="L245" s="182"/>
      <c r="M245" s="183"/>
      <c r="N245" s="57">
        <f t="shared" si="9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20.25" thickTop="1" thickBot="1" x14ac:dyDescent="0.35">
      <c r="A246" s="108"/>
      <c r="B246" s="107"/>
      <c r="C246" s="186"/>
      <c r="D246" s="187"/>
      <c r="E246" s="559">
        <f t="shared" si="7"/>
        <v>0</v>
      </c>
      <c r="F246" s="34"/>
      <c r="G246" s="189"/>
      <c r="H246" s="190"/>
      <c r="I246" s="51"/>
      <c r="J246" s="35">
        <f t="shared" si="8"/>
        <v>0</v>
      </c>
      <c r="K246" s="56"/>
      <c r="L246" s="182"/>
      <c r="M246" s="191"/>
      <c r="N246" s="57">
        <f t="shared" si="9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20.25" thickTop="1" thickBot="1" x14ac:dyDescent="0.35">
      <c r="A247" s="108"/>
      <c r="B247" s="107"/>
      <c r="C247" s="186"/>
      <c r="D247" s="186"/>
      <c r="E247" s="559">
        <f t="shared" si="7"/>
        <v>0</v>
      </c>
      <c r="F247" s="51"/>
      <c r="G247" s="127"/>
      <c r="H247" s="143"/>
      <c r="I247" s="51"/>
      <c r="J247" s="35">
        <f t="shared" si="8"/>
        <v>0</v>
      </c>
      <c r="K247" s="56"/>
      <c r="L247" s="182"/>
      <c r="M247" s="191"/>
      <c r="N247" s="57">
        <f t="shared" si="9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20.25" thickTop="1" thickBot="1" x14ac:dyDescent="0.35">
      <c r="A248" s="108"/>
      <c r="B248" s="107"/>
      <c r="C248" s="186"/>
      <c r="D248" s="186"/>
      <c r="E248" s="559">
        <f t="shared" si="7"/>
        <v>0</v>
      </c>
      <c r="F248" s="51"/>
      <c r="G248" s="127"/>
      <c r="H248" s="143"/>
      <c r="I248" s="51"/>
      <c r="J248" s="35">
        <f t="shared" si="8"/>
        <v>0</v>
      </c>
      <c r="K248" s="56"/>
      <c r="L248" s="182"/>
      <c r="M248" s="191"/>
      <c r="N248" s="57">
        <f t="shared" si="9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20.25" thickTop="1" thickBot="1" x14ac:dyDescent="0.35">
      <c r="A249" s="108"/>
      <c r="B249" s="107"/>
      <c r="C249" s="193"/>
      <c r="D249" s="193"/>
      <c r="E249" s="559">
        <f t="shared" si="7"/>
        <v>0</v>
      </c>
      <c r="F249" s="51"/>
      <c r="G249" s="127"/>
      <c r="H249" s="143"/>
      <c r="I249" s="51"/>
      <c r="J249" s="35">
        <f t="shared" si="8"/>
        <v>0</v>
      </c>
      <c r="K249" s="56"/>
      <c r="L249" s="182"/>
      <c r="M249" s="191"/>
      <c r="N249" s="57">
        <f t="shared" si="9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7.25" thickTop="1" thickBot="1" x14ac:dyDescent="0.3">
      <c r="A250" s="195"/>
      <c r="B250" s="107"/>
      <c r="C250" s="107"/>
      <c r="D250" s="107"/>
      <c r="E250" s="559">
        <f t="shared" si="7"/>
        <v>0</v>
      </c>
      <c r="F250" s="161"/>
      <c r="G250" s="127"/>
      <c r="H250" s="162"/>
      <c r="I250" s="161">
        <v>0</v>
      </c>
      <c r="J250" s="35">
        <f t="shared" si="8"/>
        <v>0</v>
      </c>
      <c r="K250" s="198"/>
      <c r="L250" s="198"/>
      <c r="M250" s="198"/>
      <c r="N250" s="199">
        <f t="shared" ref="N250:N261" si="10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ht="17.25" thickTop="1" thickBot="1" x14ac:dyDescent="0.3">
      <c r="A251" s="195"/>
      <c r="B251" s="107"/>
      <c r="C251" s="107"/>
      <c r="D251" s="107"/>
      <c r="E251" s="559">
        <f t="shared" si="7"/>
        <v>0</v>
      </c>
      <c r="F251" s="161"/>
      <c r="G251" s="127"/>
      <c r="H251" s="162"/>
      <c r="I251" s="161">
        <v>0</v>
      </c>
      <c r="J251" s="35">
        <f t="shared" si="8"/>
        <v>0</v>
      </c>
      <c r="K251" s="198"/>
      <c r="L251" s="198"/>
      <c r="M251" s="198"/>
      <c r="N251" s="199">
        <f t="shared" si="10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ht="17.25" thickTop="1" thickBot="1" x14ac:dyDescent="0.3">
      <c r="A252" s="195"/>
      <c r="B252" s="107"/>
      <c r="C252" s="107"/>
      <c r="D252" s="107"/>
      <c r="E252" s="559">
        <f t="shared" si="7"/>
        <v>0</v>
      </c>
      <c r="F252" s="161"/>
      <c r="G252" s="127"/>
      <c r="H252" s="162"/>
      <c r="I252" s="161">
        <v>0</v>
      </c>
      <c r="J252" s="35">
        <f t="shared" si="8"/>
        <v>0</v>
      </c>
      <c r="K252" s="198"/>
      <c r="L252" s="198"/>
      <c r="M252" s="198"/>
      <c r="N252" s="199">
        <f t="shared" si="10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ht="17.25" thickTop="1" thickBot="1" x14ac:dyDescent="0.3">
      <c r="A253" s="195"/>
      <c r="B253" s="107"/>
      <c r="C253" s="107"/>
      <c r="D253" s="107"/>
      <c r="E253" s="559">
        <f t="shared" si="7"/>
        <v>0</v>
      </c>
      <c r="F253" s="161"/>
      <c r="G253" s="127"/>
      <c r="H253" s="203"/>
      <c r="I253" s="161">
        <v>0</v>
      </c>
      <c r="J253" s="35">
        <f t="shared" si="8"/>
        <v>0</v>
      </c>
      <c r="K253" s="198"/>
      <c r="L253" s="198"/>
      <c r="M253" s="198"/>
      <c r="N253" s="199">
        <f t="shared" si="10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ht="17.25" thickTop="1" thickBot="1" x14ac:dyDescent="0.3">
      <c r="A254" s="204"/>
      <c r="B254" s="107"/>
      <c r="C254" s="107"/>
      <c r="D254" s="107"/>
      <c r="E254" s="559">
        <f t="shared" si="7"/>
        <v>0</v>
      </c>
      <c r="F254" s="161"/>
      <c r="G254" s="127"/>
      <c r="H254" s="205"/>
      <c r="I254" s="161">
        <v>0</v>
      </c>
      <c r="J254" s="35">
        <f t="shared" si="8"/>
        <v>0</v>
      </c>
      <c r="K254" s="198"/>
      <c r="L254" s="198"/>
      <c r="M254" s="198"/>
      <c r="N254" s="199">
        <f t="shared" si="10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ht="17.25" thickTop="1" thickBot="1" x14ac:dyDescent="0.3">
      <c r="A255" s="206"/>
      <c r="B255" s="207"/>
      <c r="E255" s="559">
        <f t="shared" si="7"/>
        <v>0</v>
      </c>
      <c r="H255" s="212"/>
      <c r="I255" s="210">
        <v>0</v>
      </c>
      <c r="J255" s="35">
        <f t="shared" si="8"/>
        <v>0</v>
      </c>
      <c r="K255" s="213"/>
      <c r="L255" s="213"/>
      <c r="M255" s="213"/>
      <c r="N255" s="199">
        <f t="shared" si="10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ht="17.25" thickTop="1" thickBot="1" x14ac:dyDescent="0.3">
      <c r="A256" s="206"/>
      <c r="B256" s="207"/>
      <c r="E256" s="559">
        <f t="shared" si="7"/>
        <v>0</v>
      </c>
      <c r="I256" s="210">
        <v>0</v>
      </c>
      <c r="J256" s="35">
        <f t="shared" si="8"/>
        <v>0</v>
      </c>
      <c r="K256" s="213"/>
      <c r="L256" s="213"/>
      <c r="M256" s="213"/>
      <c r="N256" s="199">
        <f t="shared" si="10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7.25" thickTop="1" thickBot="1" x14ac:dyDescent="0.3">
      <c r="A257" s="206"/>
      <c r="B257" s="207"/>
      <c r="E257" s="559">
        <f t="shared" si="7"/>
        <v>0</v>
      </c>
      <c r="I257" s="215">
        <v>0</v>
      </c>
      <c r="J257" s="35">
        <f t="shared" si="8"/>
        <v>0</v>
      </c>
      <c r="K257" s="213"/>
      <c r="L257" s="213"/>
      <c r="M257" s="213"/>
      <c r="N257" s="199">
        <f t="shared" si="10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20.25" thickTop="1" thickBot="1" x14ac:dyDescent="0.35">
      <c r="A258" s="206"/>
      <c r="B258" s="207"/>
      <c r="E258" s="559" t="e">
        <f t="shared" si="7"/>
        <v>#VALUE!</v>
      </c>
      <c r="F258" s="998" t="s">
        <v>19</v>
      </c>
      <c r="G258" s="998"/>
      <c r="H258" s="999"/>
      <c r="I258" s="216">
        <f>SUM(I4:I257)</f>
        <v>526325.94999999995</v>
      </c>
      <c r="J258" s="217"/>
      <c r="K258" s="213"/>
      <c r="L258" s="218"/>
      <c r="M258" s="213"/>
      <c r="N258" s="199">
        <f t="shared" si="10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20.25" thickTop="1" thickBot="1" x14ac:dyDescent="0.3">
      <c r="A259" s="220"/>
      <c r="B259" s="207"/>
      <c r="E259" s="559">
        <f t="shared" si="7"/>
        <v>0</v>
      </c>
      <c r="I259" s="221"/>
      <c r="J259" s="217"/>
      <c r="K259" s="213"/>
      <c r="L259" s="218"/>
      <c r="M259" s="213"/>
      <c r="N259" s="199">
        <f t="shared" si="10"/>
        <v>0</v>
      </c>
      <c r="O259" s="304"/>
      <c r="Q259" s="10"/>
      <c r="R259" s="222"/>
      <c r="S259" s="223"/>
      <c r="T259" s="224"/>
      <c r="V259" s="15"/>
    </row>
    <row r="260" spans="1:22" ht="17.25" thickTop="1" thickBot="1" x14ac:dyDescent="0.3">
      <c r="A260" s="206"/>
      <c r="B260" s="207"/>
      <c r="E260" s="559">
        <f t="shared" si="7"/>
        <v>0</v>
      </c>
      <c r="J260" s="210"/>
      <c r="K260" s="213"/>
      <c r="L260" s="213"/>
      <c r="M260" s="213"/>
      <c r="N260" s="199">
        <f t="shared" si="10"/>
        <v>0</v>
      </c>
      <c r="O260" s="304"/>
      <c r="Q260" s="10"/>
      <c r="R260" s="222"/>
      <c r="S260" s="223"/>
      <c r="T260" s="224"/>
      <c r="V260" s="15"/>
    </row>
    <row r="261" spans="1:22" ht="17.25" thickTop="1" thickBot="1" x14ac:dyDescent="0.3">
      <c r="A261" s="206"/>
      <c r="B261" s="207"/>
      <c r="E261" s="559">
        <f t="shared" si="7"/>
        <v>0</v>
      </c>
      <c r="J261" s="210"/>
      <c r="K261" s="226"/>
      <c r="N261" s="199">
        <f t="shared" si="10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19695916.115000006</v>
      </c>
      <c r="O262" s="306"/>
      <c r="Q262" s="234">
        <f>SUM(Q4:Q261)</f>
        <v>438220</v>
      </c>
      <c r="R262" s="9"/>
      <c r="S262" s="235">
        <f>SUM(S17:S261)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20134136.115000006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4"/>
      <c r="H279" s="939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 s="864"/>
      <c r="H280" s="939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 s="864"/>
      <c r="H281" s="939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 s="864"/>
      <c r="H282" s="939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 s="864"/>
      <c r="H283" s="939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 s="864"/>
      <c r="H284" s="939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 s="864"/>
      <c r="H285" s="939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 s="864"/>
      <c r="H286" s="939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 s="864"/>
      <c r="H287" s="939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 s="864"/>
      <c r="H288" s="939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 s="864"/>
      <c r="H289" s="939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 s="864"/>
      <c r="H290" s="939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 s="864"/>
      <c r="H291" s="939"/>
      <c r="I291" s="263"/>
      <c r="J291"/>
      <c r="K291"/>
      <c r="L291"/>
      <c r="M291"/>
      <c r="P291" s="318"/>
      <c r="Q291" s="243"/>
      <c r="S291" s="243"/>
      <c r="U291" s="245"/>
      <c r="V291"/>
    </row>
  </sheetData>
  <mergeCells count="38">
    <mergeCell ref="A1:J2"/>
    <mergeCell ref="F258:H258"/>
    <mergeCell ref="A64:A65"/>
    <mergeCell ref="C64:C65"/>
    <mergeCell ref="H64:H65"/>
    <mergeCell ref="C57:C58"/>
    <mergeCell ref="A57:A58"/>
    <mergeCell ref="H57:H58"/>
    <mergeCell ref="C59:C60"/>
    <mergeCell ref="A59:A60"/>
    <mergeCell ref="H59:H60"/>
    <mergeCell ref="A80:A81"/>
    <mergeCell ref="H80:H81"/>
    <mergeCell ref="A78:A79"/>
    <mergeCell ref="C80:C81"/>
    <mergeCell ref="C78:C79"/>
    <mergeCell ref="W1:X1"/>
    <mergeCell ref="O3:P3"/>
    <mergeCell ref="P64:P65"/>
    <mergeCell ref="L86:M87"/>
    <mergeCell ref="O93:O94"/>
    <mergeCell ref="P93:P94"/>
    <mergeCell ref="O64:O65"/>
    <mergeCell ref="O57:O58"/>
    <mergeCell ref="P57:P58"/>
    <mergeCell ref="O59:O60"/>
    <mergeCell ref="P59:P60"/>
    <mergeCell ref="O80:O81"/>
    <mergeCell ref="P80:P81"/>
    <mergeCell ref="H78:H79"/>
    <mergeCell ref="O78:O79"/>
    <mergeCell ref="P78:P79"/>
    <mergeCell ref="A72:A75"/>
    <mergeCell ref="G72:G75"/>
    <mergeCell ref="H72:H75"/>
    <mergeCell ref="C72:C75"/>
    <mergeCell ref="O72:O75"/>
    <mergeCell ref="P72:P75"/>
  </mergeCells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977" t="s">
        <v>89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1022" t="s">
        <v>138</v>
      </c>
      <c r="B38" s="328" t="s">
        <v>56</v>
      </c>
      <c r="C38" s="1020" t="s">
        <v>184</v>
      </c>
      <c r="D38" s="329"/>
      <c r="E38" s="47"/>
      <c r="F38" s="320">
        <v>1321.6</v>
      </c>
      <c r="G38" s="321">
        <v>44228</v>
      </c>
      <c r="H38" s="1024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92" t="s">
        <v>35</v>
      </c>
      <c r="P38" s="994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1023"/>
      <c r="B39" s="328" t="s">
        <v>139</v>
      </c>
      <c r="C39" s="1021"/>
      <c r="D39" s="330"/>
      <c r="E39" s="47"/>
      <c r="F39" s="51">
        <v>69.599999999999994</v>
      </c>
      <c r="G39" s="87">
        <v>44228</v>
      </c>
      <c r="H39" s="1025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93"/>
      <c r="P39" s="995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1014" t="s">
        <v>138</v>
      </c>
      <c r="B44" s="86" t="s">
        <v>56</v>
      </c>
      <c r="C44" s="1030" t="s">
        <v>217</v>
      </c>
      <c r="D44" s="69"/>
      <c r="E44" s="47"/>
      <c r="F44" s="51">
        <v>961.2</v>
      </c>
      <c r="G44" s="1016">
        <v>44242</v>
      </c>
      <c r="H44" s="1032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1018" t="s">
        <v>35</v>
      </c>
      <c r="P44" s="1028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1015"/>
      <c r="B45" s="292" t="s">
        <v>58</v>
      </c>
      <c r="C45" s="1031"/>
      <c r="D45" s="293"/>
      <c r="E45" s="93"/>
      <c r="F45" s="51">
        <v>199.4</v>
      </c>
      <c r="G45" s="1017"/>
      <c r="H45" s="1033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1019"/>
      <c r="P45" s="1029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967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1005"/>
      <c r="P50" s="973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68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1026"/>
      <c r="P51" s="1027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98" t="s">
        <v>19</v>
      </c>
      <c r="G67" s="998"/>
      <c r="H67" s="999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7" t="s">
        <v>160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90" t="s">
        <v>55</v>
      </c>
      <c r="B55" s="328" t="s">
        <v>56</v>
      </c>
      <c r="C55" s="1020" t="s">
        <v>316</v>
      </c>
      <c r="D55" s="330"/>
      <c r="E55" s="47"/>
      <c r="F55" s="519">
        <f>270.8+233.4</f>
        <v>504.20000000000005</v>
      </c>
      <c r="G55" s="87">
        <v>44270</v>
      </c>
      <c r="H55" s="980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1040" t="s">
        <v>224</v>
      </c>
      <c r="P55" s="1042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91"/>
      <c r="B56" s="328" t="s">
        <v>56</v>
      </c>
      <c r="C56" s="1021"/>
      <c r="D56" s="330"/>
      <c r="E56" s="47"/>
      <c r="F56" s="519">
        <v>936.4</v>
      </c>
      <c r="G56" s="87">
        <v>44270</v>
      </c>
      <c r="H56" s="981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1041"/>
      <c r="P56" s="1043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1036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1038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1005" t="s">
        <v>206</v>
      </c>
      <c r="P59" s="973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1037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1039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1026"/>
      <c r="P60" s="1027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1034" t="s">
        <v>19</v>
      </c>
      <c r="G222" s="1034"/>
      <c r="H222" s="1035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7" t="s">
        <v>267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1044" t="s">
        <v>347</v>
      </c>
      <c r="M13" s="1045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98" t="s">
        <v>19</v>
      </c>
      <c r="G226" s="998"/>
      <c r="H226" s="999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7" t="s">
        <v>342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1046" t="s">
        <v>35</v>
      </c>
      <c r="P59" s="1058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1048"/>
      <c r="P60" s="1059"/>
      <c r="Q60" s="94"/>
      <c r="R60" s="40"/>
      <c r="S60" s="41"/>
      <c r="T60" s="42"/>
      <c r="U60" s="43"/>
      <c r="V60" s="44"/>
    </row>
    <row r="61" spans="1:24" ht="18.75" customHeight="1" x14ac:dyDescent="0.3">
      <c r="A61" s="1069" t="s">
        <v>55</v>
      </c>
      <c r="B61" s="328" t="s">
        <v>56</v>
      </c>
      <c r="C61" s="984" t="s">
        <v>456</v>
      </c>
      <c r="D61" s="293"/>
      <c r="E61" s="93"/>
      <c r="F61" s="51">
        <v>1021.2</v>
      </c>
      <c r="G61" s="49">
        <v>44347</v>
      </c>
      <c r="H61" s="1070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1071" t="s">
        <v>35</v>
      </c>
      <c r="P61" s="1072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1037"/>
      <c r="B62" s="328" t="s">
        <v>397</v>
      </c>
      <c r="C62" s="985"/>
      <c r="D62" s="293"/>
      <c r="E62" s="93"/>
      <c r="F62" s="51">
        <v>97.9</v>
      </c>
      <c r="G62" s="49">
        <v>44347</v>
      </c>
      <c r="H62" s="1013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1008"/>
      <c r="P62" s="952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1002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1005"/>
      <c r="P63" s="973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68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1026"/>
      <c r="P64" s="1027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1060" t="s">
        <v>24</v>
      </c>
      <c r="B68" s="599" t="s">
        <v>401</v>
      </c>
      <c r="C68" s="1063" t="s">
        <v>402</v>
      </c>
      <c r="D68" s="600"/>
      <c r="E68" s="97"/>
      <c r="F68" s="320">
        <f>115+102.2+84.9+48</f>
        <v>350.1</v>
      </c>
      <c r="G68" s="321">
        <v>44319</v>
      </c>
      <c r="H68" s="980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92" t="s">
        <v>224</v>
      </c>
      <c r="P68" s="994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1061"/>
      <c r="B69" s="599" t="s">
        <v>399</v>
      </c>
      <c r="C69" s="1064"/>
      <c r="D69" s="600"/>
      <c r="E69" s="97"/>
      <c r="F69" s="320">
        <f>86.8+94.2+29.3</f>
        <v>210.3</v>
      </c>
      <c r="G69" s="321">
        <v>44319</v>
      </c>
      <c r="H69" s="1066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1067"/>
      <c r="P69" s="1068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1062"/>
      <c r="B70" s="599" t="s">
        <v>403</v>
      </c>
      <c r="C70" s="1065"/>
      <c r="D70" s="600"/>
      <c r="E70" s="97"/>
      <c r="F70" s="320">
        <v>23.4</v>
      </c>
      <c r="G70" s="321">
        <v>44319</v>
      </c>
      <c r="H70" s="981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93"/>
      <c r="P70" s="995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1052" t="s">
        <v>24</v>
      </c>
      <c r="B82" s="659" t="s">
        <v>478</v>
      </c>
      <c r="C82" s="957" t="s">
        <v>479</v>
      </c>
      <c r="D82" s="438"/>
      <c r="E82" s="97"/>
      <c r="F82" s="418">
        <v>2525.1999999999998</v>
      </c>
      <c r="G82" s="969">
        <v>44341</v>
      </c>
      <c r="H82" s="1032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1046" t="s">
        <v>206</v>
      </c>
      <c r="P82" s="1049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1053"/>
      <c r="B83" s="659" t="s">
        <v>438</v>
      </c>
      <c r="C83" s="1055"/>
      <c r="D83" s="438"/>
      <c r="E83" s="97"/>
      <c r="F83" s="418">
        <v>4048</v>
      </c>
      <c r="G83" s="1057"/>
      <c r="H83" s="1056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1047"/>
      <c r="P83" s="1050"/>
      <c r="Q83" s="94"/>
      <c r="R83" s="40"/>
      <c r="S83" s="41"/>
      <c r="T83" s="42"/>
      <c r="U83" s="43"/>
      <c r="V83" s="44"/>
    </row>
    <row r="84" spans="1:22" ht="17.25" x14ac:dyDescent="0.3">
      <c r="A84" s="1053"/>
      <c r="B84" s="659" t="s">
        <v>481</v>
      </c>
      <c r="C84" s="1055"/>
      <c r="D84" s="438"/>
      <c r="E84" s="97"/>
      <c r="F84" s="418">
        <v>2185.8000000000002</v>
      </c>
      <c r="G84" s="1057"/>
      <c r="H84" s="1056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1047"/>
      <c r="P84" s="1050"/>
      <c r="Q84" s="94"/>
      <c r="R84" s="40"/>
      <c r="S84" s="41"/>
      <c r="T84" s="42"/>
      <c r="U84" s="43"/>
      <c r="V84" s="44"/>
    </row>
    <row r="85" spans="1:22" ht="17.25" x14ac:dyDescent="0.3">
      <c r="A85" s="1053"/>
      <c r="B85" s="659" t="s">
        <v>482</v>
      </c>
      <c r="C85" s="1055"/>
      <c r="D85" s="438"/>
      <c r="E85" s="97"/>
      <c r="F85" s="418">
        <v>413</v>
      </c>
      <c r="G85" s="1057"/>
      <c r="H85" s="1056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1047"/>
      <c r="P85" s="1050"/>
      <c r="Q85" s="94"/>
      <c r="R85" s="40"/>
      <c r="S85" s="41"/>
      <c r="T85" s="42"/>
      <c r="U85" s="43"/>
      <c r="V85" s="44"/>
    </row>
    <row r="86" spans="1:22" ht="17.25" x14ac:dyDescent="0.3">
      <c r="A86" s="1053"/>
      <c r="B86" s="659" t="s">
        <v>58</v>
      </c>
      <c r="C86" s="1055"/>
      <c r="D86" s="438"/>
      <c r="E86" s="97"/>
      <c r="F86" s="418">
        <v>518</v>
      </c>
      <c r="G86" s="1057"/>
      <c r="H86" s="1056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1047"/>
      <c r="P86" s="1050"/>
      <c r="Q86" s="94"/>
      <c r="R86" s="40"/>
      <c r="S86" s="41"/>
      <c r="T86" s="42"/>
      <c r="U86" s="43"/>
      <c r="V86" s="44"/>
    </row>
    <row r="87" spans="1:22" ht="17.25" x14ac:dyDescent="0.3">
      <c r="A87" s="1053"/>
      <c r="B87" s="659" t="s">
        <v>483</v>
      </c>
      <c r="C87" s="1055"/>
      <c r="D87" s="438"/>
      <c r="E87" s="97"/>
      <c r="F87" s="418">
        <v>1848.4</v>
      </c>
      <c r="G87" s="1057"/>
      <c r="H87" s="1056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1047"/>
      <c r="P87" s="1050"/>
      <c r="Q87" s="94"/>
      <c r="R87" s="40"/>
      <c r="S87" s="41"/>
      <c r="T87" s="42"/>
      <c r="U87" s="43"/>
      <c r="V87" s="44"/>
    </row>
    <row r="88" spans="1:22" ht="17.25" x14ac:dyDescent="0.3">
      <c r="A88" s="1053"/>
      <c r="B88" s="659" t="s">
        <v>484</v>
      </c>
      <c r="C88" s="1055"/>
      <c r="D88" s="438"/>
      <c r="E88" s="97"/>
      <c r="F88" s="418">
        <v>744</v>
      </c>
      <c r="G88" s="1057"/>
      <c r="H88" s="1056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1047"/>
      <c r="P88" s="1050"/>
      <c r="Q88" s="94"/>
      <c r="R88" s="40"/>
      <c r="S88" s="41"/>
      <c r="T88" s="42"/>
      <c r="U88" s="43"/>
      <c r="V88" s="44"/>
    </row>
    <row r="89" spans="1:22" ht="18" thickBot="1" x14ac:dyDescent="0.35">
      <c r="A89" s="1054"/>
      <c r="B89" s="659" t="s">
        <v>485</v>
      </c>
      <c r="C89" s="958"/>
      <c r="D89" s="438"/>
      <c r="E89" s="97"/>
      <c r="F89" s="418">
        <v>1469</v>
      </c>
      <c r="G89" s="970"/>
      <c r="H89" s="1033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1048"/>
      <c r="P89" s="1051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98" t="s">
        <v>19</v>
      </c>
      <c r="G253" s="998"/>
      <c r="H253" s="999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7" t="s">
        <v>426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90" t="s">
        <v>55</v>
      </c>
      <c r="B54" s="328" t="s">
        <v>56</v>
      </c>
      <c r="C54" s="1083" t="s">
        <v>521</v>
      </c>
      <c r="D54" s="608"/>
      <c r="E54" s="607"/>
      <c r="F54" s="51">
        <v>1499.2</v>
      </c>
      <c r="G54" s="87">
        <v>44361</v>
      </c>
      <c r="H54" s="1088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81" t="s">
        <v>224</v>
      </c>
      <c r="P54" s="1082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91"/>
      <c r="B55" s="328" t="s">
        <v>441</v>
      </c>
      <c r="C55" s="1084"/>
      <c r="D55" s="608"/>
      <c r="E55" s="607"/>
      <c r="F55" s="51">
        <v>90</v>
      </c>
      <c r="G55" s="87">
        <v>44361</v>
      </c>
      <c r="H55" s="1089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81"/>
      <c r="P55" s="1082"/>
      <c r="Q55" s="508"/>
      <c r="R55" s="40"/>
      <c r="S55" s="67"/>
      <c r="T55" s="67"/>
      <c r="U55" s="43"/>
      <c r="V55" s="326"/>
    </row>
    <row r="56" spans="1:24" ht="23.25" customHeight="1" x14ac:dyDescent="0.3">
      <c r="A56" s="1085" t="s">
        <v>55</v>
      </c>
      <c r="B56" s="328" t="s">
        <v>56</v>
      </c>
      <c r="C56" s="1087" t="s">
        <v>524</v>
      </c>
      <c r="D56" s="608"/>
      <c r="E56" s="607"/>
      <c r="F56" s="51">
        <v>1318</v>
      </c>
      <c r="G56" s="87">
        <v>44368</v>
      </c>
      <c r="H56" s="1032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1007" t="s">
        <v>224</v>
      </c>
      <c r="P56" s="1090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86"/>
      <c r="B57" s="328" t="s">
        <v>441</v>
      </c>
      <c r="C57" s="1087"/>
      <c r="D57" s="608"/>
      <c r="E57" s="607"/>
      <c r="F57" s="51">
        <v>112.8</v>
      </c>
      <c r="G57" s="87">
        <v>44368</v>
      </c>
      <c r="H57" s="1033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1008"/>
      <c r="P57" s="1091"/>
      <c r="Q57" s="508"/>
      <c r="R57" s="40"/>
      <c r="S57" s="67"/>
      <c r="T57" s="67"/>
      <c r="U57" s="43"/>
      <c r="V57" s="44"/>
    </row>
    <row r="58" spans="1:24" ht="26.25" customHeight="1" x14ac:dyDescent="0.3">
      <c r="A58" s="1014" t="s">
        <v>55</v>
      </c>
      <c r="B58" s="328" t="s">
        <v>56</v>
      </c>
      <c r="C58" s="1011" t="s">
        <v>525</v>
      </c>
      <c r="D58" s="608"/>
      <c r="E58" s="607"/>
      <c r="F58" s="51">
        <v>1272.8</v>
      </c>
      <c r="G58" s="1092">
        <v>44375</v>
      </c>
      <c r="H58" s="1077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1007" t="s">
        <v>224</v>
      </c>
      <c r="P58" s="1090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1015"/>
      <c r="B59" s="292" t="s">
        <v>441</v>
      </c>
      <c r="C59" s="1012"/>
      <c r="D59" s="610"/>
      <c r="E59" s="609"/>
      <c r="F59" s="51">
        <v>91.4</v>
      </c>
      <c r="G59" s="1093"/>
      <c r="H59" s="1078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1008"/>
      <c r="P59" s="1091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75" t="s">
        <v>451</v>
      </c>
      <c r="B72" s="659" t="s">
        <v>452</v>
      </c>
      <c r="C72" s="1073" t="s">
        <v>453</v>
      </c>
      <c r="D72" s="660"/>
      <c r="E72" s="613"/>
      <c r="F72" s="51">
        <v>202.02</v>
      </c>
      <c r="G72" s="87">
        <v>44361</v>
      </c>
      <c r="H72" s="1077" t="s">
        <v>455</v>
      </c>
      <c r="I72" s="48">
        <v>202.02</v>
      </c>
      <c r="J72" s="35">
        <f t="shared" si="0"/>
        <v>0</v>
      </c>
      <c r="K72" s="56">
        <v>55</v>
      </c>
      <c r="L72" s="1079" t="s">
        <v>460</v>
      </c>
      <c r="M72" s="1080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76"/>
      <c r="B73" s="659" t="s">
        <v>454</v>
      </c>
      <c r="C73" s="1074"/>
      <c r="D73" s="660"/>
      <c r="E73" s="613"/>
      <c r="F73" s="51">
        <v>72.849999999999994</v>
      </c>
      <c r="G73" s="87">
        <v>44361</v>
      </c>
      <c r="H73" s="1078"/>
      <c r="I73" s="48">
        <v>72.849999999999994</v>
      </c>
      <c r="J73" s="35">
        <f t="shared" si="0"/>
        <v>0</v>
      </c>
      <c r="K73" s="56">
        <v>100</v>
      </c>
      <c r="L73" s="1079"/>
      <c r="M73" s="1080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98" t="s">
        <v>19</v>
      </c>
      <c r="G243" s="998"/>
      <c r="H243" s="999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7" t="s">
        <v>502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102" t="s">
        <v>440</v>
      </c>
      <c r="B53" s="328" t="s">
        <v>56</v>
      </c>
      <c r="C53" s="1020" t="s">
        <v>558</v>
      </c>
      <c r="D53" s="716"/>
      <c r="E53" s="607"/>
      <c r="F53" s="320">
        <v>1888.8</v>
      </c>
      <c r="G53" s="321">
        <v>44382</v>
      </c>
      <c r="H53" s="1024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1040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103"/>
      <c r="B54" s="328" t="s">
        <v>441</v>
      </c>
      <c r="C54" s="1021"/>
      <c r="D54" s="717"/>
      <c r="E54" s="607"/>
      <c r="F54" s="51">
        <v>101.8</v>
      </c>
      <c r="G54" s="87">
        <v>44382</v>
      </c>
      <c r="H54" s="1025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1041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1036" t="s">
        <v>551</v>
      </c>
      <c r="B60" s="736" t="s">
        <v>552</v>
      </c>
      <c r="C60" s="1096" t="s">
        <v>553</v>
      </c>
      <c r="D60" s="707"/>
      <c r="E60" s="609"/>
      <c r="F60" s="51">
        <v>9342.59</v>
      </c>
      <c r="G60" s="1098">
        <v>44391</v>
      </c>
      <c r="H60" s="1003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92" t="s">
        <v>224</v>
      </c>
      <c r="P60" s="1100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1037"/>
      <c r="B61" s="599" t="s">
        <v>53</v>
      </c>
      <c r="C61" s="1097"/>
      <c r="D61" s="707"/>
      <c r="E61" s="609"/>
      <c r="F61" s="51">
        <v>1320</v>
      </c>
      <c r="G61" s="1099"/>
      <c r="H61" s="1013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93"/>
      <c r="P61" s="1101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94"/>
      <c r="M73" s="1095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94"/>
      <c r="M74" s="1095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98" t="s">
        <v>19</v>
      </c>
      <c r="G244" s="998"/>
      <c r="H244" s="999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7" t="s">
        <v>598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108" t="s">
        <v>55</v>
      </c>
      <c r="B54" s="292" t="s">
        <v>56</v>
      </c>
      <c r="C54" s="1110" t="s">
        <v>621</v>
      </c>
      <c r="D54" s="716"/>
      <c r="E54" s="607"/>
      <c r="F54" s="327">
        <v>1300.4050999999999</v>
      </c>
      <c r="G54" s="321">
        <v>44410</v>
      </c>
      <c r="H54" s="1088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1040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109"/>
      <c r="B55" s="292" t="s">
        <v>397</v>
      </c>
      <c r="C55" s="1111"/>
      <c r="D55" s="717"/>
      <c r="E55" s="607"/>
      <c r="F55" s="51">
        <v>99.4</v>
      </c>
      <c r="G55" s="87">
        <v>44410</v>
      </c>
      <c r="H55" s="1089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1041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112" t="s">
        <v>55</v>
      </c>
      <c r="B59" s="328" t="s">
        <v>56</v>
      </c>
      <c r="C59" s="967" t="s">
        <v>675</v>
      </c>
      <c r="D59" s="608"/>
      <c r="E59" s="607"/>
      <c r="F59" s="51">
        <v>185</v>
      </c>
      <c r="G59" s="49">
        <v>44425</v>
      </c>
      <c r="H59" s="1104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1007" t="s">
        <v>35</v>
      </c>
      <c r="P59" s="1106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113"/>
      <c r="B60" s="328" t="s">
        <v>397</v>
      </c>
      <c r="C60" s="968"/>
      <c r="D60" s="608"/>
      <c r="E60" s="607"/>
      <c r="F60" s="51">
        <v>112.5</v>
      </c>
      <c r="G60" s="49">
        <v>44425</v>
      </c>
      <c r="H60" s="1105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1008"/>
      <c r="P60" s="1107"/>
      <c r="Q60" s="508"/>
      <c r="R60" s="40"/>
      <c r="S60" s="67"/>
      <c r="T60" s="67"/>
      <c r="U60" s="43"/>
      <c r="V60" s="44"/>
    </row>
    <row r="61" spans="1:24" ht="17.25" x14ac:dyDescent="0.3">
      <c r="A61" s="1112" t="s">
        <v>55</v>
      </c>
      <c r="B61" s="292" t="s">
        <v>56</v>
      </c>
      <c r="C61" s="967" t="s">
        <v>676</v>
      </c>
      <c r="D61" s="608"/>
      <c r="E61" s="607"/>
      <c r="F61" s="51">
        <v>190.4</v>
      </c>
      <c r="G61" s="49">
        <v>44427</v>
      </c>
      <c r="H61" s="1104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1007" t="s">
        <v>35</v>
      </c>
      <c r="P61" s="1106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114"/>
      <c r="B62" s="292" t="s">
        <v>397</v>
      </c>
      <c r="C62" s="968"/>
      <c r="D62" s="608"/>
      <c r="E62" s="607"/>
      <c r="F62" s="51">
        <f>103.9+104.4</f>
        <v>208.3</v>
      </c>
      <c r="G62" s="49">
        <v>44427</v>
      </c>
      <c r="H62" s="1105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1008"/>
      <c r="P62" s="1107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75" t="s">
        <v>55</v>
      </c>
      <c r="B64" s="292" t="s">
        <v>56</v>
      </c>
      <c r="C64" s="1073" t="s">
        <v>704</v>
      </c>
      <c r="D64" s="717"/>
      <c r="E64" s="607"/>
      <c r="F64" s="51">
        <v>1160.2</v>
      </c>
      <c r="G64" s="87">
        <v>44431</v>
      </c>
      <c r="H64" s="1077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116" t="s">
        <v>35</v>
      </c>
      <c r="P64" s="1118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115"/>
      <c r="B65" s="292" t="s">
        <v>397</v>
      </c>
      <c r="C65" s="1074"/>
      <c r="D65" s="717"/>
      <c r="E65" s="607"/>
      <c r="F65" s="51">
        <v>117.2</v>
      </c>
      <c r="G65" s="87">
        <v>44431</v>
      </c>
      <c r="H65" s="1078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117"/>
      <c r="P65" s="1119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75" t="s">
        <v>55</v>
      </c>
      <c r="B67" s="292" t="s">
        <v>56</v>
      </c>
      <c r="C67" s="967" t="s">
        <v>713</v>
      </c>
      <c r="D67" s="608"/>
      <c r="E67" s="607"/>
      <c r="F67" s="51">
        <v>162</v>
      </c>
      <c r="G67" s="49">
        <v>44434</v>
      </c>
      <c r="H67" s="1104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1007" t="s">
        <v>35</v>
      </c>
      <c r="P67" s="1106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115"/>
      <c r="B68" s="292" t="s">
        <v>397</v>
      </c>
      <c r="C68" s="968"/>
      <c r="D68" s="608"/>
      <c r="E68" s="607"/>
      <c r="F68" s="51">
        <f>85.3+107.2</f>
        <v>192.5</v>
      </c>
      <c r="G68" s="49">
        <v>44434</v>
      </c>
      <c r="H68" s="1105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1008"/>
      <c r="P68" s="1107"/>
      <c r="Q68" s="508"/>
      <c r="R68" s="40"/>
      <c r="S68" s="67"/>
      <c r="T68" s="67"/>
      <c r="U68" s="43"/>
      <c r="V68" s="44"/>
    </row>
    <row r="69" spans="1:22" ht="17.25" x14ac:dyDescent="0.3">
      <c r="A69" s="1075" t="s">
        <v>55</v>
      </c>
      <c r="B69" s="292" t="s">
        <v>56</v>
      </c>
      <c r="C69" s="967" t="s">
        <v>714</v>
      </c>
      <c r="D69" s="608"/>
      <c r="E69" s="607"/>
      <c r="F69" s="51">
        <f>164.4+166</f>
        <v>330.4</v>
      </c>
      <c r="G69" s="49">
        <v>44435</v>
      </c>
      <c r="H69" s="1104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1007" t="s">
        <v>35</v>
      </c>
      <c r="P69" s="1106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76"/>
      <c r="B70" s="292" t="s">
        <v>397</v>
      </c>
      <c r="C70" s="968"/>
      <c r="D70" s="608"/>
      <c r="E70" s="607"/>
      <c r="F70" s="51">
        <v>140.5</v>
      </c>
      <c r="G70" s="49">
        <v>44435</v>
      </c>
      <c r="H70" s="1105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1008"/>
      <c r="P70" s="1107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94"/>
      <c r="M89" s="109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94"/>
      <c r="M90" s="109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98" t="s">
        <v>19</v>
      </c>
      <c r="G260" s="998"/>
      <c r="H260" s="999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4" activePane="bottomRight" state="frozen"/>
      <selection pane="topRight" activeCell="H1" sqref="H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7" t="s">
        <v>657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37"/>
      <c r="V3" s="838"/>
      <c r="W3" s="836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39" t="s">
        <v>835</v>
      </c>
      <c r="V19" s="840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39" t="s">
        <v>835</v>
      </c>
      <c r="V20" s="840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2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39" t="s">
        <v>836</v>
      </c>
      <c r="V21" s="840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2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39" t="s">
        <v>837</v>
      </c>
      <c r="V22" s="840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39" t="s">
        <v>837</v>
      </c>
      <c r="V23" s="840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2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39" t="s">
        <v>838</v>
      </c>
      <c r="V24" s="840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2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39" t="s">
        <v>839</v>
      </c>
      <c r="V25" s="840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2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39" t="s">
        <v>840</v>
      </c>
      <c r="V26" s="840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2" t="s">
        <v>206</v>
      </c>
      <c r="P27" s="732">
        <v>44480</v>
      </c>
      <c r="Q27" s="823">
        <v>25140</v>
      </c>
      <c r="R27" s="649">
        <v>44473</v>
      </c>
      <c r="S27" s="485"/>
      <c r="T27" s="67"/>
      <c r="U27" s="839" t="s">
        <v>841</v>
      </c>
      <c r="V27" s="840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2" t="s">
        <v>206</v>
      </c>
      <c r="P28" s="732">
        <v>44480</v>
      </c>
      <c r="Q28" s="823">
        <v>0</v>
      </c>
      <c r="R28" s="649">
        <v>44470</v>
      </c>
      <c r="S28" s="485"/>
      <c r="T28" s="67"/>
      <c r="U28" s="839" t="s">
        <v>839</v>
      </c>
      <c r="V28" s="840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2" t="s">
        <v>206</v>
      </c>
      <c r="P29" s="732">
        <v>44481</v>
      </c>
      <c r="Q29" s="823">
        <v>20140</v>
      </c>
      <c r="R29" s="649">
        <v>44470</v>
      </c>
      <c r="S29" s="485"/>
      <c r="T29" s="67"/>
      <c r="U29" s="839" t="s">
        <v>840</v>
      </c>
      <c r="V29" s="840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2" t="s">
        <v>35</v>
      </c>
      <c r="P30" s="732">
        <v>44483</v>
      </c>
      <c r="Q30" s="823">
        <v>25040</v>
      </c>
      <c r="R30" s="649">
        <v>44470</v>
      </c>
      <c r="S30" s="485"/>
      <c r="T30" s="67"/>
      <c r="U30" s="839" t="s">
        <v>842</v>
      </c>
      <c r="V30" s="840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4" t="s">
        <v>35</v>
      </c>
      <c r="P31" s="732">
        <v>44483</v>
      </c>
      <c r="Q31" s="492"/>
      <c r="R31" s="493"/>
      <c r="S31" s="485"/>
      <c r="T31" s="67"/>
      <c r="U31" s="839" t="s">
        <v>843</v>
      </c>
      <c r="V31" s="840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1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1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1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1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1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1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1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1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1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1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1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1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1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1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1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1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1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1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1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1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2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1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1"/>
      <c r="V54" s="326"/>
      <c r="W54"/>
      <c r="X54"/>
    </row>
    <row r="55" spans="1:24" ht="30.75" customHeight="1" x14ac:dyDescent="0.3">
      <c r="A55" s="1120" t="s">
        <v>55</v>
      </c>
      <c r="B55" s="292" t="s">
        <v>56</v>
      </c>
      <c r="C55" s="1110" t="s">
        <v>726</v>
      </c>
      <c r="D55" s="717"/>
      <c r="E55" s="607"/>
      <c r="F55" s="51">
        <v>1598</v>
      </c>
      <c r="G55" s="87">
        <v>44445</v>
      </c>
      <c r="H55" s="1088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123" t="s">
        <v>35</v>
      </c>
      <c r="P55" s="1125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121"/>
      <c r="B56" s="292" t="s">
        <v>441</v>
      </c>
      <c r="C56" s="1122"/>
      <c r="D56" s="717"/>
      <c r="E56" s="607"/>
      <c r="F56" s="51">
        <v>91.6</v>
      </c>
      <c r="G56" s="87">
        <v>44445</v>
      </c>
      <c r="H56" s="1089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124"/>
      <c r="P56" s="1126"/>
      <c r="Q56" s="712"/>
      <c r="R56" s="40"/>
      <c r="S56" s="67"/>
      <c r="T56" s="67"/>
      <c r="U56" s="43"/>
      <c r="V56" s="44"/>
    </row>
    <row r="57" spans="1:24" ht="18.75" customHeight="1" x14ac:dyDescent="0.3">
      <c r="A57" s="814" t="s">
        <v>55</v>
      </c>
      <c r="B57" s="292" t="s">
        <v>56</v>
      </c>
      <c r="C57" s="819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7" t="s">
        <v>35</v>
      </c>
      <c r="P57" s="818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4" t="s">
        <v>55</v>
      </c>
      <c r="B58" s="292" t="s">
        <v>56</v>
      </c>
      <c r="C58" s="819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7" t="s">
        <v>35</v>
      </c>
      <c r="P58" s="818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4" t="s">
        <v>55</v>
      </c>
      <c r="B59" s="292" t="s">
        <v>56</v>
      </c>
      <c r="C59" s="819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7" t="s">
        <v>35</v>
      </c>
      <c r="P59" s="818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4" t="s">
        <v>55</v>
      </c>
      <c r="B60" s="292" t="s">
        <v>56</v>
      </c>
      <c r="C60" s="815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7" t="s">
        <v>35</v>
      </c>
      <c r="P60" s="818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4" t="s">
        <v>55</v>
      </c>
      <c r="B61" s="292" t="s">
        <v>56</v>
      </c>
      <c r="C61" s="819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7" t="s">
        <v>35</v>
      </c>
      <c r="P61" s="818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1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2">
        <f t="shared" si="6"/>
        <v>73470</v>
      </c>
      <c r="O63" s="774" t="s">
        <v>35</v>
      </c>
      <c r="P63" s="813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0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6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35" t="s">
        <v>55</v>
      </c>
      <c r="B66" s="759" t="s">
        <v>56</v>
      </c>
      <c r="C66" s="828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35" t="s">
        <v>55</v>
      </c>
      <c r="B67" s="759" t="s">
        <v>56</v>
      </c>
      <c r="C67" s="829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6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5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5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94"/>
      <c r="M87" s="1095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94"/>
      <c r="M88" s="1095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98" t="s">
        <v>19</v>
      </c>
      <c r="G258" s="998"/>
      <c r="H258" s="999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CANALES   DICIEMBRE    2 0 2 1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2021-12-16T17:47:35Z</cp:lastPrinted>
  <dcterms:created xsi:type="dcterms:W3CDTF">2021-01-11T16:09:23Z</dcterms:created>
  <dcterms:modified xsi:type="dcterms:W3CDTF">2022-01-13T21:58:40Z</dcterms:modified>
</cp:coreProperties>
</file>