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6840" yWindow="240" windowWidth="13485" windowHeight="10110" firstSheet="10" activeTab="10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REMISIONES  OCTUBRE   2022    " sheetId="11" r:id="rId10"/>
    <sheet name=" REMISIONES  NOVIEMBRE   2022  " sheetId="12" r:id="rId11"/>
    <sheet name="Hoja2" sheetId="10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3" i="12" l="1"/>
  <c r="G102" i="12"/>
  <c r="G79" i="12"/>
  <c r="G87" i="12" l="1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G91" i="12"/>
  <c r="G84" i="12"/>
  <c r="G78" i="12" l="1"/>
  <c r="G66" i="12"/>
  <c r="G74" i="12"/>
  <c r="G83" i="12" l="1"/>
  <c r="G52" i="12"/>
  <c r="G70" i="12"/>
  <c r="G51" i="12"/>
  <c r="G61" i="12"/>
  <c r="G58" i="12"/>
  <c r="G64" i="12"/>
  <c r="G43" i="12"/>
  <c r="G47" i="12" l="1"/>
  <c r="G31" i="12"/>
  <c r="G45" i="12"/>
  <c r="G28" i="12"/>
  <c r="G24" i="12"/>
  <c r="G33" i="12"/>
  <c r="G23" i="12"/>
  <c r="G94" i="11"/>
  <c r="G12" i="12"/>
  <c r="G18" i="12" l="1"/>
  <c r="G9" i="12"/>
  <c r="G88" i="11"/>
  <c r="G97" i="11" l="1"/>
  <c r="G91" i="11"/>
  <c r="G90" i="11"/>
  <c r="E117" i="12" l="1"/>
  <c r="H116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H5" i="12"/>
  <c r="G117" i="12"/>
  <c r="E121" i="12" l="1"/>
  <c r="H4" i="12"/>
  <c r="H117" i="12" s="1"/>
  <c r="G85" i="11"/>
  <c r="G65" i="11"/>
  <c r="G92" i="11"/>
  <c r="G77" i="11"/>
  <c r="G89" i="11"/>
  <c r="G74" i="11"/>
  <c r="G78" i="11"/>
  <c r="G66" i="11"/>
  <c r="G60" i="11"/>
  <c r="G62" i="11" l="1"/>
  <c r="G54" i="11"/>
  <c r="G53" i="11"/>
  <c r="G48" i="11"/>
  <c r="G41" i="11" l="1"/>
  <c r="G42" i="11"/>
  <c r="G37" i="11"/>
  <c r="G47" i="11" l="1"/>
  <c r="G21" i="11" l="1"/>
  <c r="G131" i="9"/>
  <c r="G9" i="11" l="1"/>
  <c r="G20" i="11" l="1"/>
  <c r="G11" i="11"/>
  <c r="G134" i="9"/>
  <c r="G4" i="11"/>
  <c r="G5" i="11" l="1"/>
  <c r="H5" i="11" s="1"/>
  <c r="G109" i="9"/>
  <c r="G127" i="9"/>
  <c r="E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H4" i="11"/>
  <c r="G103" i="11" l="1"/>
  <c r="E107" i="11" s="1"/>
  <c r="H103" i="11"/>
  <c r="G122" i="9"/>
  <c r="G120" i="9" l="1"/>
  <c r="G98" i="9"/>
  <c r="G93" i="9"/>
  <c r="B125" i="9"/>
  <c r="B126" i="9"/>
  <c r="B127" i="9" s="1"/>
  <c r="B128" i="9" s="1"/>
  <c r="B129" i="9" s="1"/>
  <c r="B130" i="9" s="1"/>
  <c r="B131" i="9" s="1"/>
  <c r="B132" i="9" s="1"/>
  <c r="B133" i="9" s="1"/>
  <c r="B134" i="9" s="1"/>
  <c r="H125" i="9"/>
  <c r="H126" i="9"/>
  <c r="H127" i="9"/>
  <c r="H128" i="9"/>
  <c r="H129" i="9"/>
  <c r="H130" i="9"/>
  <c r="H131" i="9"/>
  <c r="H132" i="9"/>
  <c r="H133" i="9"/>
  <c r="H134" i="9"/>
  <c r="H135" i="9"/>
  <c r="G104" i="9" l="1"/>
  <c r="G97" i="9" l="1"/>
  <c r="B110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36" i="9"/>
  <c r="H137" i="9"/>
  <c r="G91" i="9"/>
  <c r="G79" i="9" l="1"/>
  <c r="G8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B107" i="9"/>
  <c r="B108" i="9"/>
  <c r="B109" i="9" s="1"/>
  <c r="B92" i="9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G77" i="9" l="1"/>
  <c r="G71" i="9"/>
  <c r="G65" i="9"/>
  <c r="G78" i="9"/>
  <c r="G68" i="9"/>
  <c r="G50" i="9"/>
  <c r="G56" i="9" l="1"/>
  <c r="G60" i="9"/>
  <c r="G49" i="9" l="1"/>
  <c r="H49" i="9" s="1"/>
  <c r="G47" i="9"/>
  <c r="H47" i="9" s="1"/>
  <c r="G32" i="9"/>
  <c r="H32" i="9" s="1"/>
  <c r="G19" i="9"/>
  <c r="H19" i="9" s="1"/>
  <c r="G80" i="8"/>
  <c r="E139" i="9"/>
  <c r="H138" i="9"/>
  <c r="H109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139" i="9" l="1"/>
  <c r="G139" i="9"/>
  <c r="E143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<sst xmlns="http://schemas.openxmlformats.org/spreadsheetml/2006/main" count="956" uniqueCount="145">
  <si>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</si>
  <si>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</si>
  <si>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</si>
  <si>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</si>
  <si>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</si>
  <si>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</si>
  <si>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</si>
  <si>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</si>
  <si>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</si>
  <si>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</si>
  <si>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</si>
  <si>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</si>
  <si>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</si>
  <si>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</si>
  <si>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</si>
  <si>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</si>
  <si>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</si>
  <si>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</si>
  <si>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</si>
  <si>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</si>
  <si>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</si>
  <si>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</si>
  <si>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</si>
  <si>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</si>
  <si>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</si>
  <si>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</si>
  <si>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</si>
  <si>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</si>
  <si>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</si>
  <si>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</si>
  <si>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</si>
  <si>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</si>
  <si>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</si>
  <si>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</si>
  <si>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</si>
  <si>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</si>
  <si>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</si>
  <si>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</si>
  <si>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</si>
  <si>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</si>
  <si>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</si>
  <si>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</si>
  <si>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</si>
  <si>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</si>
  <si>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</si>
  <si>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</si>
  <si>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</si>
  <si>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</si>
  <si>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</si>
  <si>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</si>
  <si>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</si>
  <si>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</si>
  <si>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</si>
  <si>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</si>
  <si>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</si>
  <si>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</si>
  <si>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</si>
  <si>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</si>
  <si>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</si>
  <si>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</si>
  <si>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</si>
  <si>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</si>
  <si>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</si>
  <si>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</si>
  <si>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</si>
  <si>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</si>
  <si>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</si>
  <si>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</si>
  <si>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</si>
  <si>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</si>
  <si>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</si>
  <si>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</si>
  <si>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</si>
  <si>
    <t>14-Sept-22--15-Sept-22</t>
  </si>
  <si>
    <t>15-Sept-22--17-Sept-22</t>
  </si>
  <si>
    <t>11-Sept-22--18-Sept-22</t>
  </si>
  <si>
    <t>17-Sept-22--18-Sept-22</t>
  </si>
  <si>
    <t>18-Sept-22---19-Sept-22</t>
  </si>
  <si>
    <t>18-Sept-22--20-Sept-22</t>
  </si>
  <si>
    <t>20-Sept-22--21-Sept-22</t>
  </si>
  <si>
    <t>21-sept-22---22-Sept-22</t>
  </si>
  <si>
    <t>22-Sept-22--23-Sept-22</t>
  </si>
  <si>
    <t xml:space="preserve">CREMERIA </t>
  </si>
  <si>
    <t>24-Sept-22--25-Sept-22</t>
  </si>
  <si>
    <t>25-Sept-22--27-Sept-22</t>
  </si>
  <si>
    <t>27-Sept-22--28-Sept-22</t>
  </si>
  <si>
    <t>25-Sept-22--30-Sept-22</t>
  </si>
  <si>
    <t>27-Sept-22--29-Sept-22--30-Sept-22</t>
  </si>
  <si>
    <t>29-Sept-22--30-Sept-22</t>
  </si>
  <si>
    <t>30-Sept-22--2-Oct-22</t>
  </si>
  <si>
    <t>REMISIONES    POR     CREDITOS         DE   OCTUBRE    2 0 2 2</t>
  </si>
  <si>
    <t>2-Oct-22--4-Oct-22</t>
  </si>
  <si>
    <t>1-Oct-22--4-Oct-22--5-Oct-22</t>
  </si>
  <si>
    <t>4-Oct-22--6-Oct-22</t>
  </si>
  <si>
    <t>5-Oct-22--6-Oct-22--7-Oct-22</t>
  </si>
  <si>
    <t>5-Oct-22---6-Oct-22--7-Oct-22--8-Oct-22</t>
  </si>
  <si>
    <t>7-Oct-22--8-Oct-22</t>
  </si>
  <si>
    <t>8-Oct-22--9-Oct-22</t>
  </si>
  <si>
    <t>9-Oct-22---11-Oct-22</t>
  </si>
  <si>
    <t>9-Oct-22--15-Oct-22</t>
  </si>
  <si>
    <t>13-Oct-22--15-Oct-22--16-Oct-22</t>
  </si>
  <si>
    <t>15-Oct-22--16-Oct-22</t>
  </si>
  <si>
    <t>15-Oct-22--16-Oct-22--18-Oct-22</t>
  </si>
  <si>
    <t>16-Oct-22--18-Oct-22</t>
  </si>
  <si>
    <t>EVARISTO</t>
  </si>
  <si>
    <t>18-Oct-22--20-Oct-22</t>
  </si>
  <si>
    <t>20-Oct-22---21-Oct-22</t>
  </si>
  <si>
    <t>21-Oct-22--25-Oct-22</t>
  </si>
  <si>
    <t>23-Oct-22--25-Oct-22</t>
  </si>
  <si>
    <t>22-Oct-22--27-Oct-22</t>
  </si>
  <si>
    <t>27-Oct-22--28-Oct-22</t>
  </si>
  <si>
    <t>25-Oct-22--28-Oct-22--29-Oct-22</t>
  </si>
  <si>
    <t>28-Oct-22--29-Oct-22</t>
  </si>
  <si>
    <t>23-Oct-22--30-Oct-22</t>
  </si>
  <si>
    <t>29-Oct-22--30-Oct-22</t>
  </si>
  <si>
    <t>REMISIONES    POR     CREDITOS         DE   NOVIEMBRE    2 0 2 2</t>
  </si>
  <si>
    <t>29-Oct-22--1-Nov-22</t>
  </si>
  <si>
    <t>1-Nov-22--3-Nov-22</t>
  </si>
  <si>
    <t>5-Nov-22--6-Nov-22</t>
  </si>
  <si>
    <t>4-Nov-22--6-Nov-22</t>
  </si>
  <si>
    <t>4-Nov-22--6-Nov-22--8-Nov-22</t>
  </si>
  <si>
    <t>30-Oct-22--10-Nov-22</t>
  </si>
  <si>
    <t>8-Nov-22--10-Nov-22</t>
  </si>
  <si>
    <t>8-Nov-22--11-Nov-22</t>
  </si>
  <si>
    <t>10-Nov-22--11-Nov-22</t>
  </si>
  <si>
    <t>11-Nov-22--12-Nov-22</t>
  </si>
  <si>
    <t>12-Nov-22--13-Nov-22</t>
  </si>
  <si>
    <t>14-Nov-22--15-Nov-22</t>
  </si>
  <si>
    <t>13-Nov-22--14-Nov-22--15-Nov-22--16-Nov-22</t>
  </si>
  <si>
    <t>15-Nov-22--16-Nov-22</t>
  </si>
  <si>
    <t>16-Nov-22--17-Nov-22</t>
  </si>
  <si>
    <t>17-Nov-22--18-Nov-22</t>
  </si>
  <si>
    <t>16-Nov-22--17-Nov-22--19-Nov-22</t>
  </si>
  <si>
    <t>18-Nov-22--19-Nov-22</t>
  </si>
  <si>
    <t>13-Nov-22--20-Nov-22</t>
  </si>
  <si>
    <t>19-Nov-22--20-Nov-22</t>
  </si>
  <si>
    <t>19-Nov-22--21-Nov-22</t>
  </si>
  <si>
    <t>19-Nov-22--20-Nov-22--22-Nov-22</t>
  </si>
  <si>
    <t>21-Nov-22--22-Nov-22</t>
  </si>
  <si>
    <t>22-Nov-22--24-Nov-22</t>
  </si>
  <si>
    <t>20-Nov-22--24-Nov-22</t>
  </si>
  <si>
    <t>22-Nov-22--24-Nov-22--25-Nov-22</t>
  </si>
  <si>
    <t>22-Nov-22--24-Nov-22--25-Nov-22--26-Nov-22</t>
  </si>
  <si>
    <t>25-Nov-22--27-Nov-22</t>
  </si>
  <si>
    <t>27-Nov-22--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</si>
</sst>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0" fillId="0" borderId="0" xfId="0" applyFill="1"/>
    <xf numFmtId="0" fontId="0" fillId="0" borderId="4" xfId="0" applyFill="1" applyBorder="1"/>
    <xf numFmtId="0" fontId="3" fillId="0" borderId="6" xfId="0" applyFont="1" applyFill="1" applyBorder="1" applyAlignment="1">
      <alignment horizontal="center"/>
    </xf>
    <xf numFmtId="166" fontId="2" fillId="0" borderId="10" xfId="0" applyNumberFormat="1" applyFont="1" applyFill="1" applyBorder="1"/>
    <xf numFmtId="166" fontId="2" fillId="0" borderId="10" xfId="0" applyNumberFormat="1" applyFont="1" applyFill="1" applyBorder="1" applyAlignment="1">
      <alignment wrapText="1"/>
    </xf>
    <xf numFmtId="166" fontId="2" fillId="0" borderId="0" xfId="0" applyNumberFormat="1" applyFont="1" applyFill="1"/>
    <xf numFmtId="166" fontId="0" fillId="0" borderId="0" xfId="0" applyNumberFormat="1" applyFill="1"/>
    <xf numFmtId="165" fontId="7" fillId="0" borderId="0" xfId="0" applyNumberFormat="1" applyFont="1" applyFill="1" applyAlignment="1">
      <alignment horizontal="center" wrapText="1"/>
    </xf>
    <xf numFmtId="0" fontId="7" fillId="0" borderId="7" xfId="0" applyFont="1" applyFill="1" applyBorder="1"/>
    <xf numFmtId="165" fontId="7" fillId="0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Fill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66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103</xdr:row>
      <xdr:rowOff>152402</xdr:rowOff>
    </xdr:from>
    <xdr:to>
      <xdr:col>5</xdr:col>
      <xdr:colOff>180974</xdr:colOff>
      <xdr:row>105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5132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103</xdr:row>
      <xdr:rowOff>123829</xdr:rowOff>
    </xdr:from>
    <xdr:to>
      <xdr:col>6</xdr:col>
      <xdr:colOff>171450</xdr:colOff>
      <xdr:row>105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5180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7510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7987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7" t="s">
        <v>13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91">
        <f>E41-G41</f>
        <v>0</v>
      </c>
      <c r="F45" s="92"/>
      <c r="G45" s="93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94" t="s">
        <v>12</v>
      </c>
      <c r="F47" s="94"/>
      <c r="G47" s="94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I120"/>
  <sheetViews>
    <sheetView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E109" sqref="E109:G10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90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48" thickTop="1" x14ac:dyDescent="0.25">
      <c r="A4" s="14">
        <v>44838</v>
      </c>
      <c r="B4" s="15">
        <v>616</v>
      </c>
      <c r="C4" s="16"/>
      <c r="D4" s="17" t="s">
        <v>19</v>
      </c>
      <c r="E4" s="18">
        <v>3040</v>
      </c>
      <c r="F4" s="65" t="s">
        <v>94</v>
      </c>
      <c r="G4" s="20">
        <f>1500+840+700</f>
        <v>3040</v>
      </c>
      <c r="H4" s="76">
        <f t="shared" ref="H4:H102" si="0">E4-G4</f>
        <v>0</v>
      </c>
      <c r="I4" s="2"/>
    </row>
    <row r="5" spans="1:9" ht="31.5" x14ac:dyDescent="0.25">
      <c r="A5" s="14">
        <v>44838</v>
      </c>
      <c r="B5" s="15">
        <v>617</v>
      </c>
      <c r="C5" s="16"/>
      <c r="D5" s="22" t="s">
        <v>35</v>
      </c>
      <c r="E5" s="23">
        <v>5819</v>
      </c>
      <c r="F5" s="64" t="s">
        <v>93</v>
      </c>
      <c r="G5" s="25">
        <f>5319+500</f>
        <v>5819</v>
      </c>
      <c r="H5" s="76">
        <f t="shared" si="0"/>
        <v>0</v>
      </c>
    </row>
    <row r="6" spans="1:9" x14ac:dyDescent="0.25">
      <c r="A6" s="14">
        <v>44838</v>
      </c>
      <c r="B6" s="15">
        <f t="shared" ref="B6:B69" si="1">B5+1</f>
        <v>618</v>
      </c>
      <c r="C6" s="16"/>
      <c r="D6" s="22" t="s">
        <v>22</v>
      </c>
      <c r="E6" s="23">
        <v>10492</v>
      </c>
      <c r="F6" s="24">
        <v>44840</v>
      </c>
      <c r="G6" s="25">
        <v>10492</v>
      </c>
      <c r="H6" s="76">
        <f t="shared" si="0"/>
        <v>0</v>
      </c>
    </row>
    <row r="7" spans="1:9" ht="16.5" customHeight="1" x14ac:dyDescent="0.25">
      <c r="A7" s="26">
        <v>44838</v>
      </c>
      <c r="B7" s="15">
        <f t="shared" si="1"/>
        <v>619</v>
      </c>
      <c r="C7" s="16"/>
      <c r="D7" s="27" t="s">
        <v>20</v>
      </c>
      <c r="E7" s="23">
        <v>7346</v>
      </c>
      <c r="F7" s="24">
        <v>44840</v>
      </c>
      <c r="G7" s="25">
        <v>7346</v>
      </c>
      <c r="H7" s="76">
        <f t="shared" si="0"/>
        <v>0</v>
      </c>
    </row>
    <row r="8" spans="1:9" x14ac:dyDescent="0.25">
      <c r="A8" s="14">
        <v>44839</v>
      </c>
      <c r="B8" s="15">
        <f t="shared" si="1"/>
        <v>620</v>
      </c>
      <c r="C8" s="16"/>
      <c r="D8" s="28" t="s">
        <v>19</v>
      </c>
      <c r="E8" s="23">
        <v>1776</v>
      </c>
      <c r="F8" s="24">
        <v>44839</v>
      </c>
      <c r="G8" s="25">
        <v>1776</v>
      </c>
      <c r="H8" s="76">
        <f t="shared" si="0"/>
        <v>0</v>
      </c>
    </row>
    <row r="9" spans="1:9" ht="31.5" x14ac:dyDescent="0.25">
      <c r="A9" s="14">
        <v>44839</v>
      </c>
      <c r="B9" s="15">
        <f t="shared" si="1"/>
        <v>621</v>
      </c>
      <c r="C9" s="16"/>
      <c r="D9" s="27" t="s">
        <v>9</v>
      </c>
      <c r="E9" s="23">
        <v>12479</v>
      </c>
      <c r="F9" s="64" t="s">
        <v>98</v>
      </c>
      <c r="G9" s="25">
        <f>2600+4879+5000</f>
        <v>12479</v>
      </c>
      <c r="H9" s="76">
        <f t="shared" si="0"/>
        <v>0</v>
      </c>
    </row>
    <row r="10" spans="1:9" x14ac:dyDescent="0.25">
      <c r="A10" s="14">
        <v>44839</v>
      </c>
      <c r="B10" s="15">
        <f t="shared" si="1"/>
        <v>622</v>
      </c>
      <c r="C10" s="16"/>
      <c r="D10" s="27" t="s">
        <v>28</v>
      </c>
      <c r="E10" s="23">
        <v>7024</v>
      </c>
      <c r="F10" s="64">
        <v>44840</v>
      </c>
      <c r="G10" s="25">
        <v>7024</v>
      </c>
      <c r="H10" s="76">
        <f t="shared" si="0"/>
        <v>0</v>
      </c>
    </row>
    <row r="11" spans="1:9" ht="31.5" x14ac:dyDescent="0.25">
      <c r="A11" s="14">
        <v>44840</v>
      </c>
      <c r="B11" s="15">
        <f t="shared" si="1"/>
        <v>623</v>
      </c>
      <c r="C11" s="16"/>
      <c r="D11" s="27" t="s">
        <v>19</v>
      </c>
      <c r="E11" s="23">
        <v>2881</v>
      </c>
      <c r="F11" s="64" t="s">
        <v>96</v>
      </c>
      <c r="G11" s="25">
        <f>1881+1000</f>
        <v>2881</v>
      </c>
      <c r="H11" s="76">
        <f t="shared" si="0"/>
        <v>0</v>
      </c>
    </row>
    <row r="12" spans="1:9" x14ac:dyDescent="0.25">
      <c r="A12" s="14">
        <v>44840</v>
      </c>
      <c r="B12" s="15">
        <f t="shared" si="1"/>
        <v>624</v>
      </c>
      <c r="C12" s="29"/>
      <c r="D12" s="27" t="s">
        <v>22</v>
      </c>
      <c r="E12" s="23">
        <v>6880</v>
      </c>
      <c r="F12" s="64">
        <v>44843</v>
      </c>
      <c r="G12" s="25">
        <v>6880</v>
      </c>
      <c r="H12" s="76">
        <f t="shared" si="0"/>
        <v>0</v>
      </c>
    </row>
    <row r="13" spans="1:9" x14ac:dyDescent="0.25">
      <c r="A13" s="14">
        <v>44840</v>
      </c>
      <c r="B13" s="15">
        <f t="shared" si="1"/>
        <v>625</v>
      </c>
      <c r="C13" s="30"/>
      <c r="D13" s="27" t="s">
        <v>8</v>
      </c>
      <c r="E13" s="23">
        <v>209</v>
      </c>
      <c r="F13" s="24">
        <v>44842</v>
      </c>
      <c r="G13" s="25">
        <v>209</v>
      </c>
      <c r="H13" s="76">
        <f t="shared" si="0"/>
        <v>0</v>
      </c>
    </row>
    <row r="14" spans="1:9" x14ac:dyDescent="0.25">
      <c r="A14" s="14">
        <v>44840</v>
      </c>
      <c r="B14" s="15">
        <f t="shared" si="1"/>
        <v>626</v>
      </c>
      <c r="C14" s="29"/>
      <c r="D14" s="22" t="s">
        <v>20</v>
      </c>
      <c r="E14" s="23">
        <v>4331</v>
      </c>
      <c r="F14" s="24">
        <v>44841</v>
      </c>
      <c r="G14" s="25">
        <v>4331</v>
      </c>
      <c r="H14" s="76">
        <f t="shared" si="0"/>
        <v>0</v>
      </c>
    </row>
    <row r="15" spans="1:9" x14ac:dyDescent="0.25">
      <c r="A15" s="14">
        <v>44841</v>
      </c>
      <c r="B15" s="15">
        <f t="shared" si="1"/>
        <v>627</v>
      </c>
      <c r="C15" s="30"/>
      <c r="D15" s="27" t="s">
        <v>35</v>
      </c>
      <c r="E15" s="23">
        <v>4685</v>
      </c>
      <c r="F15" s="24">
        <v>44842</v>
      </c>
      <c r="G15" s="25">
        <v>4685</v>
      </c>
      <c r="H15" s="76">
        <f t="shared" si="0"/>
        <v>0</v>
      </c>
    </row>
    <row r="16" spans="1:9" x14ac:dyDescent="0.25">
      <c r="A16" s="14">
        <v>44841</v>
      </c>
      <c r="B16" s="15">
        <f t="shared" si="1"/>
        <v>628</v>
      </c>
      <c r="C16" s="29"/>
      <c r="D16" s="27" t="s">
        <v>19</v>
      </c>
      <c r="E16" s="23">
        <v>1478</v>
      </c>
      <c r="F16" s="24">
        <v>44842</v>
      </c>
      <c r="G16" s="25">
        <v>1478</v>
      </c>
      <c r="H16" s="76">
        <f t="shared" si="0"/>
        <v>0</v>
      </c>
    </row>
    <row r="17" spans="1:8" x14ac:dyDescent="0.25">
      <c r="A17" s="14">
        <v>44841</v>
      </c>
      <c r="B17" s="15">
        <f t="shared" si="1"/>
        <v>629</v>
      </c>
      <c r="C17" s="30"/>
      <c r="D17" s="27" t="s">
        <v>28</v>
      </c>
      <c r="E17" s="23">
        <v>4766</v>
      </c>
      <c r="F17" s="64">
        <v>44842</v>
      </c>
      <c r="G17" s="25">
        <v>4766</v>
      </c>
      <c r="H17" s="76">
        <f t="shared" si="0"/>
        <v>0</v>
      </c>
    </row>
    <row r="18" spans="1:8" x14ac:dyDescent="0.25">
      <c r="A18" s="14">
        <v>44841</v>
      </c>
      <c r="B18" s="15">
        <f t="shared" si="1"/>
        <v>630</v>
      </c>
      <c r="C18" s="29"/>
      <c r="D18" s="27" t="s">
        <v>20</v>
      </c>
      <c r="E18" s="23">
        <v>7387</v>
      </c>
      <c r="F18" s="24">
        <v>44842</v>
      </c>
      <c r="G18" s="25">
        <v>7387</v>
      </c>
      <c r="H18" s="76">
        <f t="shared" si="0"/>
        <v>0</v>
      </c>
    </row>
    <row r="19" spans="1:8" x14ac:dyDescent="0.25">
      <c r="A19" s="14">
        <v>44842</v>
      </c>
      <c r="B19" s="15">
        <f t="shared" si="1"/>
        <v>631</v>
      </c>
      <c r="C19" s="30"/>
      <c r="D19" s="27" t="s">
        <v>19</v>
      </c>
      <c r="E19" s="23">
        <v>3924</v>
      </c>
      <c r="F19" s="64">
        <v>44845</v>
      </c>
      <c r="G19" s="25">
        <v>3924</v>
      </c>
      <c r="H19" s="76">
        <f t="shared" si="0"/>
        <v>0</v>
      </c>
    </row>
    <row r="20" spans="1:8" ht="31.5" x14ac:dyDescent="0.25">
      <c r="A20" s="14">
        <v>44842</v>
      </c>
      <c r="B20" s="15">
        <f t="shared" si="1"/>
        <v>632</v>
      </c>
      <c r="C20" s="29"/>
      <c r="D20" s="27" t="s">
        <v>17</v>
      </c>
      <c r="E20" s="23">
        <v>4626</v>
      </c>
      <c r="F20" s="64" t="s">
        <v>97</v>
      </c>
      <c r="G20" s="25">
        <f>4026+600</f>
        <v>4626</v>
      </c>
      <c r="H20" s="76">
        <f t="shared" si="0"/>
        <v>0</v>
      </c>
    </row>
    <row r="21" spans="1:8" ht="47.25" x14ac:dyDescent="0.25">
      <c r="A21" s="14">
        <v>44842</v>
      </c>
      <c r="B21" s="15">
        <f t="shared" si="1"/>
        <v>633</v>
      </c>
      <c r="C21" s="29"/>
      <c r="D21" s="27" t="s">
        <v>23</v>
      </c>
      <c r="E21" s="23">
        <v>15416</v>
      </c>
      <c r="F21" s="64" t="s">
        <v>100</v>
      </c>
      <c r="G21" s="25">
        <f>5930+7486+2000</f>
        <v>15416</v>
      </c>
      <c r="H21" s="76">
        <f t="shared" si="0"/>
        <v>0</v>
      </c>
    </row>
    <row r="22" spans="1:8" x14ac:dyDescent="0.25">
      <c r="A22" s="14">
        <v>44842</v>
      </c>
      <c r="B22" s="15">
        <f t="shared" si="1"/>
        <v>634</v>
      </c>
      <c r="C22" s="29"/>
      <c r="D22" s="27" t="s">
        <v>20</v>
      </c>
      <c r="E22" s="23">
        <v>8791</v>
      </c>
      <c r="F22" s="24">
        <v>44843</v>
      </c>
      <c r="G22" s="25">
        <v>8791</v>
      </c>
      <c r="H22" s="76">
        <f t="shared" si="0"/>
        <v>0</v>
      </c>
    </row>
    <row r="23" spans="1:8" ht="15" customHeight="1" x14ac:dyDescent="0.25">
      <c r="A23" s="14">
        <v>44842</v>
      </c>
      <c r="B23" s="15">
        <f t="shared" si="1"/>
        <v>635</v>
      </c>
      <c r="C23" s="29"/>
      <c r="D23" s="27" t="s">
        <v>35</v>
      </c>
      <c r="E23" s="23">
        <v>3481</v>
      </c>
      <c r="F23" s="24">
        <v>44843</v>
      </c>
      <c r="G23" s="25">
        <v>3481</v>
      </c>
      <c r="H23" s="76">
        <f t="shared" si="0"/>
        <v>0</v>
      </c>
    </row>
    <row r="24" spans="1:8" x14ac:dyDescent="0.25">
      <c r="A24" s="14">
        <v>44843</v>
      </c>
      <c r="B24" s="15">
        <f t="shared" si="1"/>
        <v>636</v>
      </c>
      <c r="C24" s="29"/>
      <c r="D24" s="27" t="s">
        <v>28</v>
      </c>
      <c r="E24" s="23">
        <v>6414</v>
      </c>
      <c r="F24" s="64">
        <v>44845</v>
      </c>
      <c r="G24" s="25">
        <v>6414</v>
      </c>
      <c r="H24" s="76">
        <f t="shared" si="0"/>
        <v>0</v>
      </c>
    </row>
    <row r="25" spans="1:8" x14ac:dyDescent="0.25">
      <c r="A25" s="14">
        <v>44843</v>
      </c>
      <c r="B25" s="15">
        <f t="shared" si="1"/>
        <v>637</v>
      </c>
      <c r="C25" s="29"/>
      <c r="D25" s="27" t="s">
        <v>28</v>
      </c>
      <c r="E25" s="23">
        <v>1569</v>
      </c>
      <c r="F25" s="24">
        <v>44845</v>
      </c>
      <c r="G25" s="25">
        <v>1569</v>
      </c>
      <c r="H25" s="76">
        <f t="shared" si="0"/>
        <v>0</v>
      </c>
    </row>
    <row r="26" spans="1:8" x14ac:dyDescent="0.25">
      <c r="A26" s="14">
        <v>44843</v>
      </c>
      <c r="B26" s="15">
        <f t="shared" si="1"/>
        <v>638</v>
      </c>
      <c r="C26" s="29"/>
      <c r="D26" s="27" t="s">
        <v>20</v>
      </c>
      <c r="E26" s="23">
        <v>8419</v>
      </c>
      <c r="F26" s="64">
        <v>44845</v>
      </c>
      <c r="G26" s="25">
        <v>8419</v>
      </c>
      <c r="H26" s="76">
        <f t="shared" si="0"/>
        <v>0</v>
      </c>
    </row>
    <row r="27" spans="1:8" x14ac:dyDescent="0.25">
      <c r="A27" s="14">
        <v>44844</v>
      </c>
      <c r="B27" s="15">
        <f t="shared" si="1"/>
        <v>639</v>
      </c>
      <c r="C27" s="29"/>
      <c r="D27" s="27" t="s">
        <v>8</v>
      </c>
      <c r="E27" s="23">
        <v>289</v>
      </c>
      <c r="F27" s="24">
        <v>44846</v>
      </c>
      <c r="G27" s="25">
        <v>289</v>
      </c>
      <c r="H27" s="76">
        <f t="shared" si="0"/>
        <v>0</v>
      </c>
    </row>
    <row r="28" spans="1:8" x14ac:dyDescent="0.25">
      <c r="A28" s="14">
        <v>44845</v>
      </c>
      <c r="B28" s="15">
        <f t="shared" si="1"/>
        <v>640</v>
      </c>
      <c r="C28" s="29"/>
      <c r="D28" s="27" t="s">
        <v>19</v>
      </c>
      <c r="E28" s="23">
        <v>2502</v>
      </c>
      <c r="F28" s="24">
        <v>44845</v>
      </c>
      <c r="G28" s="25">
        <v>2502</v>
      </c>
      <c r="H28" s="76">
        <f t="shared" si="0"/>
        <v>0</v>
      </c>
    </row>
    <row r="29" spans="1:8" x14ac:dyDescent="0.25">
      <c r="A29" s="14">
        <v>44845</v>
      </c>
      <c r="B29" s="15">
        <f t="shared" si="1"/>
        <v>641</v>
      </c>
      <c r="C29" s="29"/>
      <c r="D29" s="27" t="s">
        <v>16</v>
      </c>
      <c r="E29" s="23">
        <v>2752</v>
      </c>
      <c r="F29" s="24">
        <v>44849</v>
      </c>
      <c r="G29" s="25">
        <v>2752</v>
      </c>
      <c r="H29" s="76">
        <f t="shared" si="0"/>
        <v>0</v>
      </c>
    </row>
    <row r="30" spans="1:8" x14ac:dyDescent="0.25">
      <c r="A30" s="14">
        <v>44845</v>
      </c>
      <c r="B30" s="15">
        <f t="shared" si="1"/>
        <v>642</v>
      </c>
      <c r="C30" s="29"/>
      <c r="D30" s="27" t="s">
        <v>28</v>
      </c>
      <c r="E30" s="23">
        <v>7672</v>
      </c>
      <c r="F30" s="64">
        <v>44847</v>
      </c>
      <c r="G30" s="25">
        <v>7672</v>
      </c>
      <c r="H30" s="76">
        <f t="shared" si="0"/>
        <v>0</v>
      </c>
    </row>
    <row r="31" spans="1:8" x14ac:dyDescent="0.25">
      <c r="A31" s="14">
        <v>44845</v>
      </c>
      <c r="B31" s="15">
        <f t="shared" si="1"/>
        <v>643</v>
      </c>
      <c r="C31" s="29"/>
      <c r="D31" s="27" t="s">
        <v>20</v>
      </c>
      <c r="E31" s="23">
        <v>6885</v>
      </c>
      <c r="F31" s="24">
        <v>44847</v>
      </c>
      <c r="G31" s="25">
        <v>6885</v>
      </c>
      <c r="H31" s="76">
        <f t="shared" si="0"/>
        <v>0</v>
      </c>
    </row>
    <row r="32" spans="1:8" x14ac:dyDescent="0.25">
      <c r="A32" s="14">
        <v>44845</v>
      </c>
      <c r="B32" s="15">
        <f t="shared" si="1"/>
        <v>644</v>
      </c>
      <c r="C32" s="29"/>
      <c r="D32" s="27" t="s">
        <v>19</v>
      </c>
      <c r="E32" s="23">
        <v>1911</v>
      </c>
      <c r="F32" s="64">
        <v>44847</v>
      </c>
      <c r="G32" s="25">
        <v>1911</v>
      </c>
      <c r="H32" s="76">
        <f t="shared" si="0"/>
        <v>0</v>
      </c>
    </row>
    <row r="33" spans="1:8" x14ac:dyDescent="0.25">
      <c r="A33" s="14">
        <v>44846</v>
      </c>
      <c r="B33" s="15">
        <f t="shared" si="1"/>
        <v>645</v>
      </c>
      <c r="C33" s="29"/>
      <c r="D33" s="27" t="s">
        <v>35</v>
      </c>
      <c r="E33" s="23">
        <v>757</v>
      </c>
      <c r="F33" s="64">
        <v>44847</v>
      </c>
      <c r="G33" s="25">
        <v>757</v>
      </c>
      <c r="H33" s="76">
        <f t="shared" si="0"/>
        <v>0</v>
      </c>
    </row>
    <row r="34" spans="1:8" x14ac:dyDescent="0.25">
      <c r="A34" s="14">
        <v>44847</v>
      </c>
      <c r="B34" s="15">
        <f t="shared" si="1"/>
        <v>646</v>
      </c>
      <c r="C34" s="29"/>
      <c r="D34" s="27" t="s">
        <v>19</v>
      </c>
      <c r="E34" s="23">
        <v>3004</v>
      </c>
      <c r="F34" s="64">
        <v>44848</v>
      </c>
      <c r="G34" s="25">
        <v>3004</v>
      </c>
      <c r="H34" s="76">
        <f t="shared" si="0"/>
        <v>0</v>
      </c>
    </row>
    <row r="35" spans="1:8" ht="17.25" customHeight="1" x14ac:dyDescent="0.25">
      <c r="A35" s="14">
        <v>44847</v>
      </c>
      <c r="B35" s="15">
        <f t="shared" si="1"/>
        <v>647</v>
      </c>
      <c r="C35" s="29"/>
      <c r="D35" s="27" t="s">
        <v>28</v>
      </c>
      <c r="E35" s="23">
        <v>6172</v>
      </c>
      <c r="F35" s="24">
        <v>44849</v>
      </c>
      <c r="G35" s="25">
        <v>6172</v>
      </c>
      <c r="H35" s="76">
        <f t="shared" si="0"/>
        <v>0</v>
      </c>
    </row>
    <row r="36" spans="1:8" x14ac:dyDescent="0.25">
      <c r="A36" s="14">
        <v>44847</v>
      </c>
      <c r="B36" s="15">
        <f t="shared" si="1"/>
        <v>648</v>
      </c>
      <c r="C36" s="29"/>
      <c r="D36" s="27" t="s">
        <v>20</v>
      </c>
      <c r="E36" s="23">
        <v>2923</v>
      </c>
      <c r="F36" s="64">
        <v>44848</v>
      </c>
      <c r="G36" s="25">
        <v>2923</v>
      </c>
      <c r="H36" s="76">
        <f t="shared" si="0"/>
        <v>0</v>
      </c>
    </row>
    <row r="37" spans="1:8" ht="47.25" x14ac:dyDescent="0.25">
      <c r="A37" s="14">
        <v>44848</v>
      </c>
      <c r="B37" s="15">
        <f t="shared" si="1"/>
        <v>649</v>
      </c>
      <c r="C37" s="29"/>
      <c r="D37" s="27" t="s">
        <v>16</v>
      </c>
      <c r="E37" s="23">
        <v>30860</v>
      </c>
      <c r="F37" s="64" t="s">
        <v>102</v>
      </c>
      <c r="G37" s="25">
        <f>2248+25000+3612</f>
        <v>30860</v>
      </c>
      <c r="H37" s="76">
        <f t="shared" si="0"/>
        <v>0</v>
      </c>
    </row>
    <row r="38" spans="1:8" x14ac:dyDescent="0.25">
      <c r="A38" s="14">
        <v>44848</v>
      </c>
      <c r="B38" s="15">
        <f t="shared" si="1"/>
        <v>650</v>
      </c>
      <c r="C38" s="29"/>
      <c r="D38" s="27" t="s">
        <v>19</v>
      </c>
      <c r="E38" s="23">
        <v>3055</v>
      </c>
      <c r="F38" s="64">
        <v>44849</v>
      </c>
      <c r="G38" s="25">
        <v>3055</v>
      </c>
      <c r="H38" s="76">
        <f t="shared" si="0"/>
        <v>0</v>
      </c>
    </row>
    <row r="39" spans="1:8" x14ac:dyDescent="0.25">
      <c r="A39" s="14">
        <v>44848</v>
      </c>
      <c r="B39" s="15">
        <f t="shared" si="1"/>
        <v>651</v>
      </c>
      <c r="C39" s="29"/>
      <c r="D39" s="27" t="s">
        <v>20</v>
      </c>
      <c r="E39" s="23">
        <v>9632</v>
      </c>
      <c r="F39" s="64">
        <v>44849</v>
      </c>
      <c r="G39" s="25">
        <v>9632</v>
      </c>
      <c r="H39" s="76">
        <f t="shared" si="0"/>
        <v>0</v>
      </c>
    </row>
    <row r="40" spans="1:8" x14ac:dyDescent="0.25">
      <c r="A40" s="14">
        <v>44848</v>
      </c>
      <c r="B40" s="15">
        <f t="shared" si="1"/>
        <v>652</v>
      </c>
      <c r="C40" s="29"/>
      <c r="D40" s="27" t="s">
        <v>35</v>
      </c>
      <c r="E40" s="23">
        <v>4837</v>
      </c>
      <c r="F40" s="24">
        <v>44850</v>
      </c>
      <c r="G40" s="25">
        <v>4837</v>
      </c>
      <c r="H40" s="76">
        <f t="shared" si="0"/>
        <v>0</v>
      </c>
    </row>
    <row r="41" spans="1:8" ht="31.5" x14ac:dyDescent="0.25">
      <c r="A41" s="14">
        <v>44848</v>
      </c>
      <c r="B41" s="15">
        <f t="shared" si="1"/>
        <v>653</v>
      </c>
      <c r="C41" s="29"/>
      <c r="D41" s="27" t="s">
        <v>9</v>
      </c>
      <c r="E41" s="23">
        <v>15110</v>
      </c>
      <c r="F41" s="64" t="s">
        <v>105</v>
      </c>
      <c r="G41" s="25">
        <f>11800+3310</f>
        <v>15110</v>
      </c>
      <c r="H41" s="76">
        <f t="shared" si="0"/>
        <v>0</v>
      </c>
    </row>
    <row r="42" spans="1:8" ht="31.5" x14ac:dyDescent="0.25">
      <c r="A42" s="14">
        <v>44849</v>
      </c>
      <c r="B42" s="15">
        <f t="shared" si="1"/>
        <v>654</v>
      </c>
      <c r="C42" s="29"/>
      <c r="D42" s="27" t="s">
        <v>19</v>
      </c>
      <c r="E42" s="23">
        <v>5660</v>
      </c>
      <c r="F42" s="64" t="s">
        <v>103</v>
      </c>
      <c r="G42" s="25">
        <f>160+5500</f>
        <v>5660</v>
      </c>
      <c r="H42" s="76">
        <f t="shared" si="0"/>
        <v>0</v>
      </c>
    </row>
    <row r="43" spans="1:8" x14ac:dyDescent="0.25">
      <c r="A43" s="14">
        <v>44849</v>
      </c>
      <c r="B43" s="15">
        <f t="shared" si="1"/>
        <v>655</v>
      </c>
      <c r="C43" s="29"/>
      <c r="D43" s="27" t="s">
        <v>8</v>
      </c>
      <c r="E43" s="23">
        <v>326</v>
      </c>
      <c r="F43" s="64">
        <v>44854</v>
      </c>
      <c r="G43" s="25">
        <v>326</v>
      </c>
      <c r="H43" s="76">
        <f t="shared" si="0"/>
        <v>0</v>
      </c>
    </row>
    <row r="44" spans="1:8" x14ac:dyDescent="0.25">
      <c r="A44" s="14">
        <v>44849</v>
      </c>
      <c r="B44" s="15">
        <f t="shared" si="1"/>
        <v>656</v>
      </c>
      <c r="C44" s="29"/>
      <c r="D44" s="27" t="s">
        <v>22</v>
      </c>
      <c r="E44" s="23">
        <v>6054</v>
      </c>
      <c r="F44" s="64">
        <v>44850</v>
      </c>
      <c r="G44" s="25">
        <v>6054</v>
      </c>
      <c r="H44" s="76">
        <f t="shared" si="0"/>
        <v>0</v>
      </c>
    </row>
    <row r="45" spans="1:8" x14ac:dyDescent="0.25">
      <c r="A45" s="14">
        <v>44849</v>
      </c>
      <c r="B45" s="15">
        <f t="shared" si="1"/>
        <v>657</v>
      </c>
      <c r="C45" s="29"/>
      <c r="D45" s="27" t="s">
        <v>16</v>
      </c>
      <c r="E45" s="23">
        <v>2213</v>
      </c>
      <c r="F45" s="24">
        <v>44855</v>
      </c>
      <c r="G45" s="25">
        <v>2213</v>
      </c>
      <c r="H45" s="76">
        <f t="shared" si="0"/>
        <v>0</v>
      </c>
    </row>
    <row r="46" spans="1:8" x14ac:dyDescent="0.25">
      <c r="A46" s="14">
        <v>44849</v>
      </c>
      <c r="B46" s="15">
        <f t="shared" si="1"/>
        <v>658</v>
      </c>
      <c r="C46" s="29"/>
      <c r="D46" s="27" t="s">
        <v>20</v>
      </c>
      <c r="E46" s="23">
        <v>7875</v>
      </c>
      <c r="F46" s="24">
        <v>44850</v>
      </c>
      <c r="G46" s="25">
        <v>7875</v>
      </c>
      <c r="H46" s="76">
        <f t="shared" si="0"/>
        <v>0</v>
      </c>
    </row>
    <row r="47" spans="1:8" ht="31.5" x14ac:dyDescent="0.25">
      <c r="A47" s="14">
        <v>44849</v>
      </c>
      <c r="B47" s="15">
        <f t="shared" si="1"/>
        <v>659</v>
      </c>
      <c r="C47" s="33"/>
      <c r="D47" s="27" t="s">
        <v>17</v>
      </c>
      <c r="E47" s="23">
        <v>4699</v>
      </c>
      <c r="F47" s="64" t="s">
        <v>101</v>
      </c>
      <c r="G47" s="25">
        <f>4000+699</f>
        <v>4699</v>
      </c>
      <c r="H47" s="76">
        <f t="shared" si="0"/>
        <v>0</v>
      </c>
    </row>
    <row r="48" spans="1:8" ht="31.5" x14ac:dyDescent="0.25">
      <c r="A48" s="14">
        <v>44849</v>
      </c>
      <c r="B48" s="15">
        <f t="shared" si="1"/>
        <v>660</v>
      </c>
      <c r="C48" s="34"/>
      <c r="D48" s="27" t="s">
        <v>28</v>
      </c>
      <c r="E48" s="23">
        <v>385</v>
      </c>
      <c r="F48" s="64" t="s">
        <v>106</v>
      </c>
      <c r="G48" s="25">
        <f>200+185</f>
        <v>385</v>
      </c>
      <c r="H48" s="76">
        <f t="shared" si="0"/>
        <v>0</v>
      </c>
    </row>
    <row r="49" spans="1:8" x14ac:dyDescent="0.25">
      <c r="A49" s="14">
        <v>44850</v>
      </c>
      <c r="B49" s="15">
        <f t="shared" si="1"/>
        <v>661</v>
      </c>
      <c r="C49" s="29"/>
      <c r="D49" s="27" t="s">
        <v>22</v>
      </c>
      <c r="E49" s="23">
        <v>16015</v>
      </c>
      <c r="F49" s="64">
        <v>44851</v>
      </c>
      <c r="G49" s="25">
        <v>16015</v>
      </c>
      <c r="H49" s="76">
        <f t="shared" si="0"/>
        <v>0</v>
      </c>
    </row>
    <row r="50" spans="1:8" x14ac:dyDescent="0.25">
      <c r="A50" s="14">
        <v>44850</v>
      </c>
      <c r="B50" s="15">
        <f t="shared" si="1"/>
        <v>662</v>
      </c>
      <c r="C50" s="29"/>
      <c r="D50" s="27" t="s">
        <v>20</v>
      </c>
      <c r="E50" s="23">
        <v>7052</v>
      </c>
      <c r="F50" s="64">
        <v>44851</v>
      </c>
      <c r="G50" s="25">
        <v>7052</v>
      </c>
      <c r="H50" s="76">
        <f t="shared" si="0"/>
        <v>0</v>
      </c>
    </row>
    <row r="51" spans="1:8" ht="18.75" customHeight="1" x14ac:dyDescent="0.25">
      <c r="A51" s="14">
        <v>44850</v>
      </c>
      <c r="B51" s="15">
        <f t="shared" si="1"/>
        <v>663</v>
      </c>
      <c r="C51" s="29"/>
      <c r="D51" s="27" t="s">
        <v>9</v>
      </c>
      <c r="E51" s="23">
        <v>12767</v>
      </c>
      <c r="F51" s="24">
        <v>44852</v>
      </c>
      <c r="G51" s="25">
        <v>12767</v>
      </c>
      <c r="H51" s="76">
        <f t="shared" si="0"/>
        <v>0</v>
      </c>
    </row>
    <row r="52" spans="1:8" ht="18.75" customHeight="1" x14ac:dyDescent="0.25">
      <c r="A52" s="14">
        <v>44851</v>
      </c>
      <c r="B52" s="15">
        <f t="shared" si="1"/>
        <v>664</v>
      </c>
      <c r="C52" s="29"/>
      <c r="D52" s="27" t="s">
        <v>20</v>
      </c>
      <c r="E52" s="23">
        <v>9059</v>
      </c>
      <c r="F52" s="24">
        <v>44852</v>
      </c>
      <c r="G52" s="25">
        <v>9059</v>
      </c>
      <c r="H52" s="76">
        <f t="shared" si="0"/>
        <v>0</v>
      </c>
    </row>
    <row r="53" spans="1:8" ht="31.5" x14ac:dyDescent="0.25">
      <c r="A53" s="14">
        <v>44852</v>
      </c>
      <c r="B53" s="15">
        <f t="shared" si="1"/>
        <v>665</v>
      </c>
      <c r="C53" s="29"/>
      <c r="D53" s="27" t="s">
        <v>19</v>
      </c>
      <c r="E53" s="23">
        <v>3379</v>
      </c>
      <c r="F53" s="64" t="s">
        <v>106</v>
      </c>
      <c r="G53" s="25">
        <f>2500+879</f>
        <v>3379</v>
      </c>
      <c r="H53" s="76">
        <f t="shared" si="0"/>
        <v>0</v>
      </c>
    </row>
    <row r="54" spans="1:8" ht="31.5" x14ac:dyDescent="0.25">
      <c r="A54" s="14">
        <v>44852</v>
      </c>
      <c r="B54" s="15">
        <f t="shared" si="1"/>
        <v>666</v>
      </c>
      <c r="C54" s="29"/>
      <c r="D54" s="27" t="s">
        <v>9</v>
      </c>
      <c r="E54" s="23">
        <v>14719</v>
      </c>
      <c r="F54" s="64" t="s">
        <v>106</v>
      </c>
      <c r="G54" s="25">
        <f>6500+8219</f>
        <v>14719</v>
      </c>
      <c r="H54" s="76">
        <f t="shared" si="0"/>
        <v>0</v>
      </c>
    </row>
    <row r="55" spans="1:8" s="71" customFormat="1" x14ac:dyDescent="0.25">
      <c r="A55" s="66">
        <v>44852</v>
      </c>
      <c r="B55" s="15">
        <f t="shared" si="1"/>
        <v>667</v>
      </c>
      <c r="C55" s="29"/>
      <c r="D55" s="67" t="s">
        <v>28</v>
      </c>
      <c r="E55" s="68">
        <v>5249</v>
      </c>
      <c r="F55" s="64">
        <v>44855</v>
      </c>
      <c r="G55" s="69">
        <v>5249</v>
      </c>
      <c r="H55" s="77">
        <f t="shared" si="0"/>
        <v>0</v>
      </c>
    </row>
    <row r="56" spans="1:8" x14ac:dyDescent="0.25">
      <c r="A56" s="14">
        <v>44852</v>
      </c>
      <c r="B56" s="15">
        <f t="shared" si="1"/>
        <v>668</v>
      </c>
      <c r="C56" s="29"/>
      <c r="D56" s="27" t="s">
        <v>28</v>
      </c>
      <c r="E56" s="23">
        <v>668</v>
      </c>
      <c r="F56" s="64">
        <v>44852</v>
      </c>
      <c r="G56" s="25">
        <v>668</v>
      </c>
      <c r="H56" s="76">
        <f t="shared" si="0"/>
        <v>0</v>
      </c>
    </row>
    <row r="57" spans="1:8" ht="18.75" customHeight="1" x14ac:dyDescent="0.25">
      <c r="A57" s="14">
        <v>44852</v>
      </c>
      <c r="B57" s="15">
        <f t="shared" si="1"/>
        <v>669</v>
      </c>
      <c r="C57" s="29"/>
      <c r="D57" s="27" t="s">
        <v>104</v>
      </c>
      <c r="E57" s="23">
        <v>3220</v>
      </c>
      <c r="F57" s="24">
        <v>44855</v>
      </c>
      <c r="G57" s="25">
        <v>3220</v>
      </c>
      <c r="H57" s="76">
        <f t="shared" si="0"/>
        <v>0</v>
      </c>
    </row>
    <row r="58" spans="1:8" ht="18.75" customHeight="1" x14ac:dyDescent="0.25">
      <c r="A58" s="14">
        <v>44852</v>
      </c>
      <c r="B58" s="15">
        <f t="shared" si="1"/>
        <v>670</v>
      </c>
      <c r="C58" s="29"/>
      <c r="D58" s="27" t="s">
        <v>20</v>
      </c>
      <c r="E58" s="23">
        <v>8821</v>
      </c>
      <c r="F58" s="24">
        <v>44853</v>
      </c>
      <c r="G58" s="25">
        <v>8821</v>
      </c>
      <c r="H58" s="76">
        <f t="shared" si="0"/>
        <v>0</v>
      </c>
    </row>
    <row r="59" spans="1:8" ht="21.75" customHeight="1" x14ac:dyDescent="0.25">
      <c r="A59" s="14">
        <v>44853</v>
      </c>
      <c r="B59" s="15">
        <f t="shared" si="1"/>
        <v>671</v>
      </c>
      <c r="C59" s="29"/>
      <c r="D59" s="27" t="s">
        <v>20</v>
      </c>
      <c r="E59" s="23">
        <v>4879</v>
      </c>
      <c r="F59" s="64">
        <v>44854</v>
      </c>
      <c r="G59" s="25">
        <v>4879</v>
      </c>
      <c r="H59" s="76">
        <f t="shared" si="0"/>
        <v>0</v>
      </c>
    </row>
    <row r="60" spans="1:8" ht="31.5" x14ac:dyDescent="0.25">
      <c r="A60" s="14">
        <v>44854</v>
      </c>
      <c r="B60" s="15">
        <f t="shared" si="1"/>
        <v>672</v>
      </c>
      <c r="C60" s="29"/>
      <c r="D60" s="27" t="s">
        <v>19</v>
      </c>
      <c r="E60" s="23">
        <v>2833</v>
      </c>
      <c r="F60" s="64" t="s">
        <v>107</v>
      </c>
      <c r="G60" s="25">
        <f>2333+500</f>
        <v>2833</v>
      </c>
      <c r="H60" s="76">
        <f t="shared" si="0"/>
        <v>0</v>
      </c>
    </row>
    <row r="61" spans="1:8" ht="18.75" customHeight="1" x14ac:dyDescent="0.25">
      <c r="A61" s="14">
        <v>44854</v>
      </c>
      <c r="B61" s="15">
        <f t="shared" si="1"/>
        <v>673</v>
      </c>
      <c r="C61" s="29"/>
      <c r="D61" s="27" t="s">
        <v>20</v>
      </c>
      <c r="E61" s="23">
        <v>6175</v>
      </c>
      <c r="F61" s="24">
        <v>44855</v>
      </c>
      <c r="G61" s="25">
        <v>6175</v>
      </c>
      <c r="H61" s="76">
        <f t="shared" si="0"/>
        <v>0</v>
      </c>
    </row>
    <row r="62" spans="1:8" ht="31.5" x14ac:dyDescent="0.25">
      <c r="A62" s="14">
        <v>44854</v>
      </c>
      <c r="B62" s="15">
        <f t="shared" si="1"/>
        <v>674</v>
      </c>
      <c r="C62" s="29"/>
      <c r="D62" s="27" t="s">
        <v>17</v>
      </c>
      <c r="E62" s="23">
        <v>1568</v>
      </c>
      <c r="F62" s="64" t="s">
        <v>106</v>
      </c>
      <c r="G62" s="25">
        <f>1200+368</f>
        <v>1568</v>
      </c>
      <c r="H62" s="76">
        <f t="shared" si="0"/>
        <v>0</v>
      </c>
    </row>
    <row r="63" spans="1:8" ht="24.75" customHeight="1" x14ac:dyDescent="0.25">
      <c r="A63" s="14">
        <v>44854</v>
      </c>
      <c r="B63" s="15">
        <f t="shared" si="1"/>
        <v>675</v>
      </c>
      <c r="C63" s="29"/>
      <c r="D63" s="27" t="s">
        <v>35</v>
      </c>
      <c r="E63" s="23">
        <v>806</v>
      </c>
      <c r="F63" s="64">
        <v>44856</v>
      </c>
      <c r="G63" s="25">
        <v>806</v>
      </c>
      <c r="H63" s="76">
        <f t="shared" si="0"/>
        <v>0</v>
      </c>
    </row>
    <row r="64" spans="1:8" ht="18.75" customHeight="1" x14ac:dyDescent="0.25">
      <c r="A64" s="14">
        <v>44855</v>
      </c>
      <c r="B64" s="15">
        <f t="shared" si="1"/>
        <v>676</v>
      </c>
      <c r="C64" s="29"/>
      <c r="D64" s="27" t="s">
        <v>8</v>
      </c>
      <c r="E64" s="23">
        <v>452</v>
      </c>
      <c r="F64" s="24">
        <v>44864</v>
      </c>
      <c r="G64" s="25">
        <v>452</v>
      </c>
      <c r="H64" s="76">
        <f t="shared" si="0"/>
        <v>0</v>
      </c>
    </row>
    <row r="65" spans="1:8" ht="30" customHeight="1" x14ac:dyDescent="0.25">
      <c r="A65" s="26">
        <v>44855</v>
      </c>
      <c r="B65" s="15">
        <f t="shared" si="1"/>
        <v>677</v>
      </c>
      <c r="C65" s="29"/>
      <c r="D65" s="27" t="s">
        <v>16</v>
      </c>
      <c r="E65" s="23">
        <v>22430</v>
      </c>
      <c r="F65" s="64" t="s">
        <v>113</v>
      </c>
      <c r="G65" s="25">
        <f>17000+5430</f>
        <v>22430</v>
      </c>
      <c r="H65" s="76">
        <f t="shared" si="0"/>
        <v>0</v>
      </c>
    </row>
    <row r="66" spans="1:8" ht="31.5" x14ac:dyDescent="0.25">
      <c r="A66" s="26">
        <v>44855</v>
      </c>
      <c r="B66" s="15">
        <f t="shared" si="1"/>
        <v>678</v>
      </c>
      <c r="C66" s="29"/>
      <c r="D66" s="27" t="s">
        <v>9</v>
      </c>
      <c r="E66" s="23">
        <v>15779</v>
      </c>
      <c r="F66" s="64" t="s">
        <v>108</v>
      </c>
      <c r="G66" s="25">
        <f>13784+1995</f>
        <v>15779</v>
      </c>
      <c r="H66" s="76">
        <f t="shared" si="0"/>
        <v>0</v>
      </c>
    </row>
    <row r="67" spans="1:8" x14ac:dyDescent="0.25">
      <c r="A67" s="26">
        <v>44855</v>
      </c>
      <c r="B67" s="15">
        <f t="shared" si="1"/>
        <v>679</v>
      </c>
      <c r="C67" s="29"/>
      <c r="D67" s="27" t="s">
        <v>19</v>
      </c>
      <c r="E67" s="23">
        <v>2800</v>
      </c>
      <c r="F67" s="64">
        <v>44856</v>
      </c>
      <c r="G67" s="25">
        <v>2800</v>
      </c>
      <c r="H67" s="76">
        <f t="shared" si="0"/>
        <v>0</v>
      </c>
    </row>
    <row r="68" spans="1:8" x14ac:dyDescent="0.25">
      <c r="A68" s="26">
        <v>44855</v>
      </c>
      <c r="B68" s="15">
        <f t="shared" si="1"/>
        <v>680</v>
      </c>
      <c r="C68" s="29"/>
      <c r="D68" s="27" t="s">
        <v>20</v>
      </c>
      <c r="E68" s="23">
        <v>6963</v>
      </c>
      <c r="F68" s="64">
        <v>44856</v>
      </c>
      <c r="G68" s="25">
        <v>6963</v>
      </c>
      <c r="H68" s="76">
        <f t="shared" si="0"/>
        <v>0</v>
      </c>
    </row>
    <row r="69" spans="1:8" x14ac:dyDescent="0.25">
      <c r="A69" s="26">
        <v>44855</v>
      </c>
      <c r="B69" s="15">
        <f t="shared" si="1"/>
        <v>681</v>
      </c>
      <c r="C69" s="29"/>
      <c r="D69" s="27" t="s">
        <v>28</v>
      </c>
      <c r="E69" s="23">
        <v>5624</v>
      </c>
      <c r="F69" s="64">
        <v>44857</v>
      </c>
      <c r="G69" s="25">
        <v>5624</v>
      </c>
      <c r="H69" s="76">
        <f t="shared" si="0"/>
        <v>0</v>
      </c>
    </row>
    <row r="70" spans="1:8" ht="18.75" customHeight="1" x14ac:dyDescent="0.25">
      <c r="A70" s="26">
        <v>44855</v>
      </c>
      <c r="B70" s="15">
        <f t="shared" ref="B70:B100" si="2">B69+1</f>
        <v>682</v>
      </c>
      <c r="C70" s="29"/>
      <c r="D70" s="27" t="s">
        <v>28</v>
      </c>
      <c r="E70" s="23">
        <v>2844</v>
      </c>
      <c r="F70" s="24">
        <v>44857</v>
      </c>
      <c r="G70" s="25">
        <v>2844</v>
      </c>
      <c r="H70" s="76">
        <f t="shared" si="0"/>
        <v>0</v>
      </c>
    </row>
    <row r="71" spans="1:8" x14ac:dyDescent="0.25">
      <c r="A71" s="26">
        <v>44855</v>
      </c>
      <c r="B71" s="15">
        <f t="shared" si="2"/>
        <v>683</v>
      </c>
      <c r="C71" s="29"/>
      <c r="D71" s="27" t="s">
        <v>35</v>
      </c>
      <c r="E71" s="23">
        <v>2443</v>
      </c>
      <c r="F71" s="64">
        <v>44856</v>
      </c>
      <c r="G71" s="25">
        <v>2443</v>
      </c>
      <c r="H71" s="76">
        <f t="shared" si="0"/>
        <v>0</v>
      </c>
    </row>
    <row r="72" spans="1:8" ht="18.75" customHeight="1" x14ac:dyDescent="0.25">
      <c r="A72" s="26">
        <v>44856</v>
      </c>
      <c r="B72" s="15">
        <f t="shared" si="2"/>
        <v>684</v>
      </c>
      <c r="C72" s="29"/>
      <c r="D72" s="27" t="s">
        <v>19</v>
      </c>
      <c r="E72" s="23">
        <v>2209</v>
      </c>
      <c r="F72" s="24">
        <v>44859</v>
      </c>
      <c r="G72" s="25">
        <v>2209</v>
      </c>
      <c r="H72" s="76">
        <f t="shared" si="0"/>
        <v>0</v>
      </c>
    </row>
    <row r="73" spans="1:8" ht="18.75" customHeight="1" x14ac:dyDescent="0.25">
      <c r="A73" s="26">
        <v>44856</v>
      </c>
      <c r="B73" s="15">
        <f t="shared" si="2"/>
        <v>685</v>
      </c>
      <c r="C73" s="29"/>
      <c r="D73" s="27" t="s">
        <v>20</v>
      </c>
      <c r="E73" s="23">
        <v>8147</v>
      </c>
      <c r="F73" s="24">
        <v>44857</v>
      </c>
      <c r="G73" s="25">
        <v>8147</v>
      </c>
      <c r="H73" s="76">
        <f t="shared" si="0"/>
        <v>0</v>
      </c>
    </row>
    <row r="74" spans="1:8" ht="31.5" x14ac:dyDescent="0.25">
      <c r="A74" s="26">
        <v>44856</v>
      </c>
      <c r="B74" s="15">
        <f t="shared" si="2"/>
        <v>686</v>
      </c>
      <c r="C74" s="29"/>
      <c r="D74" s="27" t="s">
        <v>17</v>
      </c>
      <c r="E74" s="23">
        <v>4884</v>
      </c>
      <c r="F74" s="64" t="s">
        <v>109</v>
      </c>
      <c r="G74" s="25">
        <f>4200+684</f>
        <v>4884</v>
      </c>
      <c r="H74" s="76">
        <f t="shared" si="0"/>
        <v>0</v>
      </c>
    </row>
    <row r="75" spans="1:8" ht="18.75" customHeight="1" x14ac:dyDescent="0.25">
      <c r="A75" s="26">
        <v>44856</v>
      </c>
      <c r="B75" s="15">
        <f t="shared" si="2"/>
        <v>687</v>
      </c>
      <c r="C75" s="29"/>
      <c r="D75" s="27" t="s">
        <v>35</v>
      </c>
      <c r="E75" s="23">
        <v>2409</v>
      </c>
      <c r="F75" s="24">
        <v>44857</v>
      </c>
      <c r="G75" s="25">
        <v>2409</v>
      </c>
      <c r="H75" s="76">
        <f t="shared" si="0"/>
        <v>0</v>
      </c>
    </row>
    <row r="76" spans="1:8" x14ac:dyDescent="0.25">
      <c r="A76" s="26">
        <v>44857</v>
      </c>
      <c r="B76" s="15">
        <f t="shared" si="2"/>
        <v>688</v>
      </c>
      <c r="C76" s="29"/>
      <c r="D76" s="27" t="s">
        <v>19</v>
      </c>
      <c r="E76" s="23">
        <v>1975</v>
      </c>
      <c r="F76" s="64">
        <v>44861</v>
      </c>
      <c r="G76" s="25">
        <v>1975</v>
      </c>
      <c r="H76" s="76">
        <f t="shared" si="0"/>
        <v>0</v>
      </c>
    </row>
    <row r="77" spans="1:8" ht="47.25" x14ac:dyDescent="0.25">
      <c r="A77" s="26">
        <v>44857</v>
      </c>
      <c r="B77" s="15">
        <f t="shared" si="2"/>
        <v>689</v>
      </c>
      <c r="C77" s="29"/>
      <c r="D77" s="27" t="s">
        <v>9</v>
      </c>
      <c r="E77" s="23">
        <v>15500</v>
      </c>
      <c r="F77" s="64" t="s">
        <v>111</v>
      </c>
      <c r="G77" s="25">
        <f>5000+6000+4500</f>
        <v>15500</v>
      </c>
      <c r="H77" s="76">
        <f t="shared" si="0"/>
        <v>0</v>
      </c>
    </row>
    <row r="78" spans="1:8" ht="31.5" x14ac:dyDescent="0.25">
      <c r="A78" s="26">
        <v>44857</v>
      </c>
      <c r="B78" s="15">
        <f t="shared" si="2"/>
        <v>690</v>
      </c>
      <c r="C78" s="29"/>
      <c r="D78" s="27" t="s">
        <v>22</v>
      </c>
      <c r="E78" s="23">
        <v>25671</v>
      </c>
      <c r="F78" s="64" t="s">
        <v>108</v>
      </c>
      <c r="G78" s="25">
        <f>20000+5671</f>
        <v>25671</v>
      </c>
      <c r="H78" s="76">
        <f t="shared" si="0"/>
        <v>0</v>
      </c>
    </row>
    <row r="79" spans="1:8" x14ac:dyDescent="0.25">
      <c r="A79" s="26">
        <v>44857</v>
      </c>
      <c r="B79" s="15">
        <f t="shared" si="2"/>
        <v>691</v>
      </c>
      <c r="C79" s="29"/>
      <c r="D79" s="27" t="s">
        <v>104</v>
      </c>
      <c r="E79" s="23">
        <v>6898</v>
      </c>
      <c r="F79" s="64">
        <v>44859</v>
      </c>
      <c r="G79" s="25">
        <v>6898</v>
      </c>
      <c r="H79" s="76">
        <f t="shared" si="0"/>
        <v>0</v>
      </c>
    </row>
    <row r="80" spans="1:8" ht="18.75" customHeight="1" x14ac:dyDescent="0.25">
      <c r="A80" s="26">
        <v>44858</v>
      </c>
      <c r="B80" s="15">
        <f t="shared" si="2"/>
        <v>692</v>
      </c>
      <c r="C80" s="29"/>
      <c r="D80" s="27" t="s">
        <v>8</v>
      </c>
      <c r="E80" s="23">
        <v>2991</v>
      </c>
      <c r="F80" s="24">
        <v>44860</v>
      </c>
      <c r="G80" s="25">
        <v>2991</v>
      </c>
      <c r="H80" s="76">
        <f t="shared" si="0"/>
        <v>0</v>
      </c>
    </row>
    <row r="81" spans="1:8" x14ac:dyDescent="0.25">
      <c r="A81" s="26">
        <v>44858</v>
      </c>
      <c r="B81" s="15">
        <f t="shared" si="2"/>
        <v>693</v>
      </c>
      <c r="C81" s="29"/>
      <c r="D81" s="27" t="s">
        <v>35</v>
      </c>
      <c r="E81" s="23">
        <v>6042</v>
      </c>
      <c r="F81" s="64">
        <v>44859</v>
      </c>
      <c r="G81" s="25">
        <v>6042</v>
      </c>
      <c r="H81" s="76">
        <f t="shared" si="0"/>
        <v>0</v>
      </c>
    </row>
    <row r="82" spans="1:8" ht="18.75" customHeight="1" x14ac:dyDescent="0.25">
      <c r="A82" s="26">
        <v>44858</v>
      </c>
      <c r="B82" s="15">
        <f t="shared" si="2"/>
        <v>694</v>
      </c>
      <c r="C82" s="29"/>
      <c r="D82" s="27" t="s">
        <v>31</v>
      </c>
      <c r="E82" s="23">
        <v>10436</v>
      </c>
      <c r="F82" s="24">
        <v>44858</v>
      </c>
      <c r="G82" s="25">
        <v>10436</v>
      </c>
      <c r="H82" s="76">
        <f t="shared" si="0"/>
        <v>0</v>
      </c>
    </row>
    <row r="83" spans="1:8" x14ac:dyDescent="0.25">
      <c r="A83" s="26">
        <v>44859</v>
      </c>
      <c r="B83" s="15">
        <f t="shared" si="2"/>
        <v>695</v>
      </c>
      <c r="C83" s="29"/>
      <c r="D83" s="27" t="s">
        <v>104</v>
      </c>
      <c r="E83" s="23">
        <v>6743</v>
      </c>
      <c r="F83" s="64">
        <v>44861</v>
      </c>
      <c r="G83" s="25">
        <v>6743</v>
      </c>
      <c r="H83" s="76">
        <f t="shared" si="0"/>
        <v>0</v>
      </c>
    </row>
    <row r="84" spans="1:8" ht="18.75" customHeight="1" x14ac:dyDescent="0.25">
      <c r="A84" s="26">
        <v>44859</v>
      </c>
      <c r="B84" s="15">
        <f t="shared" si="2"/>
        <v>696</v>
      </c>
      <c r="C84" s="29"/>
      <c r="D84" s="27" t="s">
        <v>19</v>
      </c>
      <c r="E84" s="23">
        <v>2925</v>
      </c>
      <c r="F84" s="24">
        <v>44862</v>
      </c>
      <c r="G84" s="25">
        <v>2925</v>
      </c>
      <c r="H84" s="76">
        <f t="shared" si="0"/>
        <v>0</v>
      </c>
    </row>
    <row r="85" spans="1:8" ht="31.5" x14ac:dyDescent="0.25">
      <c r="A85" s="26">
        <v>44859</v>
      </c>
      <c r="B85" s="15">
        <f t="shared" si="2"/>
        <v>697</v>
      </c>
      <c r="C85" s="29"/>
      <c r="D85" s="27" t="s">
        <v>9</v>
      </c>
      <c r="E85" s="23">
        <v>15159</v>
      </c>
      <c r="F85" s="64" t="s">
        <v>114</v>
      </c>
      <c r="G85" s="25">
        <f>2000+13159</f>
        <v>15159</v>
      </c>
      <c r="H85" s="76">
        <f t="shared" si="0"/>
        <v>0</v>
      </c>
    </row>
    <row r="86" spans="1:8" ht="18.75" customHeight="1" x14ac:dyDescent="0.25">
      <c r="A86" s="26">
        <v>44860</v>
      </c>
      <c r="B86" s="15">
        <f t="shared" si="2"/>
        <v>698</v>
      </c>
      <c r="C86" s="29"/>
      <c r="D86" s="27" t="s">
        <v>35</v>
      </c>
      <c r="E86" s="23">
        <v>703</v>
      </c>
      <c r="F86" s="24">
        <v>44862</v>
      </c>
      <c r="G86" s="25">
        <v>703</v>
      </c>
      <c r="H86" s="76">
        <f t="shared" si="0"/>
        <v>0</v>
      </c>
    </row>
    <row r="87" spans="1:8" ht="18.75" customHeight="1" x14ac:dyDescent="0.25">
      <c r="A87" s="26">
        <v>44861</v>
      </c>
      <c r="B87" s="15">
        <f t="shared" si="2"/>
        <v>699</v>
      </c>
      <c r="C87" s="29"/>
      <c r="D87" s="27" t="s">
        <v>19</v>
      </c>
      <c r="E87" s="23">
        <v>2660</v>
      </c>
      <c r="F87" s="24">
        <v>44863</v>
      </c>
      <c r="G87" s="25">
        <v>2660</v>
      </c>
      <c r="H87" s="76">
        <f t="shared" si="0"/>
        <v>0</v>
      </c>
    </row>
    <row r="88" spans="1:8" ht="31.5" x14ac:dyDescent="0.25">
      <c r="A88" s="26">
        <v>44861</v>
      </c>
      <c r="B88" s="15">
        <f t="shared" si="2"/>
        <v>700</v>
      </c>
      <c r="C88" s="29"/>
      <c r="D88" s="27" t="s">
        <v>28</v>
      </c>
      <c r="E88" s="23">
        <v>6734</v>
      </c>
      <c r="F88" s="63" t="s">
        <v>117</v>
      </c>
      <c r="G88" s="62">
        <f>2000+4734</f>
        <v>6734</v>
      </c>
      <c r="H88" s="76">
        <f t="shared" si="0"/>
        <v>0</v>
      </c>
    </row>
    <row r="89" spans="1:8" ht="31.5" x14ac:dyDescent="0.25">
      <c r="A89" s="26">
        <v>44861</v>
      </c>
      <c r="B89" s="15">
        <f t="shared" si="2"/>
        <v>701</v>
      </c>
      <c r="C89" s="29"/>
      <c r="D89" s="27" t="s">
        <v>17</v>
      </c>
      <c r="E89" s="23">
        <v>2318</v>
      </c>
      <c r="F89" s="64" t="s">
        <v>110</v>
      </c>
      <c r="G89" s="25">
        <f>1818+500</f>
        <v>2318</v>
      </c>
      <c r="H89" s="76">
        <f t="shared" si="0"/>
        <v>0</v>
      </c>
    </row>
    <row r="90" spans="1:8" ht="31.5" x14ac:dyDescent="0.25">
      <c r="A90" s="26">
        <v>44862</v>
      </c>
      <c r="B90" s="15">
        <f t="shared" si="2"/>
        <v>702</v>
      </c>
      <c r="C90" s="29"/>
      <c r="D90" s="27" t="s">
        <v>19</v>
      </c>
      <c r="E90" s="23">
        <v>1885</v>
      </c>
      <c r="F90" s="63" t="s">
        <v>116</v>
      </c>
      <c r="G90" s="62">
        <f>1000+885</f>
        <v>1885</v>
      </c>
      <c r="H90" s="76">
        <f t="shared" si="0"/>
        <v>0</v>
      </c>
    </row>
    <row r="91" spans="1:8" ht="31.5" x14ac:dyDescent="0.25">
      <c r="A91" s="26">
        <v>44862</v>
      </c>
      <c r="B91" s="15">
        <f t="shared" si="2"/>
        <v>703</v>
      </c>
      <c r="C91" s="29"/>
      <c r="D91" s="27" t="s">
        <v>35</v>
      </c>
      <c r="E91" s="23">
        <v>2133</v>
      </c>
      <c r="F91" s="63" t="s">
        <v>116</v>
      </c>
      <c r="G91" s="62">
        <f>1833+300</f>
        <v>2133</v>
      </c>
      <c r="H91" s="76">
        <f t="shared" si="0"/>
        <v>0</v>
      </c>
    </row>
    <row r="92" spans="1:8" ht="31.5" x14ac:dyDescent="0.25">
      <c r="A92" s="26">
        <v>44862</v>
      </c>
      <c r="B92" s="15">
        <f t="shared" si="2"/>
        <v>704</v>
      </c>
      <c r="C92" s="29"/>
      <c r="D92" s="27" t="s">
        <v>17</v>
      </c>
      <c r="E92" s="23">
        <v>3364</v>
      </c>
      <c r="F92" s="64" t="s">
        <v>112</v>
      </c>
      <c r="G92" s="25">
        <f>2364+1000</f>
        <v>3364</v>
      </c>
      <c r="H92" s="76">
        <f t="shared" si="0"/>
        <v>0</v>
      </c>
    </row>
    <row r="93" spans="1:8" x14ac:dyDescent="0.25">
      <c r="A93" s="26">
        <v>44863</v>
      </c>
      <c r="B93" s="15">
        <f t="shared" si="2"/>
        <v>705</v>
      </c>
      <c r="C93" s="29"/>
      <c r="D93" s="27" t="s">
        <v>19</v>
      </c>
      <c r="E93" s="23">
        <v>4401</v>
      </c>
      <c r="F93" s="63">
        <v>44866</v>
      </c>
      <c r="G93" s="62">
        <v>4401</v>
      </c>
      <c r="H93" s="76">
        <f t="shared" si="0"/>
        <v>0</v>
      </c>
    </row>
    <row r="94" spans="1:8" ht="31.5" x14ac:dyDescent="0.25">
      <c r="A94" s="26">
        <v>44863</v>
      </c>
      <c r="B94" s="15">
        <f t="shared" si="2"/>
        <v>706</v>
      </c>
      <c r="C94" s="29"/>
      <c r="D94" s="27" t="s">
        <v>16</v>
      </c>
      <c r="E94" s="23">
        <v>11970</v>
      </c>
      <c r="F94" s="63" t="s">
        <v>121</v>
      </c>
      <c r="G94" s="62">
        <f>10000+1970</f>
        <v>11970</v>
      </c>
      <c r="H94" s="76">
        <f t="shared" si="0"/>
        <v>0</v>
      </c>
    </row>
    <row r="95" spans="1:8" ht="18.75" customHeight="1" x14ac:dyDescent="0.25">
      <c r="A95" s="26">
        <v>44863</v>
      </c>
      <c r="B95" s="15">
        <f t="shared" si="2"/>
        <v>707</v>
      </c>
      <c r="C95" s="29"/>
      <c r="D95" s="27" t="s">
        <v>9</v>
      </c>
      <c r="E95" s="23">
        <v>15306</v>
      </c>
      <c r="F95" s="61">
        <v>44868</v>
      </c>
      <c r="G95" s="62">
        <v>15306</v>
      </c>
      <c r="H95" s="76">
        <f t="shared" si="0"/>
        <v>0</v>
      </c>
    </row>
    <row r="96" spans="1:8" ht="18.75" customHeight="1" x14ac:dyDescent="0.25">
      <c r="A96" s="26">
        <v>44863</v>
      </c>
      <c r="B96" s="15">
        <f t="shared" si="2"/>
        <v>708</v>
      </c>
      <c r="C96" s="29"/>
      <c r="D96" s="27" t="s">
        <v>8</v>
      </c>
      <c r="E96" s="23">
        <v>578</v>
      </c>
      <c r="F96" s="24">
        <v>44864</v>
      </c>
      <c r="G96" s="25">
        <v>578</v>
      </c>
      <c r="H96" s="76">
        <f t="shared" si="0"/>
        <v>0</v>
      </c>
    </row>
    <row r="97" spans="1:9" ht="31.5" x14ac:dyDescent="0.25">
      <c r="A97" s="26">
        <v>44863</v>
      </c>
      <c r="B97" s="15">
        <f t="shared" si="2"/>
        <v>709</v>
      </c>
      <c r="C97" s="29"/>
      <c r="D97" s="27" t="s">
        <v>17</v>
      </c>
      <c r="E97" s="23">
        <v>5278</v>
      </c>
      <c r="F97" s="63" t="s">
        <v>116</v>
      </c>
      <c r="G97" s="62">
        <f>3778+1500</f>
        <v>5278</v>
      </c>
      <c r="H97" s="76">
        <f t="shared" si="0"/>
        <v>0</v>
      </c>
    </row>
    <row r="98" spans="1:9" x14ac:dyDescent="0.25">
      <c r="A98" s="26">
        <v>44863</v>
      </c>
      <c r="B98" s="15">
        <f t="shared" si="2"/>
        <v>710</v>
      </c>
      <c r="C98" s="29"/>
      <c r="D98" s="27" t="s">
        <v>31</v>
      </c>
      <c r="E98" s="23">
        <v>11430</v>
      </c>
      <c r="F98" s="64">
        <v>44864</v>
      </c>
      <c r="G98" s="25">
        <v>11430</v>
      </c>
      <c r="H98" s="76">
        <f t="shared" si="0"/>
        <v>0</v>
      </c>
    </row>
    <row r="99" spans="1:9" ht="18.75" customHeight="1" x14ac:dyDescent="0.25">
      <c r="A99" s="26">
        <v>44864</v>
      </c>
      <c r="B99" s="15">
        <f t="shared" si="2"/>
        <v>711</v>
      </c>
      <c r="C99" s="29"/>
      <c r="D99" s="27" t="s">
        <v>20</v>
      </c>
      <c r="E99" s="23">
        <v>9430</v>
      </c>
      <c r="F99" s="61">
        <v>44866</v>
      </c>
      <c r="G99" s="62">
        <v>9430</v>
      </c>
      <c r="H99" s="76">
        <f t="shared" si="0"/>
        <v>0</v>
      </c>
    </row>
    <row r="100" spans="1:9" ht="18.75" customHeight="1" x14ac:dyDescent="0.25">
      <c r="A100" s="26">
        <v>44864</v>
      </c>
      <c r="B100" s="15">
        <f t="shared" si="2"/>
        <v>712</v>
      </c>
      <c r="C100" s="29"/>
      <c r="D100" s="27" t="s">
        <v>16</v>
      </c>
      <c r="E100" s="23">
        <v>15000</v>
      </c>
      <c r="F100" s="61">
        <v>44871</v>
      </c>
      <c r="G100" s="62">
        <v>15000</v>
      </c>
      <c r="H100" s="76">
        <f t="shared" si="0"/>
        <v>0</v>
      </c>
    </row>
    <row r="101" spans="1:9" ht="18.75" customHeight="1" x14ac:dyDescent="0.25">
      <c r="A101" s="26"/>
      <c r="B101" s="15"/>
      <c r="C101" s="29"/>
      <c r="D101" s="27"/>
      <c r="E101" s="23"/>
      <c r="F101" s="24"/>
      <c r="G101" s="25"/>
      <c r="H101" s="76">
        <f t="shared" si="0"/>
        <v>0</v>
      </c>
    </row>
    <row r="102" spans="1:9" ht="16.5" thickBot="1" x14ac:dyDescent="0.3">
      <c r="A102" s="35"/>
      <c r="B102" s="15"/>
      <c r="C102" s="37"/>
      <c r="D102" s="38"/>
      <c r="E102" s="39">
        <v>0</v>
      </c>
      <c r="F102" s="40"/>
      <c r="G102" s="41"/>
      <c r="H102" s="76">
        <f t="shared" si="0"/>
        <v>0</v>
      </c>
      <c r="I102" s="2"/>
    </row>
    <row r="103" spans="1:9" ht="16.5" thickTop="1" x14ac:dyDescent="0.25">
      <c r="B103" s="43"/>
      <c r="C103" s="44"/>
      <c r="D103" s="2"/>
      <c r="E103" s="45">
        <f>SUM(E4:E102)</f>
        <v>620530</v>
      </c>
      <c r="F103" s="45"/>
      <c r="G103" s="45">
        <f>SUM(G4:G102)</f>
        <v>620530</v>
      </c>
      <c r="H103" s="78">
        <f>SUM(H4:H102)</f>
        <v>0</v>
      </c>
      <c r="I103" s="2"/>
    </row>
    <row r="104" spans="1:9" x14ac:dyDescent="0.25">
      <c r="B104" s="43"/>
      <c r="C104" s="44"/>
      <c r="D104" s="2"/>
      <c r="E104" s="47"/>
      <c r="F104" s="48"/>
      <c r="G104" s="49"/>
      <c r="H104" s="79"/>
      <c r="I104" s="2"/>
    </row>
    <row r="105" spans="1:9" ht="31.5" x14ac:dyDescent="0.25">
      <c r="B105" s="43"/>
      <c r="C105" s="44"/>
      <c r="D105" s="2"/>
      <c r="E105" s="51" t="s">
        <v>10</v>
      </c>
      <c r="F105" s="48"/>
      <c r="G105" s="52" t="s">
        <v>11</v>
      </c>
      <c r="H105" s="79"/>
      <c r="I105" s="2"/>
    </row>
    <row r="106" spans="1:9" ht="16.5" thickBot="1" x14ac:dyDescent="0.3">
      <c r="B106" s="43"/>
      <c r="C106" s="44"/>
      <c r="D106" s="2"/>
      <c r="E106" s="51"/>
      <c r="F106" s="48"/>
      <c r="G106" s="52"/>
      <c r="H106" s="79"/>
      <c r="I106" s="2"/>
    </row>
    <row r="107" spans="1:9" ht="21.75" thickBot="1" x14ac:dyDescent="0.4">
      <c r="B107" s="43"/>
      <c r="C107" s="44"/>
      <c r="D107" s="2"/>
      <c r="E107" s="91">
        <f>E103-G103</f>
        <v>0</v>
      </c>
      <c r="F107" s="92"/>
      <c r="G107" s="93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ht="18.75" x14ac:dyDescent="0.3">
      <c r="B109" s="43"/>
      <c r="C109" s="44"/>
      <c r="D109" s="2"/>
      <c r="E109" s="94" t="s">
        <v>12</v>
      </c>
      <c r="F109" s="94"/>
      <c r="G109" s="94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ht="18.75" x14ac:dyDescent="0.3">
      <c r="A111" s="26"/>
      <c r="B111" s="15"/>
      <c r="C111" s="29"/>
      <c r="D111" s="53"/>
      <c r="E111" s="54"/>
      <c r="F111" s="55"/>
      <c r="G111" s="54"/>
      <c r="I111" s="2"/>
    </row>
    <row r="112" spans="1:9" x14ac:dyDescent="0.25">
      <c r="B112" s="43"/>
      <c r="C112" s="44"/>
      <c r="D112" s="2"/>
      <c r="E112" s="47"/>
      <c r="F112" s="48"/>
      <c r="G112" s="49"/>
      <c r="I112" s="2"/>
    </row>
    <row r="113" spans="2:9" x14ac:dyDescent="0.25">
      <c r="B113" s="43"/>
      <c r="C113" s="44"/>
      <c r="D113" s="2"/>
      <c r="E113" s="47"/>
      <c r="F113" s="48"/>
      <c r="G113" s="49"/>
      <c r="I113" s="2"/>
    </row>
    <row r="114" spans="2:9" x14ac:dyDescent="0.25">
      <c r="B114" s="43"/>
      <c r="C114" s="44"/>
      <c r="D114" s="2"/>
      <c r="E114" s="47"/>
      <c r="F114" s="48"/>
      <c r="G114" s="49"/>
      <c r="I114" s="2"/>
    </row>
    <row r="115" spans="2:9" x14ac:dyDescent="0.25">
      <c r="B115" s="43"/>
      <c r="C115" s="44"/>
      <c r="D115" s="2"/>
      <c r="E115" s="47"/>
      <c r="F115" s="48"/>
      <c r="G115" s="49"/>
      <c r="I115" s="2"/>
    </row>
    <row r="116" spans="2:9" x14ac:dyDescent="0.25">
      <c r="B116" s="43"/>
      <c r="C116" s="44"/>
      <c r="D116" s="2"/>
      <c r="E116" s="47"/>
      <c r="F116" s="48"/>
      <c r="G116" s="49"/>
      <c r="I116" s="2"/>
    </row>
    <row r="117" spans="2:9" x14ac:dyDescent="0.25">
      <c r="B117" s="43"/>
      <c r="C117" s="44"/>
      <c r="D117" s="2"/>
      <c r="E117" s="47"/>
      <c r="F117" s="48"/>
      <c r="G117" s="49"/>
      <c r="I117" s="2"/>
    </row>
    <row r="118" spans="2:9" x14ac:dyDescent="0.25">
      <c r="B118" s="43"/>
      <c r="C118" s="44"/>
      <c r="D118" s="2"/>
      <c r="E118" s="47"/>
      <c r="F118" s="48"/>
      <c r="G118" s="49"/>
      <c r="I118" s="2"/>
    </row>
    <row r="119" spans="2:9" x14ac:dyDescent="0.25">
      <c r="B119" s="43"/>
      <c r="C119" s="44"/>
      <c r="D119" s="2"/>
      <c r="E119" s="47"/>
      <c r="F119" s="48"/>
      <c r="G119" s="49"/>
      <c r="I119" s="2"/>
    </row>
    <row r="120" spans="2:9" x14ac:dyDescent="0.25">
      <c r="B120" s="43"/>
      <c r="C120" s="44"/>
      <c r="D120" s="2"/>
      <c r="E120" s="47"/>
      <c r="F120" s="48"/>
      <c r="G120" s="49"/>
      <c r="I120" s="2"/>
    </row>
  </sheetData>
  <mergeCells count="4">
    <mergeCell ref="B1:G1"/>
    <mergeCell ref="B2:F2"/>
    <mergeCell ref="E107:G107"/>
    <mergeCell ref="E109:G109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34"/>
  <sheetViews>
    <sheetView tabSelected="1" workbookViewId="0">
      <pane xSplit="3" ySplit="3" topLeftCell="D97" activePane="bottomRight" state="frozen"/>
      <selection pane="topRight" activeCell="D1" sqref="D1"/>
      <selection pane="bottomLeft" activeCell="A4" sqref="A4"/>
      <selection pane="bottomRight" activeCell="D115" sqref="D11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115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16.5" thickTop="1" x14ac:dyDescent="0.25">
      <c r="A4" s="14">
        <v>44865</v>
      </c>
      <c r="B4" s="15">
        <v>713</v>
      </c>
      <c r="C4" s="16"/>
      <c r="D4" s="86" t="s">
        <v>35</v>
      </c>
      <c r="E4" s="18">
        <v>4481</v>
      </c>
      <c r="F4" s="80">
        <v>44866</v>
      </c>
      <c r="G4" s="20">
        <v>4481</v>
      </c>
      <c r="H4" s="76">
        <f t="shared" ref="H4:H116" si="0">E4-G4</f>
        <v>0</v>
      </c>
      <c r="I4" s="2"/>
    </row>
    <row r="5" spans="1:9" x14ac:dyDescent="0.25">
      <c r="A5" s="14">
        <v>44866</v>
      </c>
      <c r="B5" s="15">
        <v>714</v>
      </c>
      <c r="C5" s="16"/>
      <c r="D5" s="81" t="s">
        <v>8</v>
      </c>
      <c r="E5" s="23">
        <v>6051</v>
      </c>
      <c r="F5" s="82">
        <v>44869</v>
      </c>
      <c r="G5" s="25">
        <v>6051</v>
      </c>
      <c r="H5" s="76">
        <f t="shared" si="0"/>
        <v>0</v>
      </c>
    </row>
    <row r="6" spans="1:9" x14ac:dyDescent="0.25">
      <c r="A6" s="14">
        <v>44866</v>
      </c>
      <c r="B6" s="15">
        <f t="shared" ref="B6:B69" si="1">B5+1</f>
        <v>715</v>
      </c>
      <c r="C6" s="16"/>
      <c r="D6" s="81" t="s">
        <v>19</v>
      </c>
      <c r="E6" s="23">
        <v>2555</v>
      </c>
      <c r="F6" s="83">
        <v>44869</v>
      </c>
      <c r="G6" s="25">
        <v>2555</v>
      </c>
      <c r="H6" s="76">
        <f t="shared" si="0"/>
        <v>0</v>
      </c>
    </row>
    <row r="7" spans="1:9" ht="16.5" customHeight="1" x14ac:dyDescent="0.25">
      <c r="A7" s="26">
        <v>44866</v>
      </c>
      <c r="B7" s="15">
        <f t="shared" si="1"/>
        <v>716</v>
      </c>
      <c r="C7" s="16"/>
      <c r="D7" s="81" t="s">
        <v>20</v>
      </c>
      <c r="E7" s="23">
        <v>7001</v>
      </c>
      <c r="F7" s="83">
        <v>44867</v>
      </c>
      <c r="G7" s="25">
        <v>7001</v>
      </c>
      <c r="H7" s="76">
        <f t="shared" si="0"/>
        <v>0</v>
      </c>
    </row>
    <row r="8" spans="1:9" x14ac:dyDescent="0.25">
      <c r="A8" s="14">
        <v>44867</v>
      </c>
      <c r="B8" s="15">
        <f t="shared" si="1"/>
        <v>717</v>
      </c>
      <c r="C8" s="16"/>
      <c r="D8" s="85" t="s">
        <v>20</v>
      </c>
      <c r="E8" s="23">
        <v>5652</v>
      </c>
      <c r="F8" s="83">
        <v>44868</v>
      </c>
      <c r="G8" s="25">
        <v>5652</v>
      </c>
      <c r="H8" s="76">
        <f t="shared" si="0"/>
        <v>0</v>
      </c>
    </row>
    <row r="9" spans="1:9" ht="31.5" x14ac:dyDescent="0.25">
      <c r="A9" s="14">
        <v>44868</v>
      </c>
      <c r="B9" s="15">
        <f t="shared" si="1"/>
        <v>718</v>
      </c>
      <c r="C9" s="16"/>
      <c r="D9" s="81" t="s">
        <v>19</v>
      </c>
      <c r="E9" s="23">
        <v>3000</v>
      </c>
      <c r="F9" s="82" t="s">
        <v>118</v>
      </c>
      <c r="G9" s="25">
        <f>787+2213</f>
        <v>3000</v>
      </c>
      <c r="H9" s="76">
        <f t="shared" si="0"/>
        <v>0</v>
      </c>
    </row>
    <row r="10" spans="1:9" x14ac:dyDescent="0.25">
      <c r="A10" s="14">
        <v>44868</v>
      </c>
      <c r="B10" s="15">
        <f t="shared" si="1"/>
        <v>719</v>
      </c>
      <c r="C10" s="16"/>
      <c r="D10" s="81" t="s">
        <v>20</v>
      </c>
      <c r="E10" s="23">
        <v>7279</v>
      </c>
      <c r="F10" s="82">
        <v>44869</v>
      </c>
      <c r="G10" s="25">
        <v>7279</v>
      </c>
      <c r="H10" s="76">
        <f t="shared" si="0"/>
        <v>0</v>
      </c>
    </row>
    <row r="11" spans="1:9" x14ac:dyDescent="0.25">
      <c r="A11" s="14">
        <v>44868</v>
      </c>
      <c r="B11" s="15">
        <f t="shared" si="1"/>
        <v>720</v>
      </c>
      <c r="C11" s="16"/>
      <c r="D11" s="81" t="s">
        <v>22</v>
      </c>
      <c r="E11" s="23">
        <v>5446</v>
      </c>
      <c r="F11" s="82">
        <v>44870</v>
      </c>
      <c r="G11" s="25">
        <v>5446</v>
      </c>
      <c r="H11" s="76">
        <f t="shared" si="0"/>
        <v>0</v>
      </c>
    </row>
    <row r="12" spans="1:9" ht="47.25" x14ac:dyDescent="0.25">
      <c r="A12" s="14">
        <v>44868</v>
      </c>
      <c r="B12" s="15">
        <f t="shared" si="1"/>
        <v>721</v>
      </c>
      <c r="C12" s="29"/>
      <c r="D12" s="81" t="s">
        <v>9</v>
      </c>
      <c r="E12" s="23">
        <v>15579</v>
      </c>
      <c r="F12" s="82" t="s">
        <v>120</v>
      </c>
      <c r="G12" s="25">
        <f>4800+8000+2779</f>
        <v>15579</v>
      </c>
      <c r="H12" s="76">
        <f t="shared" si="0"/>
        <v>0</v>
      </c>
    </row>
    <row r="13" spans="1:9" x14ac:dyDescent="0.25">
      <c r="A13" s="14">
        <v>44868</v>
      </c>
      <c r="B13" s="15">
        <f t="shared" si="1"/>
        <v>722</v>
      </c>
      <c r="C13" s="30"/>
      <c r="D13" s="81" t="s">
        <v>35</v>
      </c>
      <c r="E13" s="23">
        <v>1398</v>
      </c>
      <c r="F13" s="83">
        <v>44869</v>
      </c>
      <c r="G13" s="25">
        <v>1398</v>
      </c>
      <c r="H13" s="76">
        <f t="shared" si="0"/>
        <v>0</v>
      </c>
    </row>
    <row r="14" spans="1:9" x14ac:dyDescent="0.25">
      <c r="A14" s="14">
        <v>44869</v>
      </c>
      <c r="B14" s="15">
        <f t="shared" si="1"/>
        <v>723</v>
      </c>
      <c r="C14" s="29"/>
      <c r="D14" s="81" t="s">
        <v>8</v>
      </c>
      <c r="E14" s="23">
        <v>4061</v>
      </c>
      <c r="F14" s="83">
        <v>44869</v>
      </c>
      <c r="G14" s="25">
        <v>4061</v>
      </c>
      <c r="H14" s="76">
        <f t="shared" si="0"/>
        <v>0</v>
      </c>
    </row>
    <row r="15" spans="1:9" x14ac:dyDescent="0.25">
      <c r="A15" s="14">
        <v>44869</v>
      </c>
      <c r="B15" s="15">
        <f t="shared" si="1"/>
        <v>724</v>
      </c>
      <c r="C15" s="30"/>
      <c r="D15" s="81" t="s">
        <v>19</v>
      </c>
      <c r="E15" s="23">
        <v>1713</v>
      </c>
      <c r="F15" s="83">
        <v>44870</v>
      </c>
      <c r="G15" s="25">
        <v>1713</v>
      </c>
      <c r="H15" s="76">
        <f t="shared" si="0"/>
        <v>0</v>
      </c>
    </row>
    <row r="16" spans="1:9" x14ac:dyDescent="0.25">
      <c r="A16" s="14">
        <v>44869</v>
      </c>
      <c r="B16" s="15">
        <f t="shared" si="1"/>
        <v>725</v>
      </c>
      <c r="C16" s="29"/>
      <c r="D16" s="81" t="s">
        <v>20</v>
      </c>
      <c r="E16" s="23">
        <v>3225</v>
      </c>
      <c r="F16" s="83">
        <v>44870</v>
      </c>
      <c r="G16" s="25">
        <v>3225</v>
      </c>
      <c r="H16" s="76">
        <f t="shared" si="0"/>
        <v>0</v>
      </c>
    </row>
    <row r="17" spans="1:8" x14ac:dyDescent="0.25">
      <c r="A17" s="14">
        <v>44869</v>
      </c>
      <c r="B17" s="15">
        <f t="shared" si="1"/>
        <v>726</v>
      </c>
      <c r="C17" s="30"/>
      <c r="D17" s="81" t="s">
        <v>35</v>
      </c>
      <c r="E17" s="23">
        <v>1308</v>
      </c>
      <c r="F17" s="82">
        <v>44870</v>
      </c>
      <c r="G17" s="25">
        <v>1308</v>
      </c>
      <c r="H17" s="76">
        <f t="shared" si="0"/>
        <v>0</v>
      </c>
    </row>
    <row r="18" spans="1:8" ht="31.5" x14ac:dyDescent="0.25">
      <c r="A18" s="14">
        <v>44869</v>
      </c>
      <c r="B18" s="15">
        <f t="shared" si="1"/>
        <v>727</v>
      </c>
      <c r="C18" s="29"/>
      <c r="D18" s="81" t="s">
        <v>31</v>
      </c>
      <c r="E18" s="23">
        <v>12323</v>
      </c>
      <c r="F18" s="82" t="s">
        <v>119</v>
      </c>
      <c r="G18" s="25">
        <f>12000+323</f>
        <v>12323</v>
      </c>
      <c r="H18" s="76">
        <f t="shared" si="0"/>
        <v>0</v>
      </c>
    </row>
    <row r="19" spans="1:8" x14ac:dyDescent="0.25">
      <c r="A19" s="14">
        <v>44870</v>
      </c>
      <c r="B19" s="15">
        <f t="shared" si="1"/>
        <v>728</v>
      </c>
      <c r="C19" s="30"/>
      <c r="D19" s="81" t="s">
        <v>19</v>
      </c>
      <c r="E19" s="23">
        <v>3722</v>
      </c>
      <c r="F19" s="82">
        <v>44873</v>
      </c>
      <c r="G19" s="25">
        <v>3722</v>
      </c>
      <c r="H19" s="76">
        <f t="shared" si="0"/>
        <v>0</v>
      </c>
    </row>
    <row r="20" spans="1:8" x14ac:dyDescent="0.25">
      <c r="A20" s="14">
        <v>44870</v>
      </c>
      <c r="B20" s="15">
        <f t="shared" si="1"/>
        <v>729</v>
      </c>
      <c r="C20" s="29"/>
      <c r="D20" s="81" t="s">
        <v>35</v>
      </c>
      <c r="E20" s="23">
        <v>5367</v>
      </c>
      <c r="F20" s="82">
        <v>44871</v>
      </c>
      <c r="G20" s="25">
        <v>5367</v>
      </c>
      <c r="H20" s="76">
        <f t="shared" si="0"/>
        <v>0</v>
      </c>
    </row>
    <row r="21" spans="1:8" x14ac:dyDescent="0.25">
      <c r="A21" s="14">
        <v>44870</v>
      </c>
      <c r="B21" s="15">
        <f t="shared" si="1"/>
        <v>730</v>
      </c>
      <c r="C21" s="29"/>
      <c r="D21" s="81" t="s">
        <v>20</v>
      </c>
      <c r="E21" s="23">
        <v>5423</v>
      </c>
      <c r="F21" s="82">
        <v>44871</v>
      </c>
      <c r="G21" s="25">
        <v>5423</v>
      </c>
      <c r="H21" s="76">
        <f t="shared" si="0"/>
        <v>0</v>
      </c>
    </row>
    <row r="22" spans="1:8" x14ac:dyDescent="0.25">
      <c r="A22" s="14">
        <v>44870</v>
      </c>
      <c r="B22" s="15">
        <f t="shared" si="1"/>
        <v>731</v>
      </c>
      <c r="C22" s="29"/>
      <c r="D22" s="81" t="s">
        <v>35</v>
      </c>
      <c r="E22" s="23">
        <v>1417</v>
      </c>
      <c r="F22" s="83">
        <v>44871</v>
      </c>
      <c r="G22" s="25">
        <v>1417</v>
      </c>
      <c r="H22" s="76">
        <f t="shared" si="0"/>
        <v>0</v>
      </c>
    </row>
    <row r="23" spans="1:8" ht="15" customHeight="1" x14ac:dyDescent="0.25">
      <c r="A23" s="14">
        <v>44871</v>
      </c>
      <c r="B23" s="15">
        <f t="shared" si="1"/>
        <v>732</v>
      </c>
      <c r="C23" s="29"/>
      <c r="D23" s="81" t="s">
        <v>35</v>
      </c>
      <c r="E23" s="23">
        <v>3365</v>
      </c>
      <c r="F23" s="83" t="s">
        <v>122</v>
      </c>
      <c r="G23" s="25">
        <f>500+2865</f>
        <v>3365</v>
      </c>
      <c r="H23" s="76">
        <f t="shared" si="0"/>
        <v>0</v>
      </c>
    </row>
    <row r="24" spans="1:8" ht="31.5" x14ac:dyDescent="0.25">
      <c r="A24" s="14">
        <v>44871</v>
      </c>
      <c r="B24" s="15">
        <f t="shared" si="1"/>
        <v>733</v>
      </c>
      <c r="C24" s="29"/>
      <c r="D24" s="81" t="s">
        <v>9</v>
      </c>
      <c r="E24" s="23">
        <v>15469</v>
      </c>
      <c r="F24" s="82" t="s">
        <v>123</v>
      </c>
      <c r="G24" s="25">
        <f>9633+5836</f>
        <v>15469</v>
      </c>
      <c r="H24" s="76">
        <f t="shared" si="0"/>
        <v>0</v>
      </c>
    </row>
    <row r="25" spans="1:8" x14ac:dyDescent="0.25">
      <c r="A25" s="14">
        <v>44871</v>
      </c>
      <c r="B25" s="15">
        <f t="shared" si="1"/>
        <v>734</v>
      </c>
      <c r="C25" s="29"/>
      <c r="D25" s="81" t="s">
        <v>28</v>
      </c>
      <c r="E25" s="23">
        <v>6345</v>
      </c>
      <c r="F25" s="83">
        <v>44873</v>
      </c>
      <c r="G25" s="25">
        <v>6345</v>
      </c>
      <c r="H25" s="76">
        <f t="shared" si="0"/>
        <v>0</v>
      </c>
    </row>
    <row r="26" spans="1:8" x14ac:dyDescent="0.25">
      <c r="A26" s="14">
        <v>44871</v>
      </c>
      <c r="B26" s="15">
        <f t="shared" si="1"/>
        <v>735</v>
      </c>
      <c r="C26" s="29"/>
      <c r="D26" s="81" t="s">
        <v>20</v>
      </c>
      <c r="E26" s="23">
        <v>8439</v>
      </c>
      <c r="F26" s="82">
        <v>44873</v>
      </c>
      <c r="G26" s="25">
        <v>8439</v>
      </c>
      <c r="H26" s="76">
        <f t="shared" si="0"/>
        <v>0</v>
      </c>
    </row>
    <row r="27" spans="1:8" x14ac:dyDescent="0.25">
      <c r="A27" s="14">
        <v>44872</v>
      </c>
      <c r="B27" s="15">
        <f t="shared" si="1"/>
        <v>736</v>
      </c>
      <c r="C27" s="29"/>
      <c r="D27" s="81" t="s">
        <v>8</v>
      </c>
      <c r="E27" s="23">
        <v>4873</v>
      </c>
      <c r="F27" s="83">
        <v>44874</v>
      </c>
      <c r="G27" s="25">
        <v>4873</v>
      </c>
      <c r="H27" s="76">
        <f t="shared" si="0"/>
        <v>0</v>
      </c>
    </row>
    <row r="28" spans="1:8" ht="31.5" x14ac:dyDescent="0.25">
      <c r="A28" s="14">
        <v>44873</v>
      </c>
      <c r="B28" s="15">
        <f t="shared" si="1"/>
        <v>737</v>
      </c>
      <c r="C28" s="29"/>
      <c r="D28" s="81" t="s">
        <v>19</v>
      </c>
      <c r="E28" s="23">
        <v>4447</v>
      </c>
      <c r="F28" s="82" t="s">
        <v>124</v>
      </c>
      <c r="G28" s="25">
        <f>1000+2600+847</f>
        <v>4447</v>
      </c>
      <c r="H28" s="76">
        <f t="shared" si="0"/>
        <v>0</v>
      </c>
    </row>
    <row r="29" spans="1:8" x14ac:dyDescent="0.25">
      <c r="A29" s="14">
        <v>44873</v>
      </c>
      <c r="B29" s="15">
        <f t="shared" si="1"/>
        <v>738</v>
      </c>
      <c r="C29" s="29"/>
      <c r="D29" s="81" t="s">
        <v>28</v>
      </c>
      <c r="E29" s="23">
        <v>5494</v>
      </c>
      <c r="F29" s="83">
        <v>44875</v>
      </c>
      <c r="G29" s="25">
        <v>5494</v>
      </c>
      <c r="H29" s="76">
        <f t="shared" si="0"/>
        <v>0</v>
      </c>
    </row>
    <row r="30" spans="1:8" x14ac:dyDescent="0.25">
      <c r="A30" s="14">
        <v>44873</v>
      </c>
      <c r="B30" s="15">
        <f t="shared" si="1"/>
        <v>739</v>
      </c>
      <c r="C30" s="29"/>
      <c r="D30" s="81" t="s">
        <v>35</v>
      </c>
      <c r="E30" s="23">
        <v>1498</v>
      </c>
      <c r="F30" s="82">
        <v>44874</v>
      </c>
      <c r="G30" s="25">
        <v>1498</v>
      </c>
      <c r="H30" s="76">
        <f t="shared" si="0"/>
        <v>0</v>
      </c>
    </row>
    <row r="31" spans="1:8" ht="31.5" x14ac:dyDescent="0.25">
      <c r="A31" s="14">
        <v>44873</v>
      </c>
      <c r="B31" s="15">
        <f t="shared" si="1"/>
        <v>740</v>
      </c>
      <c r="C31" s="29"/>
      <c r="D31" s="81" t="s">
        <v>9</v>
      </c>
      <c r="E31" s="23">
        <v>14928</v>
      </c>
      <c r="F31" s="82" t="s">
        <v>126</v>
      </c>
      <c r="G31" s="25">
        <f>8500+6428</f>
        <v>14928</v>
      </c>
      <c r="H31" s="76">
        <f t="shared" si="0"/>
        <v>0</v>
      </c>
    </row>
    <row r="32" spans="1:8" x14ac:dyDescent="0.25">
      <c r="A32" s="14">
        <v>44873</v>
      </c>
      <c r="B32" s="15">
        <f t="shared" si="1"/>
        <v>741</v>
      </c>
      <c r="C32" s="29"/>
      <c r="D32" s="81" t="s">
        <v>20</v>
      </c>
      <c r="E32" s="23">
        <v>6699</v>
      </c>
      <c r="F32" s="82">
        <v>44874</v>
      </c>
      <c r="G32" s="25">
        <v>6699</v>
      </c>
      <c r="H32" s="76">
        <f t="shared" si="0"/>
        <v>0</v>
      </c>
    </row>
    <row r="33" spans="1:8" ht="31.5" x14ac:dyDescent="0.25">
      <c r="A33" s="14">
        <v>44873</v>
      </c>
      <c r="B33" s="15">
        <f t="shared" si="1"/>
        <v>742</v>
      </c>
      <c r="C33" s="29"/>
      <c r="D33" s="81" t="s">
        <v>31</v>
      </c>
      <c r="E33" s="23">
        <v>9487</v>
      </c>
      <c r="F33" s="82" t="s">
        <v>122</v>
      </c>
      <c r="G33" s="25">
        <f>9100+387</f>
        <v>9487</v>
      </c>
      <c r="H33" s="76">
        <f t="shared" si="0"/>
        <v>0</v>
      </c>
    </row>
    <row r="34" spans="1:8" x14ac:dyDescent="0.25">
      <c r="A34" s="14">
        <v>44874</v>
      </c>
      <c r="B34" s="15">
        <f t="shared" si="1"/>
        <v>743</v>
      </c>
      <c r="C34" s="29"/>
      <c r="D34" s="81" t="s">
        <v>20</v>
      </c>
      <c r="E34" s="23">
        <v>2941</v>
      </c>
      <c r="F34" s="82">
        <v>44875</v>
      </c>
      <c r="G34" s="25">
        <v>2941</v>
      </c>
      <c r="H34" s="76">
        <f t="shared" si="0"/>
        <v>0</v>
      </c>
    </row>
    <row r="35" spans="1:8" ht="17.25" customHeight="1" x14ac:dyDescent="0.25">
      <c r="A35" s="14">
        <v>44874</v>
      </c>
      <c r="B35" s="15">
        <f t="shared" si="1"/>
        <v>744</v>
      </c>
      <c r="C35" s="29"/>
      <c r="D35" s="81" t="s">
        <v>35</v>
      </c>
      <c r="E35" s="23">
        <v>4056</v>
      </c>
      <c r="F35" s="83">
        <v>44876</v>
      </c>
      <c r="G35" s="25">
        <v>4056</v>
      </c>
      <c r="H35" s="76">
        <f t="shared" si="0"/>
        <v>0</v>
      </c>
    </row>
    <row r="36" spans="1:8" x14ac:dyDescent="0.25">
      <c r="A36" s="14">
        <v>44875</v>
      </c>
      <c r="B36" s="15">
        <f t="shared" si="1"/>
        <v>745</v>
      </c>
      <c r="C36" s="29"/>
      <c r="D36" s="81" t="s">
        <v>8</v>
      </c>
      <c r="E36" s="23">
        <v>320</v>
      </c>
      <c r="F36" s="82">
        <v>44876</v>
      </c>
      <c r="G36" s="25">
        <v>320</v>
      </c>
      <c r="H36" s="76">
        <f t="shared" si="0"/>
        <v>0</v>
      </c>
    </row>
    <row r="37" spans="1:8" x14ac:dyDescent="0.25">
      <c r="A37" s="14">
        <v>44875</v>
      </c>
      <c r="B37" s="15">
        <f t="shared" si="1"/>
        <v>746</v>
      </c>
      <c r="C37" s="29"/>
      <c r="D37" s="81" t="s">
        <v>35</v>
      </c>
      <c r="E37" s="23">
        <v>6225</v>
      </c>
      <c r="F37" s="82">
        <v>44876</v>
      </c>
      <c r="G37" s="25">
        <v>6225</v>
      </c>
      <c r="H37" s="76">
        <f t="shared" si="0"/>
        <v>0</v>
      </c>
    </row>
    <row r="38" spans="1:8" x14ac:dyDescent="0.25">
      <c r="A38" s="14">
        <v>44875</v>
      </c>
      <c r="B38" s="15">
        <f t="shared" si="1"/>
        <v>747</v>
      </c>
      <c r="C38" s="29"/>
      <c r="D38" s="81" t="s">
        <v>19</v>
      </c>
      <c r="E38" s="23">
        <v>3314</v>
      </c>
      <c r="F38" s="82">
        <v>44877</v>
      </c>
      <c r="G38" s="25">
        <v>3314</v>
      </c>
      <c r="H38" s="76">
        <f t="shared" si="0"/>
        <v>0</v>
      </c>
    </row>
    <row r="39" spans="1:8" x14ac:dyDescent="0.25">
      <c r="A39" s="14">
        <v>44875</v>
      </c>
      <c r="B39" s="15">
        <f t="shared" si="1"/>
        <v>748</v>
      </c>
      <c r="C39" s="29"/>
      <c r="D39" s="81" t="s">
        <v>20</v>
      </c>
      <c r="E39" s="23">
        <v>4234</v>
      </c>
      <c r="F39" s="82">
        <v>44876</v>
      </c>
      <c r="G39" s="25">
        <v>4234</v>
      </c>
      <c r="H39" s="76">
        <f t="shared" si="0"/>
        <v>0</v>
      </c>
    </row>
    <row r="40" spans="1:8" x14ac:dyDescent="0.25">
      <c r="A40" s="14">
        <v>44876</v>
      </c>
      <c r="B40" s="15">
        <f t="shared" si="1"/>
        <v>749</v>
      </c>
      <c r="C40" s="29"/>
      <c r="D40" s="81" t="s">
        <v>8</v>
      </c>
      <c r="E40" s="23">
        <v>5021</v>
      </c>
      <c r="F40" s="83">
        <v>44877</v>
      </c>
      <c r="G40" s="25">
        <v>5021</v>
      </c>
      <c r="H40" s="76">
        <f t="shared" si="0"/>
        <v>0</v>
      </c>
    </row>
    <row r="41" spans="1:8" x14ac:dyDescent="0.25">
      <c r="A41" s="14">
        <v>44876</v>
      </c>
      <c r="B41" s="15">
        <f t="shared" si="1"/>
        <v>750</v>
      </c>
      <c r="C41" s="29"/>
      <c r="D41" s="81" t="s">
        <v>28</v>
      </c>
      <c r="E41" s="23">
        <v>6139</v>
      </c>
      <c r="F41" s="82">
        <v>44877</v>
      </c>
      <c r="G41" s="25">
        <v>6139</v>
      </c>
      <c r="H41" s="76">
        <f t="shared" si="0"/>
        <v>0</v>
      </c>
    </row>
    <row r="42" spans="1:8" x14ac:dyDescent="0.25">
      <c r="A42" s="14">
        <v>44876</v>
      </c>
      <c r="B42" s="15">
        <f t="shared" si="1"/>
        <v>751</v>
      </c>
      <c r="C42" s="29"/>
      <c r="D42" s="81" t="s">
        <v>19</v>
      </c>
      <c r="E42" s="23">
        <v>4845</v>
      </c>
      <c r="F42" s="82">
        <v>44878</v>
      </c>
      <c r="G42" s="25">
        <v>4845</v>
      </c>
      <c r="H42" s="76">
        <f t="shared" si="0"/>
        <v>0</v>
      </c>
    </row>
    <row r="43" spans="1:8" ht="63" x14ac:dyDescent="0.25">
      <c r="A43" s="14">
        <v>44876</v>
      </c>
      <c r="B43" s="15">
        <f t="shared" si="1"/>
        <v>752</v>
      </c>
      <c r="C43" s="29"/>
      <c r="D43" s="81" t="s">
        <v>9</v>
      </c>
      <c r="E43" s="23">
        <v>14370</v>
      </c>
      <c r="F43" s="82" t="s">
        <v>128</v>
      </c>
      <c r="G43" s="25">
        <f>2500+4000+4000+3870</f>
        <v>14370</v>
      </c>
      <c r="H43" s="76">
        <f t="shared" si="0"/>
        <v>0</v>
      </c>
    </row>
    <row r="44" spans="1:8" x14ac:dyDescent="0.25">
      <c r="A44" s="14">
        <v>44876</v>
      </c>
      <c r="B44" s="15">
        <f t="shared" si="1"/>
        <v>753</v>
      </c>
      <c r="C44" s="29"/>
      <c r="D44" s="81" t="s">
        <v>20</v>
      </c>
      <c r="E44" s="23">
        <v>6994</v>
      </c>
      <c r="F44" s="82">
        <v>44877</v>
      </c>
      <c r="G44" s="25">
        <v>6994</v>
      </c>
      <c r="H44" s="76">
        <f t="shared" si="0"/>
        <v>0</v>
      </c>
    </row>
    <row r="45" spans="1:8" ht="31.5" x14ac:dyDescent="0.25">
      <c r="A45" s="14">
        <v>44876</v>
      </c>
      <c r="B45" s="15">
        <f t="shared" si="1"/>
        <v>754</v>
      </c>
      <c r="C45" s="29"/>
      <c r="D45" s="81" t="s">
        <v>31</v>
      </c>
      <c r="E45" s="23">
        <v>12647</v>
      </c>
      <c r="F45" s="82" t="s">
        <v>125</v>
      </c>
      <c r="G45" s="25">
        <f>12500+147</f>
        <v>12647</v>
      </c>
      <c r="H45" s="76">
        <f t="shared" si="0"/>
        <v>0</v>
      </c>
    </row>
    <row r="46" spans="1:8" x14ac:dyDescent="0.25">
      <c r="A46" s="14">
        <v>44876</v>
      </c>
      <c r="B46" s="15">
        <f t="shared" si="1"/>
        <v>755</v>
      </c>
      <c r="C46" s="29"/>
      <c r="D46" s="81" t="s">
        <v>35</v>
      </c>
      <c r="E46" s="23">
        <v>752</v>
      </c>
      <c r="F46" s="83">
        <v>44877</v>
      </c>
      <c r="G46" s="25">
        <v>752</v>
      </c>
      <c r="H46" s="76">
        <f t="shared" si="0"/>
        <v>0</v>
      </c>
    </row>
    <row r="47" spans="1:8" ht="31.5" x14ac:dyDescent="0.25">
      <c r="A47" s="14">
        <v>44877</v>
      </c>
      <c r="B47" s="15">
        <f t="shared" si="1"/>
        <v>756</v>
      </c>
      <c r="C47" s="33"/>
      <c r="D47" s="81" t="s">
        <v>19</v>
      </c>
      <c r="E47" s="23">
        <v>3906</v>
      </c>
      <c r="F47" s="82" t="s">
        <v>127</v>
      </c>
      <c r="G47" s="25">
        <f>3406+500</f>
        <v>3906</v>
      </c>
      <c r="H47" s="76">
        <f t="shared" si="0"/>
        <v>0</v>
      </c>
    </row>
    <row r="48" spans="1:8" x14ac:dyDescent="0.25">
      <c r="A48" s="14">
        <v>44877</v>
      </c>
      <c r="B48" s="15">
        <f t="shared" si="1"/>
        <v>757</v>
      </c>
      <c r="C48" s="34"/>
      <c r="D48" s="81" t="s">
        <v>35</v>
      </c>
      <c r="E48" s="23">
        <v>5784</v>
      </c>
      <c r="F48" s="82">
        <v>44879</v>
      </c>
      <c r="G48" s="25">
        <v>5784</v>
      </c>
      <c r="H48" s="76">
        <f t="shared" si="0"/>
        <v>0</v>
      </c>
    </row>
    <row r="49" spans="1:8" x14ac:dyDescent="0.25">
      <c r="A49" s="14">
        <v>44877</v>
      </c>
      <c r="B49" s="15">
        <f t="shared" si="1"/>
        <v>758</v>
      </c>
      <c r="C49" s="29"/>
      <c r="D49" s="81" t="s">
        <v>20</v>
      </c>
      <c r="E49" s="23">
        <v>4634</v>
      </c>
      <c r="F49" s="82">
        <v>44878</v>
      </c>
      <c r="G49" s="25">
        <v>4634</v>
      </c>
      <c r="H49" s="76">
        <f t="shared" si="0"/>
        <v>0</v>
      </c>
    </row>
    <row r="50" spans="1:8" x14ac:dyDescent="0.25">
      <c r="A50" s="14">
        <v>44878</v>
      </c>
      <c r="B50" s="15">
        <f t="shared" si="1"/>
        <v>759</v>
      </c>
      <c r="C50" s="29"/>
      <c r="D50" s="81" t="s">
        <v>19</v>
      </c>
      <c r="E50" s="23">
        <v>3454</v>
      </c>
      <c r="F50" s="82">
        <v>44880</v>
      </c>
      <c r="G50" s="25">
        <v>3454</v>
      </c>
      <c r="H50" s="76">
        <f t="shared" si="0"/>
        <v>0</v>
      </c>
    </row>
    <row r="51" spans="1:8" ht="47.25" x14ac:dyDescent="0.25">
      <c r="A51" s="14">
        <v>44878</v>
      </c>
      <c r="B51" s="15">
        <f t="shared" si="1"/>
        <v>760</v>
      </c>
      <c r="C51" s="29"/>
      <c r="D51" s="81" t="s">
        <v>9</v>
      </c>
      <c r="E51" s="23">
        <v>14307</v>
      </c>
      <c r="F51" s="82" t="s">
        <v>132</v>
      </c>
      <c r="G51" s="25">
        <f>2530+3500+8277</f>
        <v>14307</v>
      </c>
      <c r="H51" s="76">
        <f t="shared" si="0"/>
        <v>0</v>
      </c>
    </row>
    <row r="52" spans="1:8" ht="31.5" x14ac:dyDescent="0.25">
      <c r="A52" s="14">
        <v>44878</v>
      </c>
      <c r="B52" s="15">
        <f t="shared" si="1"/>
        <v>761</v>
      </c>
      <c r="C52" s="29"/>
      <c r="D52" s="81" t="s">
        <v>16</v>
      </c>
      <c r="E52" s="23">
        <v>24200</v>
      </c>
      <c r="F52" s="82" t="s">
        <v>134</v>
      </c>
      <c r="G52" s="25">
        <f>20000+4200</f>
        <v>24200</v>
      </c>
      <c r="H52" s="76">
        <f t="shared" si="0"/>
        <v>0</v>
      </c>
    </row>
    <row r="53" spans="1:8" x14ac:dyDescent="0.25">
      <c r="A53" s="14">
        <v>44878</v>
      </c>
      <c r="B53" s="15">
        <f t="shared" si="1"/>
        <v>762</v>
      </c>
      <c r="C53" s="29"/>
      <c r="D53" s="81" t="s">
        <v>22</v>
      </c>
      <c r="E53" s="23">
        <v>15984</v>
      </c>
      <c r="F53" s="82">
        <v>44879</v>
      </c>
      <c r="G53" s="25">
        <v>15984</v>
      </c>
      <c r="H53" s="76">
        <f t="shared" si="0"/>
        <v>0</v>
      </c>
    </row>
    <row r="54" spans="1:8" x14ac:dyDescent="0.25">
      <c r="A54" s="14">
        <v>44878</v>
      </c>
      <c r="B54" s="15">
        <f t="shared" si="1"/>
        <v>763</v>
      </c>
      <c r="C54" s="29"/>
      <c r="D54" s="81" t="s">
        <v>20</v>
      </c>
      <c r="E54" s="23">
        <v>8265</v>
      </c>
      <c r="F54" s="82">
        <v>44879</v>
      </c>
      <c r="G54" s="25">
        <v>8265</v>
      </c>
      <c r="H54" s="76">
        <f t="shared" si="0"/>
        <v>0</v>
      </c>
    </row>
    <row r="55" spans="1:8" s="71" customFormat="1" x14ac:dyDescent="0.25">
      <c r="A55" s="66">
        <v>44878</v>
      </c>
      <c r="B55" s="15">
        <f t="shared" si="1"/>
        <v>764</v>
      </c>
      <c r="C55" s="29"/>
      <c r="D55" s="85" t="s">
        <v>20</v>
      </c>
      <c r="E55" s="68">
        <v>3682</v>
      </c>
      <c r="F55" s="82">
        <v>44879</v>
      </c>
      <c r="G55" s="69">
        <v>3682</v>
      </c>
      <c r="H55" s="77">
        <f t="shared" si="0"/>
        <v>0</v>
      </c>
    </row>
    <row r="56" spans="1:8" x14ac:dyDescent="0.25">
      <c r="A56" s="14">
        <v>44879</v>
      </c>
      <c r="B56" s="15">
        <f t="shared" si="1"/>
        <v>765</v>
      </c>
      <c r="C56" s="29"/>
      <c r="D56" s="81" t="s">
        <v>8</v>
      </c>
      <c r="E56" s="23">
        <v>281</v>
      </c>
      <c r="F56" s="82">
        <v>44883</v>
      </c>
      <c r="G56" s="25">
        <v>281</v>
      </c>
      <c r="H56" s="76">
        <f t="shared" si="0"/>
        <v>0</v>
      </c>
    </row>
    <row r="57" spans="1:8" ht="18.75" customHeight="1" x14ac:dyDescent="0.25">
      <c r="A57" s="14">
        <v>44879</v>
      </c>
      <c r="B57" s="15">
        <f t="shared" si="1"/>
        <v>766</v>
      </c>
      <c r="C57" s="29"/>
      <c r="D57" s="81" t="s">
        <v>28</v>
      </c>
      <c r="E57" s="23">
        <v>5079</v>
      </c>
      <c r="F57" s="83">
        <v>44880</v>
      </c>
      <c r="G57" s="25">
        <v>5079</v>
      </c>
      <c r="H57" s="76">
        <f t="shared" si="0"/>
        <v>0</v>
      </c>
    </row>
    <row r="58" spans="1:8" ht="31.5" x14ac:dyDescent="0.25">
      <c r="A58" s="14">
        <v>44879</v>
      </c>
      <c r="B58" s="15">
        <f t="shared" si="1"/>
        <v>767</v>
      </c>
      <c r="C58" s="29"/>
      <c r="D58" s="81" t="s">
        <v>19</v>
      </c>
      <c r="E58" s="23">
        <v>2565</v>
      </c>
      <c r="F58" s="82" t="s">
        <v>130</v>
      </c>
      <c r="G58" s="25">
        <f>2200+365</f>
        <v>2565</v>
      </c>
      <c r="H58" s="76">
        <f t="shared" si="0"/>
        <v>0</v>
      </c>
    </row>
    <row r="59" spans="1:8" ht="21.75" customHeight="1" x14ac:dyDescent="0.25">
      <c r="A59" s="14">
        <v>44879</v>
      </c>
      <c r="B59" s="15">
        <f t="shared" si="1"/>
        <v>768</v>
      </c>
      <c r="C59" s="29"/>
      <c r="D59" s="81" t="s">
        <v>20</v>
      </c>
      <c r="E59" s="23">
        <v>7387</v>
      </c>
      <c r="F59" s="82">
        <v>44880</v>
      </c>
      <c r="G59" s="25">
        <v>7387</v>
      </c>
      <c r="H59" s="76">
        <f t="shared" si="0"/>
        <v>0</v>
      </c>
    </row>
    <row r="60" spans="1:8" x14ac:dyDescent="0.25">
      <c r="A60" s="14">
        <v>44879</v>
      </c>
      <c r="B60" s="15">
        <f t="shared" si="1"/>
        <v>769</v>
      </c>
      <c r="C60" s="29"/>
      <c r="D60" s="81" t="s">
        <v>35</v>
      </c>
      <c r="E60" s="23">
        <v>2125</v>
      </c>
      <c r="F60" s="82">
        <v>44881</v>
      </c>
      <c r="G60" s="25">
        <v>2125</v>
      </c>
      <c r="H60" s="76">
        <f t="shared" si="0"/>
        <v>0</v>
      </c>
    </row>
    <row r="61" spans="1:8" ht="31.5" x14ac:dyDescent="0.25">
      <c r="A61" s="14">
        <v>44880</v>
      </c>
      <c r="B61" s="15">
        <f t="shared" si="1"/>
        <v>770</v>
      </c>
      <c r="C61" s="29"/>
      <c r="D61" s="81" t="s">
        <v>19</v>
      </c>
      <c r="E61" s="23">
        <v>1891</v>
      </c>
      <c r="F61" s="82" t="s">
        <v>131</v>
      </c>
      <c r="G61" s="25">
        <f>1400+491</f>
        <v>1891</v>
      </c>
      <c r="H61" s="76">
        <f t="shared" si="0"/>
        <v>0</v>
      </c>
    </row>
    <row r="62" spans="1:8" x14ac:dyDescent="0.25">
      <c r="A62" s="14">
        <v>44880</v>
      </c>
      <c r="B62" s="15">
        <f t="shared" si="1"/>
        <v>771</v>
      </c>
      <c r="C62" s="29"/>
      <c r="D62" s="81" t="s">
        <v>28</v>
      </c>
      <c r="E62" s="23">
        <v>2541</v>
      </c>
      <c r="F62" s="82">
        <v>44882</v>
      </c>
      <c r="G62" s="25">
        <v>2541</v>
      </c>
      <c r="H62" s="76">
        <f t="shared" si="0"/>
        <v>0</v>
      </c>
    </row>
    <row r="63" spans="1:8" ht="24.75" customHeight="1" x14ac:dyDescent="0.25">
      <c r="A63" s="14">
        <v>44880</v>
      </c>
      <c r="B63" s="15">
        <f t="shared" si="1"/>
        <v>772</v>
      </c>
      <c r="C63" s="29"/>
      <c r="D63" s="81" t="s">
        <v>20</v>
      </c>
      <c r="E63" s="23">
        <v>2559</v>
      </c>
      <c r="F63" s="82">
        <v>44881</v>
      </c>
      <c r="G63" s="25">
        <v>2559</v>
      </c>
      <c r="H63" s="76">
        <f t="shared" si="0"/>
        <v>0</v>
      </c>
    </row>
    <row r="64" spans="1:8" ht="31.5" x14ac:dyDescent="0.25">
      <c r="A64" s="14">
        <v>44880</v>
      </c>
      <c r="B64" s="15">
        <f t="shared" si="1"/>
        <v>773</v>
      </c>
      <c r="C64" s="29"/>
      <c r="D64" s="81" t="s">
        <v>31</v>
      </c>
      <c r="E64" s="23">
        <v>10597</v>
      </c>
      <c r="F64" s="82" t="s">
        <v>129</v>
      </c>
      <c r="G64" s="25">
        <f>10000+597</f>
        <v>10597</v>
      </c>
      <c r="H64" s="76">
        <f t="shared" si="0"/>
        <v>0</v>
      </c>
    </row>
    <row r="65" spans="1:8" x14ac:dyDescent="0.25">
      <c r="A65" s="26">
        <v>44881</v>
      </c>
      <c r="B65" s="15">
        <f t="shared" si="1"/>
        <v>774</v>
      </c>
      <c r="C65" s="29"/>
      <c r="D65" s="84" t="s">
        <v>19</v>
      </c>
      <c r="E65" s="23">
        <v>2477</v>
      </c>
      <c r="F65" s="82">
        <v>44883</v>
      </c>
      <c r="G65" s="25">
        <v>2477</v>
      </c>
      <c r="H65" s="76">
        <f t="shared" si="0"/>
        <v>0</v>
      </c>
    </row>
    <row r="66" spans="1:8" ht="47.25" x14ac:dyDescent="0.25">
      <c r="A66" s="26">
        <v>44881</v>
      </c>
      <c r="B66" s="15">
        <f t="shared" si="1"/>
        <v>775</v>
      </c>
      <c r="C66" s="29"/>
      <c r="D66" s="84" t="s">
        <v>9</v>
      </c>
      <c r="E66" s="23">
        <v>19085</v>
      </c>
      <c r="F66" s="82" t="s">
        <v>137</v>
      </c>
      <c r="G66" s="25">
        <f>10000+3000+6085</f>
        <v>19085</v>
      </c>
      <c r="H66" s="76">
        <f t="shared" si="0"/>
        <v>0</v>
      </c>
    </row>
    <row r="67" spans="1:8" x14ac:dyDescent="0.25">
      <c r="A67" s="26">
        <v>44881</v>
      </c>
      <c r="B67" s="15">
        <f t="shared" si="1"/>
        <v>776</v>
      </c>
      <c r="C67" s="29"/>
      <c r="D67" s="84" t="s">
        <v>20</v>
      </c>
      <c r="E67" s="23">
        <v>6676</v>
      </c>
      <c r="F67" s="82">
        <v>44882</v>
      </c>
      <c r="G67" s="25">
        <v>6676</v>
      </c>
      <c r="H67" s="76">
        <f t="shared" si="0"/>
        <v>0</v>
      </c>
    </row>
    <row r="68" spans="1:8" x14ac:dyDescent="0.25">
      <c r="A68" s="26">
        <v>44882</v>
      </c>
      <c r="B68" s="15">
        <f t="shared" si="1"/>
        <v>777</v>
      </c>
      <c r="C68" s="29"/>
      <c r="D68" s="84" t="s">
        <v>8</v>
      </c>
      <c r="E68" s="23">
        <v>2399</v>
      </c>
      <c r="F68" s="82">
        <v>44883</v>
      </c>
      <c r="G68" s="25">
        <v>2399</v>
      </c>
      <c r="H68" s="76">
        <f t="shared" si="0"/>
        <v>0</v>
      </c>
    </row>
    <row r="69" spans="1:8" x14ac:dyDescent="0.25">
      <c r="A69" s="26">
        <v>44882</v>
      </c>
      <c r="B69" s="15">
        <f t="shared" si="1"/>
        <v>778</v>
      </c>
      <c r="C69" s="29"/>
      <c r="D69" s="84" t="s">
        <v>35</v>
      </c>
      <c r="E69" s="23">
        <v>5494</v>
      </c>
      <c r="F69" s="82">
        <v>44884</v>
      </c>
      <c r="G69" s="25">
        <v>5494</v>
      </c>
      <c r="H69" s="76">
        <f t="shared" si="0"/>
        <v>0</v>
      </c>
    </row>
    <row r="70" spans="1:8" ht="31.5" x14ac:dyDescent="0.25">
      <c r="A70" s="26">
        <v>44882</v>
      </c>
      <c r="B70" s="15">
        <f t="shared" ref="B70:B114" si="2">B69+1</f>
        <v>779</v>
      </c>
      <c r="C70" s="29"/>
      <c r="D70" s="84" t="s">
        <v>19</v>
      </c>
      <c r="E70" s="23">
        <v>3650</v>
      </c>
      <c r="F70" s="82" t="s">
        <v>133</v>
      </c>
      <c r="G70" s="25">
        <f>1650+2000</f>
        <v>3650</v>
      </c>
      <c r="H70" s="76">
        <f t="shared" si="0"/>
        <v>0</v>
      </c>
    </row>
    <row r="71" spans="1:8" x14ac:dyDescent="0.25">
      <c r="A71" s="26">
        <v>44882</v>
      </c>
      <c r="B71" s="15">
        <f t="shared" si="2"/>
        <v>780</v>
      </c>
      <c r="C71" s="29"/>
      <c r="D71" s="84" t="s">
        <v>22</v>
      </c>
      <c r="E71" s="23">
        <v>18126</v>
      </c>
      <c r="F71" s="82">
        <v>44883</v>
      </c>
      <c r="G71" s="25">
        <v>18126</v>
      </c>
      <c r="H71" s="76">
        <f t="shared" si="0"/>
        <v>0</v>
      </c>
    </row>
    <row r="72" spans="1:8" ht="18.75" customHeight="1" x14ac:dyDescent="0.25">
      <c r="A72" s="26">
        <v>44882</v>
      </c>
      <c r="B72" s="15">
        <f t="shared" si="2"/>
        <v>781</v>
      </c>
      <c r="C72" s="29"/>
      <c r="D72" s="84" t="s">
        <v>20</v>
      </c>
      <c r="E72" s="23">
        <v>7581</v>
      </c>
      <c r="F72" s="83">
        <v>44883</v>
      </c>
      <c r="G72" s="25">
        <v>7581</v>
      </c>
      <c r="H72" s="76">
        <f t="shared" si="0"/>
        <v>0</v>
      </c>
    </row>
    <row r="73" spans="1:8" ht="18.75" customHeight="1" x14ac:dyDescent="0.25">
      <c r="A73" s="26">
        <v>44882</v>
      </c>
      <c r="B73" s="15">
        <f t="shared" si="2"/>
        <v>782</v>
      </c>
      <c r="C73" s="29"/>
      <c r="D73" s="84" t="s">
        <v>22</v>
      </c>
      <c r="E73" s="23">
        <v>2884</v>
      </c>
      <c r="F73" s="83">
        <v>44883</v>
      </c>
      <c r="G73" s="25">
        <v>2884</v>
      </c>
      <c r="H73" s="76">
        <f t="shared" si="0"/>
        <v>0</v>
      </c>
    </row>
    <row r="74" spans="1:8" ht="31.5" x14ac:dyDescent="0.25">
      <c r="A74" s="26">
        <v>44883</v>
      </c>
      <c r="B74" s="15">
        <f t="shared" si="2"/>
        <v>783</v>
      </c>
      <c r="C74" s="29"/>
      <c r="D74" s="84" t="s">
        <v>19</v>
      </c>
      <c r="E74" s="23">
        <v>2876</v>
      </c>
      <c r="F74" s="82" t="s">
        <v>136</v>
      </c>
      <c r="G74" s="25">
        <f>1876+1000</f>
        <v>2876</v>
      </c>
      <c r="H74" s="76">
        <f t="shared" si="0"/>
        <v>0</v>
      </c>
    </row>
    <row r="75" spans="1:8" ht="18.75" customHeight="1" x14ac:dyDescent="0.25">
      <c r="A75" s="26">
        <v>44883</v>
      </c>
      <c r="B75" s="15">
        <f t="shared" si="2"/>
        <v>784</v>
      </c>
      <c r="C75" s="29"/>
      <c r="D75" s="84" t="s">
        <v>20</v>
      </c>
      <c r="E75" s="23">
        <v>5023</v>
      </c>
      <c r="F75" s="83">
        <v>44884</v>
      </c>
      <c r="G75" s="25">
        <v>5023</v>
      </c>
      <c r="H75" s="76">
        <f t="shared" si="0"/>
        <v>0</v>
      </c>
    </row>
    <row r="76" spans="1:8" x14ac:dyDescent="0.25">
      <c r="A76" s="26">
        <v>44883</v>
      </c>
      <c r="B76" s="15">
        <f t="shared" si="2"/>
        <v>785</v>
      </c>
      <c r="C76" s="29"/>
      <c r="D76" s="84" t="s">
        <v>35</v>
      </c>
      <c r="E76" s="23">
        <v>1409</v>
      </c>
      <c r="F76" s="82">
        <v>44884</v>
      </c>
      <c r="G76" s="25">
        <v>1409</v>
      </c>
      <c r="H76" s="76">
        <f t="shared" si="0"/>
        <v>0</v>
      </c>
    </row>
    <row r="77" spans="1:8" x14ac:dyDescent="0.25">
      <c r="A77" s="26">
        <v>44883</v>
      </c>
      <c r="B77" s="15">
        <f t="shared" si="2"/>
        <v>786</v>
      </c>
      <c r="C77" s="29"/>
      <c r="D77" s="84" t="s">
        <v>31</v>
      </c>
      <c r="E77" s="23">
        <v>11370</v>
      </c>
      <c r="F77" s="82">
        <v>44884</v>
      </c>
      <c r="G77" s="25">
        <v>11370</v>
      </c>
      <c r="H77" s="76">
        <f t="shared" si="0"/>
        <v>0</v>
      </c>
    </row>
    <row r="78" spans="1:8" ht="31.5" x14ac:dyDescent="0.25">
      <c r="A78" s="26">
        <v>44884</v>
      </c>
      <c r="B78" s="15">
        <f t="shared" si="2"/>
        <v>787</v>
      </c>
      <c r="C78" s="29"/>
      <c r="D78" s="84" t="s">
        <v>19</v>
      </c>
      <c r="E78" s="23">
        <v>8893</v>
      </c>
      <c r="F78" s="82" t="s">
        <v>138</v>
      </c>
      <c r="G78" s="25">
        <f>8400+493</f>
        <v>8893</v>
      </c>
      <c r="H78" s="76">
        <f t="shared" si="0"/>
        <v>0</v>
      </c>
    </row>
    <row r="79" spans="1:8" ht="63" x14ac:dyDescent="0.25">
      <c r="A79" s="26">
        <v>44884</v>
      </c>
      <c r="B79" s="15">
        <f t="shared" si="2"/>
        <v>788</v>
      </c>
      <c r="C79" s="29"/>
      <c r="D79" s="84" t="s">
        <v>9</v>
      </c>
      <c r="E79" s="23">
        <v>17823</v>
      </c>
      <c r="F79" s="82" t="s">
        <v>142</v>
      </c>
      <c r="G79" s="25">
        <f>4950+3500+5000+4373</f>
        <v>17823</v>
      </c>
      <c r="H79" s="76">
        <f t="shared" si="0"/>
        <v>0</v>
      </c>
    </row>
    <row r="80" spans="1:8" ht="18.75" customHeight="1" x14ac:dyDescent="0.25">
      <c r="A80" s="26">
        <v>44884</v>
      </c>
      <c r="B80" s="15">
        <f t="shared" si="2"/>
        <v>789</v>
      </c>
      <c r="C80" s="29"/>
      <c r="D80" s="84" t="s">
        <v>20</v>
      </c>
      <c r="E80" s="23">
        <v>7447</v>
      </c>
      <c r="F80" s="83">
        <v>44885</v>
      </c>
      <c r="G80" s="25">
        <v>7447</v>
      </c>
      <c r="H80" s="76">
        <f t="shared" si="0"/>
        <v>0</v>
      </c>
    </row>
    <row r="81" spans="1:8" x14ac:dyDescent="0.25">
      <c r="A81" s="26">
        <v>44884</v>
      </c>
      <c r="B81" s="15">
        <f t="shared" si="2"/>
        <v>790</v>
      </c>
      <c r="C81" s="29"/>
      <c r="D81" s="84" t="s">
        <v>35</v>
      </c>
      <c r="E81" s="23">
        <v>7127</v>
      </c>
      <c r="F81" s="82">
        <v>44885</v>
      </c>
      <c r="G81" s="25">
        <v>7127</v>
      </c>
      <c r="H81" s="76">
        <f t="shared" si="0"/>
        <v>0</v>
      </c>
    </row>
    <row r="82" spans="1:8" ht="18.75" customHeight="1" x14ac:dyDescent="0.25">
      <c r="A82" s="26">
        <v>44884</v>
      </c>
      <c r="B82" s="15">
        <f t="shared" si="2"/>
        <v>791</v>
      </c>
      <c r="C82" s="29"/>
      <c r="D82" s="84" t="s">
        <v>22</v>
      </c>
      <c r="E82" s="23">
        <v>12737</v>
      </c>
      <c r="F82" s="83">
        <v>44885</v>
      </c>
      <c r="G82" s="25">
        <v>12737</v>
      </c>
      <c r="H82" s="76">
        <f t="shared" si="0"/>
        <v>0</v>
      </c>
    </row>
    <row r="83" spans="1:8" ht="31.5" x14ac:dyDescent="0.25">
      <c r="A83" s="26">
        <v>44884</v>
      </c>
      <c r="B83" s="15">
        <f t="shared" si="2"/>
        <v>792</v>
      </c>
      <c r="C83" s="29"/>
      <c r="D83" s="84" t="s">
        <v>31</v>
      </c>
      <c r="E83" s="23">
        <v>10590</v>
      </c>
      <c r="F83" s="82" t="s">
        <v>135</v>
      </c>
      <c r="G83" s="25">
        <f>9700+890</f>
        <v>10590</v>
      </c>
      <c r="H83" s="76">
        <f t="shared" si="0"/>
        <v>0</v>
      </c>
    </row>
    <row r="84" spans="1:8" ht="31.5" x14ac:dyDescent="0.25">
      <c r="A84" s="26">
        <v>44885</v>
      </c>
      <c r="B84" s="15">
        <f t="shared" si="2"/>
        <v>793</v>
      </c>
      <c r="C84" s="29"/>
      <c r="D84" s="84" t="s">
        <v>16</v>
      </c>
      <c r="E84" s="23">
        <v>20370</v>
      </c>
      <c r="F84" s="82" t="s">
        <v>140</v>
      </c>
      <c r="G84" s="25">
        <f>11800+8570</f>
        <v>20370</v>
      </c>
      <c r="H84" s="76">
        <f t="shared" si="0"/>
        <v>0</v>
      </c>
    </row>
    <row r="85" spans="1:8" x14ac:dyDescent="0.25">
      <c r="A85" s="26">
        <v>44885</v>
      </c>
      <c r="B85" s="15">
        <f t="shared" si="2"/>
        <v>794</v>
      </c>
      <c r="C85" s="29"/>
      <c r="D85" s="84" t="s">
        <v>35</v>
      </c>
      <c r="E85" s="23">
        <v>7138</v>
      </c>
      <c r="F85" s="82">
        <v>44887</v>
      </c>
      <c r="G85" s="25">
        <v>7138</v>
      </c>
      <c r="H85" s="76">
        <f t="shared" si="0"/>
        <v>0</v>
      </c>
    </row>
    <row r="86" spans="1:8" ht="18.75" customHeight="1" x14ac:dyDescent="0.25">
      <c r="A86" s="26">
        <v>44885</v>
      </c>
      <c r="B86" s="15">
        <f t="shared" si="2"/>
        <v>795</v>
      </c>
      <c r="C86" s="29"/>
      <c r="D86" s="84" t="s">
        <v>20</v>
      </c>
      <c r="E86" s="23">
        <v>8787</v>
      </c>
      <c r="F86" s="83">
        <v>44886</v>
      </c>
      <c r="G86" s="25">
        <v>8787</v>
      </c>
      <c r="H86" s="76">
        <f t="shared" si="0"/>
        <v>0</v>
      </c>
    </row>
    <row r="87" spans="1:8" ht="47.25" x14ac:dyDescent="0.25">
      <c r="A87" s="26">
        <v>44886</v>
      </c>
      <c r="B87" s="15">
        <f t="shared" si="2"/>
        <v>796</v>
      </c>
      <c r="C87" s="29"/>
      <c r="D87" s="84" t="s">
        <v>19</v>
      </c>
      <c r="E87" s="23">
        <v>5858</v>
      </c>
      <c r="F87" s="82" t="s">
        <v>141</v>
      </c>
      <c r="G87" s="25">
        <f>2200+2000+1658</f>
        <v>5858</v>
      </c>
      <c r="H87" s="76">
        <f t="shared" si="0"/>
        <v>0</v>
      </c>
    </row>
    <row r="88" spans="1:8" ht="18.75" customHeight="1" x14ac:dyDescent="0.25">
      <c r="A88" s="26">
        <v>44886</v>
      </c>
      <c r="B88" s="15">
        <f t="shared" si="2"/>
        <v>797</v>
      </c>
      <c r="C88" s="29"/>
      <c r="D88" s="84" t="s">
        <v>20</v>
      </c>
      <c r="E88" s="23">
        <v>5904</v>
      </c>
      <c r="F88" s="83">
        <v>44887</v>
      </c>
      <c r="G88" s="25">
        <v>5904</v>
      </c>
      <c r="H88" s="76">
        <f t="shared" si="0"/>
        <v>0</v>
      </c>
    </row>
    <row r="89" spans="1:8" x14ac:dyDescent="0.25">
      <c r="A89" s="26">
        <v>44887</v>
      </c>
      <c r="B89" s="15">
        <f t="shared" si="2"/>
        <v>798</v>
      </c>
      <c r="C89" s="29"/>
      <c r="D89" s="84" t="s">
        <v>8</v>
      </c>
      <c r="E89" s="23">
        <v>355</v>
      </c>
      <c r="F89" s="82">
        <v>44891</v>
      </c>
      <c r="G89" s="25">
        <v>355</v>
      </c>
      <c r="H89" s="76">
        <f t="shared" si="0"/>
        <v>0</v>
      </c>
    </row>
    <row r="90" spans="1:8" ht="18.75" customHeight="1" x14ac:dyDescent="0.25">
      <c r="A90" s="26">
        <v>44887</v>
      </c>
      <c r="B90" s="15">
        <f t="shared" si="2"/>
        <v>799</v>
      </c>
      <c r="C90" s="29"/>
      <c r="D90" s="84" t="s">
        <v>8</v>
      </c>
      <c r="E90" s="23">
        <v>118</v>
      </c>
      <c r="F90" s="83">
        <v>44891</v>
      </c>
      <c r="G90" s="25">
        <v>118</v>
      </c>
      <c r="H90" s="76">
        <f t="shared" si="0"/>
        <v>0</v>
      </c>
    </row>
    <row r="91" spans="1:8" ht="31.5" x14ac:dyDescent="0.25">
      <c r="A91" s="26">
        <v>44887</v>
      </c>
      <c r="B91" s="15">
        <f t="shared" si="2"/>
        <v>800</v>
      </c>
      <c r="C91" s="29"/>
      <c r="D91" s="84" t="s">
        <v>35</v>
      </c>
      <c r="E91" s="23">
        <v>5706</v>
      </c>
      <c r="F91" s="82" t="s">
        <v>139</v>
      </c>
      <c r="G91" s="25">
        <f>5406+300</f>
        <v>5706</v>
      </c>
      <c r="H91" s="76">
        <f t="shared" si="0"/>
        <v>0</v>
      </c>
    </row>
    <row r="92" spans="1:8" x14ac:dyDescent="0.25">
      <c r="A92" s="26">
        <v>44887</v>
      </c>
      <c r="B92" s="15">
        <f t="shared" si="2"/>
        <v>801</v>
      </c>
      <c r="C92" s="29"/>
      <c r="D92" s="84" t="s">
        <v>28</v>
      </c>
      <c r="E92" s="23">
        <v>2401</v>
      </c>
      <c r="F92" s="82">
        <v>44890</v>
      </c>
      <c r="G92" s="25">
        <v>2401</v>
      </c>
      <c r="H92" s="76">
        <f t="shared" si="0"/>
        <v>0</v>
      </c>
    </row>
    <row r="93" spans="1:8" x14ac:dyDescent="0.25">
      <c r="A93" s="26">
        <v>44887</v>
      </c>
      <c r="B93" s="15">
        <f t="shared" si="2"/>
        <v>802</v>
      </c>
      <c r="C93" s="29"/>
      <c r="D93" s="84" t="s">
        <v>9</v>
      </c>
      <c r="E93" s="23">
        <v>18374</v>
      </c>
      <c r="F93" s="63" t="s">
        <v>144</v>
      </c>
      <c r="G93" s="62">
        <f>12000</f>
        <v>12000</v>
      </c>
      <c r="H93" s="76">
        <f t="shared" si="0"/>
        <v>6374</v>
      </c>
    </row>
    <row r="94" spans="1:8" ht="18.75" customHeight="1" x14ac:dyDescent="0.25">
      <c r="A94" s="26">
        <v>44887</v>
      </c>
      <c r="B94" s="15">
        <f t="shared" si="2"/>
        <v>803</v>
      </c>
      <c r="C94" s="29"/>
      <c r="D94" s="84" t="s">
        <v>20</v>
      </c>
      <c r="E94" s="23">
        <v>5829</v>
      </c>
      <c r="F94" s="83">
        <v>44887</v>
      </c>
      <c r="G94" s="25">
        <v>5829</v>
      </c>
      <c r="H94" s="76">
        <f t="shared" si="0"/>
        <v>0</v>
      </c>
    </row>
    <row r="95" spans="1:8" ht="18.75" customHeight="1" x14ac:dyDescent="0.25">
      <c r="A95" s="26">
        <v>44888</v>
      </c>
      <c r="B95" s="15">
        <f t="shared" si="2"/>
        <v>804</v>
      </c>
      <c r="C95" s="29"/>
      <c r="D95" s="84" t="s">
        <v>20</v>
      </c>
      <c r="E95" s="23">
        <v>4971</v>
      </c>
      <c r="F95" s="83">
        <v>44889</v>
      </c>
      <c r="G95" s="25">
        <v>4971</v>
      </c>
      <c r="H95" s="76">
        <f t="shared" si="0"/>
        <v>0</v>
      </c>
    </row>
    <row r="96" spans="1:8" ht="18.75" customHeight="1" x14ac:dyDescent="0.25">
      <c r="A96" s="26">
        <v>44889</v>
      </c>
      <c r="B96" s="15">
        <f t="shared" si="2"/>
        <v>805</v>
      </c>
      <c r="C96" s="29"/>
      <c r="D96" s="84" t="s">
        <v>19</v>
      </c>
      <c r="E96" s="23">
        <v>3139</v>
      </c>
      <c r="F96" s="83">
        <v>44891</v>
      </c>
      <c r="G96" s="25">
        <v>3139</v>
      </c>
      <c r="H96" s="76">
        <f t="shared" si="0"/>
        <v>0</v>
      </c>
    </row>
    <row r="97" spans="1:8" x14ac:dyDescent="0.25">
      <c r="A97" s="26">
        <v>44889</v>
      </c>
      <c r="B97" s="15">
        <f t="shared" si="2"/>
        <v>806</v>
      </c>
      <c r="C97" s="29"/>
      <c r="D97" s="84" t="s">
        <v>35</v>
      </c>
      <c r="E97" s="23">
        <v>5844</v>
      </c>
      <c r="F97" s="82">
        <v>44890</v>
      </c>
      <c r="G97" s="25">
        <v>5844</v>
      </c>
      <c r="H97" s="76">
        <f t="shared" si="0"/>
        <v>0</v>
      </c>
    </row>
    <row r="98" spans="1:8" x14ac:dyDescent="0.25">
      <c r="A98" s="26">
        <v>44889</v>
      </c>
      <c r="B98" s="15">
        <f t="shared" si="2"/>
        <v>807</v>
      </c>
      <c r="C98" s="29"/>
      <c r="D98" s="84" t="s">
        <v>22</v>
      </c>
      <c r="E98" s="23">
        <v>12000</v>
      </c>
      <c r="F98" s="82">
        <v>44890</v>
      </c>
      <c r="G98" s="25">
        <v>12000</v>
      </c>
      <c r="H98" s="76">
        <f t="shared" si="0"/>
        <v>0</v>
      </c>
    </row>
    <row r="99" spans="1:8" ht="18.75" customHeight="1" x14ac:dyDescent="0.25">
      <c r="A99" s="26">
        <v>44889</v>
      </c>
      <c r="B99" s="15">
        <f t="shared" si="2"/>
        <v>808</v>
      </c>
      <c r="C99" s="29"/>
      <c r="D99" s="84" t="s">
        <v>20</v>
      </c>
      <c r="E99" s="23">
        <v>4692</v>
      </c>
      <c r="F99" s="83">
        <v>44890</v>
      </c>
      <c r="G99" s="25">
        <v>4692</v>
      </c>
      <c r="H99" s="76">
        <f t="shared" si="0"/>
        <v>0</v>
      </c>
    </row>
    <row r="100" spans="1:8" ht="18.75" customHeight="1" x14ac:dyDescent="0.25">
      <c r="A100" s="26">
        <v>44890</v>
      </c>
      <c r="B100" s="15">
        <f t="shared" si="2"/>
        <v>809</v>
      </c>
      <c r="C100" s="29"/>
      <c r="D100" s="84" t="s">
        <v>19</v>
      </c>
      <c r="E100" s="23">
        <v>3161</v>
      </c>
      <c r="F100" s="83">
        <v>44892</v>
      </c>
      <c r="G100" s="25">
        <v>3161</v>
      </c>
      <c r="H100" s="76">
        <f t="shared" si="0"/>
        <v>0</v>
      </c>
    </row>
    <row r="101" spans="1:8" ht="18.75" customHeight="1" x14ac:dyDescent="0.25">
      <c r="A101" s="26">
        <v>44890</v>
      </c>
      <c r="B101" s="15">
        <f t="shared" si="2"/>
        <v>810</v>
      </c>
      <c r="C101" s="29"/>
      <c r="D101" s="84" t="s">
        <v>35</v>
      </c>
      <c r="E101" s="23">
        <v>6641</v>
      </c>
      <c r="F101" s="83">
        <v>44892</v>
      </c>
      <c r="G101" s="25">
        <v>6641</v>
      </c>
      <c r="H101" s="76">
        <f t="shared" si="0"/>
        <v>0</v>
      </c>
    </row>
    <row r="102" spans="1:8" ht="31.5" x14ac:dyDescent="0.25">
      <c r="A102" s="26">
        <v>44890</v>
      </c>
      <c r="B102" s="15">
        <f t="shared" si="2"/>
        <v>811</v>
      </c>
      <c r="C102" s="29"/>
      <c r="D102" s="84" t="s">
        <v>31</v>
      </c>
      <c r="E102" s="23">
        <v>11160</v>
      </c>
      <c r="F102" s="82" t="s">
        <v>143</v>
      </c>
      <c r="G102" s="25">
        <f>10000+1160</f>
        <v>11160</v>
      </c>
      <c r="H102" s="76">
        <f t="shared" si="0"/>
        <v>0</v>
      </c>
    </row>
    <row r="103" spans="1:8" ht="18.75" customHeight="1" x14ac:dyDescent="0.25">
      <c r="A103" s="26">
        <v>44890</v>
      </c>
      <c r="B103" s="15">
        <f t="shared" si="2"/>
        <v>812</v>
      </c>
      <c r="C103" s="29"/>
      <c r="D103" s="84" t="s">
        <v>20</v>
      </c>
      <c r="E103" s="23">
        <v>7987</v>
      </c>
      <c r="F103" s="83">
        <v>44891</v>
      </c>
      <c r="G103" s="25">
        <v>7987</v>
      </c>
      <c r="H103" s="76">
        <f t="shared" si="0"/>
        <v>0</v>
      </c>
    </row>
    <row r="104" spans="1:8" ht="18.75" customHeight="1" x14ac:dyDescent="0.25">
      <c r="A104" s="26">
        <v>44890</v>
      </c>
      <c r="B104" s="15">
        <f t="shared" si="2"/>
        <v>813</v>
      </c>
      <c r="C104" s="29"/>
      <c r="D104" s="84" t="s">
        <v>35</v>
      </c>
      <c r="E104" s="23">
        <v>751</v>
      </c>
      <c r="F104" s="83">
        <v>44892</v>
      </c>
      <c r="G104" s="25">
        <v>751</v>
      </c>
      <c r="H104" s="76">
        <f t="shared" si="0"/>
        <v>0</v>
      </c>
    </row>
    <row r="105" spans="1:8" ht="18.75" customHeight="1" x14ac:dyDescent="0.25">
      <c r="A105" s="26">
        <v>44891</v>
      </c>
      <c r="B105" s="15">
        <f t="shared" si="2"/>
        <v>814</v>
      </c>
      <c r="C105" s="29"/>
      <c r="D105" s="84" t="s">
        <v>19</v>
      </c>
      <c r="E105" s="23">
        <v>4592</v>
      </c>
      <c r="F105" s="61"/>
      <c r="G105" s="62"/>
      <c r="H105" s="76">
        <f t="shared" si="0"/>
        <v>4592</v>
      </c>
    </row>
    <row r="106" spans="1:8" ht="18.75" customHeight="1" x14ac:dyDescent="0.25">
      <c r="A106" s="26">
        <v>44891</v>
      </c>
      <c r="B106" s="15">
        <f t="shared" si="2"/>
        <v>815</v>
      </c>
      <c r="C106" s="29"/>
      <c r="D106" s="84" t="s">
        <v>8</v>
      </c>
      <c r="E106" s="23">
        <v>3023</v>
      </c>
      <c r="F106" s="61"/>
      <c r="G106" s="62"/>
      <c r="H106" s="76">
        <f t="shared" si="0"/>
        <v>3023</v>
      </c>
    </row>
    <row r="107" spans="1:8" ht="18.75" customHeight="1" x14ac:dyDescent="0.25">
      <c r="A107" s="26">
        <v>44891</v>
      </c>
      <c r="B107" s="15">
        <f t="shared" si="2"/>
        <v>816</v>
      </c>
      <c r="C107" s="29"/>
      <c r="D107" s="84" t="s">
        <v>20</v>
      </c>
      <c r="E107" s="23">
        <v>8520</v>
      </c>
      <c r="F107" s="83">
        <v>44892</v>
      </c>
      <c r="G107" s="25">
        <v>8520</v>
      </c>
      <c r="H107" s="76">
        <f t="shared" si="0"/>
        <v>0</v>
      </c>
    </row>
    <row r="108" spans="1:8" ht="18.75" customHeight="1" x14ac:dyDescent="0.25">
      <c r="A108" s="26">
        <v>44891</v>
      </c>
      <c r="B108" s="15">
        <f t="shared" si="2"/>
        <v>817</v>
      </c>
      <c r="C108" s="29"/>
      <c r="D108" s="84" t="s">
        <v>35</v>
      </c>
      <c r="E108" s="23">
        <v>539</v>
      </c>
      <c r="F108" s="83">
        <v>44892</v>
      </c>
      <c r="G108" s="25">
        <v>539</v>
      </c>
      <c r="H108" s="76">
        <f t="shared" si="0"/>
        <v>0</v>
      </c>
    </row>
    <row r="109" spans="1:8" ht="18.75" customHeight="1" x14ac:dyDescent="0.25">
      <c r="A109" s="26">
        <v>44892</v>
      </c>
      <c r="B109" s="15">
        <f t="shared" si="2"/>
        <v>818</v>
      </c>
      <c r="C109" s="29"/>
      <c r="D109" s="84" t="s">
        <v>19</v>
      </c>
      <c r="E109" s="23">
        <v>3685</v>
      </c>
      <c r="F109" s="61"/>
      <c r="G109" s="62"/>
      <c r="H109" s="76">
        <f t="shared" si="0"/>
        <v>3685</v>
      </c>
    </row>
    <row r="110" spans="1:8" ht="18.75" customHeight="1" x14ac:dyDescent="0.25">
      <c r="A110" s="26">
        <v>44892</v>
      </c>
      <c r="B110" s="15">
        <f t="shared" si="2"/>
        <v>819</v>
      </c>
      <c r="C110" s="29"/>
      <c r="D110" s="84" t="s">
        <v>17</v>
      </c>
      <c r="E110" s="23">
        <v>7400</v>
      </c>
      <c r="F110" s="61"/>
      <c r="G110" s="62"/>
      <c r="H110" s="76">
        <f t="shared" si="0"/>
        <v>7400</v>
      </c>
    </row>
    <row r="111" spans="1:8" ht="18.75" customHeight="1" x14ac:dyDescent="0.25">
      <c r="A111" s="26">
        <v>44892</v>
      </c>
      <c r="B111" s="15">
        <f t="shared" si="2"/>
        <v>820</v>
      </c>
      <c r="C111" s="29"/>
      <c r="D111" s="84" t="s">
        <v>16</v>
      </c>
      <c r="E111" s="23">
        <v>22590</v>
      </c>
      <c r="F111" s="61"/>
      <c r="G111" s="62"/>
      <c r="H111" s="76">
        <f t="shared" si="0"/>
        <v>22590</v>
      </c>
    </row>
    <row r="112" spans="1:8" ht="18.75" customHeight="1" x14ac:dyDescent="0.25">
      <c r="A112" s="26">
        <v>44892</v>
      </c>
      <c r="B112" s="15">
        <f t="shared" si="2"/>
        <v>821</v>
      </c>
      <c r="C112" s="29"/>
      <c r="D112" s="84" t="s">
        <v>28</v>
      </c>
      <c r="E112" s="23">
        <v>4866</v>
      </c>
      <c r="F112" s="61"/>
      <c r="G112" s="62"/>
      <c r="H112" s="76">
        <f t="shared" si="0"/>
        <v>4866</v>
      </c>
    </row>
    <row r="113" spans="1:9" ht="18.75" customHeight="1" x14ac:dyDescent="0.25">
      <c r="A113" s="26">
        <v>44892</v>
      </c>
      <c r="B113" s="15">
        <f t="shared" si="2"/>
        <v>822</v>
      </c>
      <c r="C113" s="29"/>
      <c r="D113" s="84" t="s">
        <v>9</v>
      </c>
      <c r="E113" s="23">
        <v>12122</v>
      </c>
      <c r="F113" s="61"/>
      <c r="G113" s="62"/>
      <c r="H113" s="76">
        <f t="shared" si="0"/>
        <v>12122</v>
      </c>
    </row>
    <row r="114" spans="1:9" ht="18.75" customHeight="1" x14ac:dyDescent="0.25">
      <c r="A114" s="26">
        <v>44892</v>
      </c>
      <c r="B114" s="15">
        <f t="shared" si="2"/>
        <v>823</v>
      </c>
      <c r="C114" s="29"/>
      <c r="D114" s="84" t="s">
        <v>20</v>
      </c>
      <c r="E114" s="23">
        <v>6374</v>
      </c>
      <c r="F114" s="61"/>
      <c r="G114" s="62"/>
      <c r="H114" s="76">
        <f t="shared" si="0"/>
        <v>6374</v>
      </c>
    </row>
    <row r="115" spans="1:9" ht="18.75" customHeight="1" x14ac:dyDescent="0.25">
      <c r="A115" s="26"/>
      <c r="B115" s="15"/>
      <c r="C115" s="29"/>
      <c r="D115" s="27"/>
      <c r="E115" s="23"/>
      <c r="F115" s="24"/>
      <c r="G115" s="25"/>
      <c r="H115" s="76">
        <f t="shared" si="0"/>
        <v>0</v>
      </c>
    </row>
    <row r="116" spans="1:9" ht="16.5" thickBot="1" x14ac:dyDescent="0.3">
      <c r="A116" s="35"/>
      <c r="B116" s="15"/>
      <c r="C116" s="37"/>
      <c r="D116" s="38"/>
      <c r="E116" s="39">
        <v>0</v>
      </c>
      <c r="F116" s="40"/>
      <c r="G116" s="41"/>
      <c r="H116" s="76">
        <f t="shared" si="0"/>
        <v>0</v>
      </c>
      <c r="I116" s="2"/>
    </row>
    <row r="117" spans="1:9" ht="16.5" thickTop="1" x14ac:dyDescent="0.25">
      <c r="B117" s="43"/>
      <c r="C117" s="44"/>
      <c r="D117" s="2"/>
      <c r="E117" s="45">
        <f>SUM(E4:E116)</f>
        <v>737708</v>
      </c>
      <c r="F117" s="45"/>
      <c r="G117" s="45">
        <f>SUM(G4:G116)</f>
        <v>666682</v>
      </c>
      <c r="H117" s="78">
        <f>SUM(H4:H116)</f>
        <v>71026</v>
      </c>
      <c r="I117" s="2"/>
    </row>
    <row r="118" spans="1:9" x14ac:dyDescent="0.25">
      <c r="B118" s="43"/>
      <c r="C118" s="44"/>
      <c r="D118" s="2"/>
      <c r="E118" s="47"/>
      <c r="F118" s="48"/>
      <c r="G118" s="49"/>
      <c r="H118" s="79"/>
      <c r="I118" s="2"/>
    </row>
    <row r="119" spans="1:9" ht="31.5" x14ac:dyDescent="0.25">
      <c r="B119" s="43"/>
      <c r="C119" s="44"/>
      <c r="D119" s="2"/>
      <c r="E119" s="51" t="s">
        <v>10</v>
      </c>
      <c r="F119" s="48"/>
      <c r="G119" s="52" t="s">
        <v>11</v>
      </c>
      <c r="H119" s="79"/>
      <c r="I119" s="2"/>
    </row>
    <row r="120" spans="1:9" ht="16.5" thickBot="1" x14ac:dyDescent="0.3">
      <c r="B120" s="43"/>
      <c r="C120" s="44"/>
      <c r="D120" s="2"/>
      <c r="E120" s="51"/>
      <c r="F120" s="48"/>
      <c r="G120" s="52"/>
      <c r="H120" s="79"/>
      <c r="I120" s="2"/>
    </row>
    <row r="121" spans="1:9" ht="21.75" thickBot="1" x14ac:dyDescent="0.4">
      <c r="B121" s="43"/>
      <c r="C121" s="44"/>
      <c r="D121" s="2"/>
      <c r="E121" s="91">
        <f>E117-G117</f>
        <v>71026</v>
      </c>
      <c r="F121" s="92"/>
      <c r="G121" s="93"/>
      <c r="I121" s="2"/>
    </row>
    <row r="122" spans="1:9" x14ac:dyDescent="0.25">
      <c r="B122" s="43"/>
      <c r="C122" s="44"/>
      <c r="D122" s="2"/>
      <c r="E122" s="47"/>
      <c r="F122" s="48"/>
      <c r="G122" s="49"/>
      <c r="I122" s="2"/>
    </row>
    <row r="123" spans="1:9" ht="18.75" x14ac:dyDescent="0.3">
      <c r="B123" s="43"/>
      <c r="C123" s="44"/>
      <c r="D123" s="2"/>
      <c r="E123" s="94" t="s">
        <v>12</v>
      </c>
      <c r="F123" s="94"/>
      <c r="G123" s="94"/>
      <c r="I123" s="2"/>
    </row>
    <row r="124" spans="1:9" x14ac:dyDescent="0.25">
      <c r="B124" s="43"/>
      <c r="C124" s="44"/>
      <c r="D124" s="2"/>
      <c r="E124" s="47"/>
      <c r="F124" s="48"/>
      <c r="G124" s="49"/>
      <c r="I124" s="2"/>
    </row>
    <row r="125" spans="1:9" ht="18.75" x14ac:dyDescent="0.3">
      <c r="A125" s="26"/>
      <c r="B125" s="15"/>
      <c r="C125" s="29"/>
      <c r="D125" s="53"/>
      <c r="E125" s="54"/>
      <c r="F125" s="55"/>
      <c r="G125" s="54"/>
      <c r="I125" s="2"/>
    </row>
    <row r="126" spans="1:9" x14ac:dyDescent="0.25">
      <c r="B126" s="43"/>
      <c r="C126" s="44"/>
      <c r="D126" s="2"/>
      <c r="E126" s="47"/>
      <c r="F126" s="48"/>
      <c r="G126" s="49"/>
      <c r="I126" s="2"/>
    </row>
    <row r="127" spans="1:9" x14ac:dyDescent="0.25">
      <c r="B127" s="43"/>
      <c r="C127" s="44"/>
      <c r="D127" s="2"/>
      <c r="E127" s="47"/>
      <c r="F127" s="48"/>
      <c r="G127" s="49"/>
      <c r="I127" s="2"/>
    </row>
    <row r="128" spans="1:9" x14ac:dyDescent="0.25">
      <c r="B128" s="43"/>
      <c r="C128" s="44"/>
      <c r="D128" s="2"/>
      <c r="E128" s="47"/>
      <c r="F128" s="48"/>
      <c r="G128" s="49"/>
      <c r="I128" s="2"/>
    </row>
    <row r="129" spans="2:9" x14ac:dyDescent="0.25">
      <c r="B129" s="43"/>
      <c r="C129" s="44"/>
      <c r="D129" s="2"/>
      <c r="E129" s="47"/>
      <c r="F129" s="48"/>
      <c r="G129" s="49"/>
      <c r="I129" s="2"/>
    </row>
    <row r="130" spans="2:9" x14ac:dyDescent="0.25">
      <c r="B130" s="43"/>
      <c r="C130" s="44"/>
      <c r="D130" s="2"/>
      <c r="E130" s="47"/>
      <c r="F130" s="48"/>
      <c r="G130" s="49"/>
      <c r="I130" s="2"/>
    </row>
    <row r="131" spans="2:9" x14ac:dyDescent="0.25">
      <c r="B131" s="43"/>
      <c r="C131" s="44"/>
      <c r="D131" s="2"/>
      <c r="E131" s="47"/>
      <c r="F131" s="48"/>
      <c r="G131" s="49"/>
      <c r="I131" s="2"/>
    </row>
    <row r="132" spans="2:9" x14ac:dyDescent="0.25">
      <c r="B132" s="43"/>
      <c r="C132" s="44"/>
      <c r="D132" s="2"/>
      <c r="E132" s="47"/>
      <c r="F132" s="48"/>
      <c r="G132" s="49"/>
      <c r="I132" s="2"/>
    </row>
    <row r="133" spans="2:9" x14ac:dyDescent="0.25">
      <c r="B133" s="43"/>
      <c r="C133" s="44"/>
      <c r="D133" s="2"/>
      <c r="E133" s="47"/>
      <c r="F133" s="48"/>
      <c r="G133" s="49"/>
      <c r="I133" s="2"/>
    </row>
    <row r="134" spans="2:9" x14ac:dyDescent="0.25">
      <c r="B134" s="43"/>
      <c r="C134" s="44"/>
      <c r="D134" s="2"/>
      <c r="E134" s="47"/>
      <c r="F134" s="48"/>
      <c r="G134" s="49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7" t="s">
        <v>18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91">
        <f>E51-G51</f>
        <v>0</v>
      </c>
      <c r="F55" s="92"/>
      <c r="G55" s="93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94" t="s">
        <v>12</v>
      </c>
      <c r="F57" s="94"/>
      <c r="G57" s="94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7" t="s">
        <v>21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91">
        <f>E48-G48</f>
        <v>0</v>
      </c>
      <c r="F52" s="92"/>
      <c r="G52" s="93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94" t="s">
        <v>12</v>
      </c>
      <c r="F54" s="94"/>
      <c r="G54" s="94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25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91">
        <f>E59-G59</f>
        <v>0</v>
      </c>
      <c r="F63" s="92"/>
      <c r="G63" s="93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94" t="s">
        <v>12</v>
      </c>
      <c r="F65" s="94"/>
      <c r="G65" s="94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27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91">
        <f>E53-G53</f>
        <v>0</v>
      </c>
      <c r="F57" s="92"/>
      <c r="G57" s="93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94" t="s">
        <v>12</v>
      </c>
      <c r="F59" s="94"/>
      <c r="G59" s="9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30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91">
        <f>E72-G72</f>
        <v>0</v>
      </c>
      <c r="F76" s="92"/>
      <c r="G76" s="93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94" t="s">
        <v>12</v>
      </c>
      <c r="F78" s="94"/>
      <c r="G78" s="94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32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91">
        <f>E83-G83</f>
        <v>0</v>
      </c>
      <c r="F87" s="92"/>
      <c r="G87" s="93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94" t="s">
        <v>12</v>
      </c>
      <c r="F89" s="94"/>
      <c r="G89" s="94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G86" sqref="G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45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9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9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9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9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9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9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9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9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9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9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9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9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9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9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9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9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  <c r="I80" s="72"/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  <c r="I86" s="72"/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91">
        <f>E94-G94</f>
        <v>0</v>
      </c>
      <c r="F98" s="92"/>
      <c r="G98" s="93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94" t="s">
        <v>12</v>
      </c>
      <c r="F100" s="94"/>
      <c r="G100" s="94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156"/>
  <sheetViews>
    <sheetView topLeftCell="A124" workbookViewId="0">
      <selection activeCell="D136" sqref="D13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67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138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>
        <v>44821</v>
      </c>
      <c r="G33" s="25">
        <v>259</v>
      </c>
      <c r="H33" s="21">
        <f t="shared" si="0"/>
        <v>0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31.5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64" t="s">
        <v>75</v>
      </c>
      <c r="G50" s="25">
        <f>1054+6646</f>
        <v>7700</v>
      </c>
      <c r="H50" s="21">
        <f t="shared" si="0"/>
        <v>0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>
        <v>44819</v>
      </c>
      <c r="G54" s="25">
        <v>3966</v>
      </c>
      <c r="H54" s="21">
        <f t="shared" si="0"/>
        <v>0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31.5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64" t="s">
        <v>74</v>
      </c>
      <c r="G56" s="25">
        <f>6000+5463</f>
        <v>11463</v>
      </c>
      <c r="H56" s="21">
        <f t="shared" si="0"/>
        <v>0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>
        <v>44822</v>
      </c>
      <c r="G58" s="25">
        <v>10046</v>
      </c>
      <c r="H58" s="21">
        <f t="shared" si="0"/>
        <v>0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31.5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64" t="s">
        <v>73</v>
      </c>
      <c r="G60" s="25">
        <f>5000+13142</f>
        <v>18142</v>
      </c>
      <c r="H60" s="21">
        <f t="shared" si="0"/>
        <v>0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>
        <v>44819</v>
      </c>
      <c r="G61" s="25">
        <v>6031</v>
      </c>
      <c r="H61" s="21">
        <f t="shared" si="0"/>
        <v>0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>
        <v>44820</v>
      </c>
      <c r="G62" s="25">
        <v>7613</v>
      </c>
      <c r="H62" s="21">
        <f t="shared" si="0"/>
        <v>0</v>
      </c>
    </row>
    <row r="63" spans="1:8" x14ac:dyDescent="0.25">
      <c r="A63" s="14">
        <v>44819</v>
      </c>
      <c r="B63" s="15">
        <f t="shared" si="1"/>
        <v>544</v>
      </c>
      <c r="C63" s="29"/>
      <c r="D63" s="27" t="s">
        <v>22</v>
      </c>
      <c r="E63" s="23">
        <v>9834</v>
      </c>
      <c r="F63" s="64">
        <v>44820</v>
      </c>
      <c r="G63" s="25">
        <v>9834</v>
      </c>
      <c r="H63" s="21">
        <f t="shared" si="0"/>
        <v>0</v>
      </c>
    </row>
    <row r="64" spans="1:8" ht="18.75" customHeight="1" x14ac:dyDescent="0.25">
      <c r="A64" s="14">
        <v>44819</v>
      </c>
      <c r="B64" s="15">
        <f t="shared" si="1"/>
        <v>545</v>
      </c>
      <c r="C64" s="29"/>
      <c r="D64" s="27" t="s">
        <v>19</v>
      </c>
      <c r="E64" s="23">
        <v>3568</v>
      </c>
      <c r="F64" s="24">
        <v>44821</v>
      </c>
      <c r="G64" s="25">
        <v>3568</v>
      </c>
      <c r="H64" s="21">
        <f t="shared" si="0"/>
        <v>0</v>
      </c>
    </row>
    <row r="65" spans="1:8" ht="31.5" x14ac:dyDescent="0.25">
      <c r="A65" s="26">
        <v>44819</v>
      </c>
      <c r="B65" s="15">
        <f t="shared" si="1"/>
        <v>546</v>
      </c>
      <c r="C65" s="29"/>
      <c r="D65" s="27" t="s">
        <v>9</v>
      </c>
      <c r="E65" s="23">
        <v>17180</v>
      </c>
      <c r="F65" s="64" t="s">
        <v>78</v>
      </c>
      <c r="G65" s="25">
        <f>7600+9580</f>
        <v>17180</v>
      </c>
      <c r="H65" s="21">
        <f t="shared" si="0"/>
        <v>0</v>
      </c>
    </row>
    <row r="66" spans="1:8" ht="18.75" customHeight="1" x14ac:dyDescent="0.25">
      <c r="A66" s="26">
        <v>44819</v>
      </c>
      <c r="B66" s="15">
        <f t="shared" si="1"/>
        <v>547</v>
      </c>
      <c r="C66" s="29"/>
      <c r="D66" s="27" t="s">
        <v>20</v>
      </c>
      <c r="E66" s="23">
        <v>6647</v>
      </c>
      <c r="F66" s="64">
        <v>44820</v>
      </c>
      <c r="G66" s="25">
        <v>6647</v>
      </c>
      <c r="H66" s="21">
        <f t="shared" si="0"/>
        <v>0</v>
      </c>
    </row>
    <row r="67" spans="1:8" x14ac:dyDescent="0.25">
      <c r="A67" s="26">
        <v>44819</v>
      </c>
      <c r="B67" s="15">
        <f t="shared" si="1"/>
        <v>548</v>
      </c>
      <c r="C67" s="29"/>
      <c r="D67" s="27" t="s">
        <v>22</v>
      </c>
      <c r="E67" s="23">
        <v>10089</v>
      </c>
      <c r="F67" s="64">
        <v>44822</v>
      </c>
      <c r="G67" s="25">
        <v>10089</v>
      </c>
      <c r="H67" s="21">
        <f t="shared" si="0"/>
        <v>0</v>
      </c>
    </row>
    <row r="68" spans="1:8" ht="31.5" x14ac:dyDescent="0.25">
      <c r="A68" s="26">
        <v>44820</v>
      </c>
      <c r="B68" s="15">
        <f t="shared" si="1"/>
        <v>549</v>
      </c>
      <c r="C68" s="29"/>
      <c r="D68" s="27" t="s">
        <v>19</v>
      </c>
      <c r="E68" s="23">
        <v>3306</v>
      </c>
      <c r="F68" s="64" t="s">
        <v>76</v>
      </c>
      <c r="G68" s="25">
        <f>2500+806</f>
        <v>3306</v>
      </c>
      <c r="H68" s="21">
        <f t="shared" si="0"/>
        <v>0</v>
      </c>
    </row>
    <row r="69" spans="1:8" x14ac:dyDescent="0.25">
      <c r="A69" s="26">
        <v>44820</v>
      </c>
      <c r="B69" s="15">
        <f t="shared" si="1"/>
        <v>550</v>
      </c>
      <c r="C69" s="29"/>
      <c r="D69" s="27" t="s">
        <v>8</v>
      </c>
      <c r="E69" s="23">
        <v>235</v>
      </c>
      <c r="F69" s="64">
        <v>44820</v>
      </c>
      <c r="G69" s="25">
        <v>235</v>
      </c>
      <c r="H69" s="21">
        <f t="shared" si="0"/>
        <v>0</v>
      </c>
    </row>
    <row r="70" spans="1:8" ht="18.75" customHeight="1" x14ac:dyDescent="0.25">
      <c r="A70" s="26">
        <v>44820</v>
      </c>
      <c r="B70" s="15">
        <f t="shared" ref="B70:B133" si="2">B69+1</f>
        <v>551</v>
      </c>
      <c r="C70" s="29"/>
      <c r="D70" s="27" t="s">
        <v>20</v>
      </c>
      <c r="E70" s="23">
        <v>5581</v>
      </c>
      <c r="F70" s="24">
        <v>44821</v>
      </c>
      <c r="G70" s="25">
        <v>5581</v>
      </c>
      <c r="H70" s="21">
        <f t="shared" si="0"/>
        <v>0</v>
      </c>
    </row>
    <row r="71" spans="1:8" ht="31.5" x14ac:dyDescent="0.25">
      <c r="A71" s="26">
        <v>44821</v>
      </c>
      <c r="B71" s="15">
        <f t="shared" si="2"/>
        <v>552</v>
      </c>
      <c r="C71" s="29"/>
      <c r="D71" s="27" t="s">
        <v>19</v>
      </c>
      <c r="E71" s="23">
        <v>5836</v>
      </c>
      <c r="F71" s="64" t="s">
        <v>78</v>
      </c>
      <c r="G71" s="25">
        <f>4000+1836</f>
        <v>5836</v>
      </c>
      <c r="H71" s="21">
        <f t="shared" si="0"/>
        <v>0</v>
      </c>
    </row>
    <row r="72" spans="1:8" ht="18.75" customHeight="1" x14ac:dyDescent="0.25">
      <c r="A72" s="26">
        <v>44821</v>
      </c>
      <c r="B72" s="15">
        <f t="shared" si="2"/>
        <v>553</v>
      </c>
      <c r="C72" s="29"/>
      <c r="D72" s="27" t="s">
        <v>9</v>
      </c>
      <c r="E72" s="23">
        <v>17735</v>
      </c>
      <c r="F72" s="24">
        <v>44821</v>
      </c>
      <c r="G72" s="25">
        <v>17735</v>
      </c>
      <c r="H72" s="21">
        <f t="shared" si="0"/>
        <v>0</v>
      </c>
    </row>
    <row r="73" spans="1:8" ht="18.75" customHeight="1" x14ac:dyDescent="0.25">
      <c r="A73" s="26">
        <v>44821</v>
      </c>
      <c r="B73" s="15">
        <f t="shared" si="2"/>
        <v>554</v>
      </c>
      <c r="C73" s="29"/>
      <c r="D73" s="27" t="s">
        <v>35</v>
      </c>
      <c r="E73" s="23">
        <v>4384</v>
      </c>
      <c r="F73" s="24">
        <v>44822</v>
      </c>
      <c r="G73" s="25">
        <v>4384</v>
      </c>
      <c r="H73" s="21">
        <f t="shared" si="0"/>
        <v>0</v>
      </c>
    </row>
    <row r="74" spans="1:8" ht="18.75" customHeight="1" x14ac:dyDescent="0.25">
      <c r="A74" s="26">
        <v>44821</v>
      </c>
      <c r="B74" s="15">
        <f t="shared" si="2"/>
        <v>555</v>
      </c>
      <c r="C74" s="29"/>
      <c r="D74" s="27" t="s">
        <v>17</v>
      </c>
      <c r="E74" s="23">
        <v>3848</v>
      </c>
      <c r="F74" s="24">
        <v>44822</v>
      </c>
      <c r="G74" s="25">
        <v>3848</v>
      </c>
      <c r="H74" s="21">
        <f t="shared" si="0"/>
        <v>0</v>
      </c>
    </row>
    <row r="75" spans="1:8" ht="18.75" customHeight="1" x14ac:dyDescent="0.25">
      <c r="A75" s="26">
        <v>44821</v>
      </c>
      <c r="B75" s="15">
        <f t="shared" si="2"/>
        <v>556</v>
      </c>
      <c r="C75" s="29"/>
      <c r="D75" s="27" t="s">
        <v>20</v>
      </c>
      <c r="E75" s="23">
        <v>8655</v>
      </c>
      <c r="F75" s="24">
        <v>44824</v>
      </c>
      <c r="G75" s="25">
        <v>8655</v>
      </c>
      <c r="H75" s="21">
        <f t="shared" si="0"/>
        <v>0</v>
      </c>
    </row>
    <row r="76" spans="1:8" x14ac:dyDescent="0.25">
      <c r="A76" s="26">
        <v>44822</v>
      </c>
      <c r="B76" s="15">
        <f t="shared" si="2"/>
        <v>557</v>
      </c>
      <c r="C76" s="29"/>
      <c r="D76" s="27" t="s">
        <v>28</v>
      </c>
      <c r="E76" s="23">
        <v>6575</v>
      </c>
      <c r="F76" s="64">
        <v>44826</v>
      </c>
      <c r="G76" s="25">
        <v>6575</v>
      </c>
      <c r="H76" s="21">
        <f t="shared" si="0"/>
        <v>0</v>
      </c>
    </row>
    <row r="77" spans="1:8" ht="31.5" x14ac:dyDescent="0.25">
      <c r="A77" s="26">
        <v>44822</v>
      </c>
      <c r="B77" s="15">
        <f t="shared" si="2"/>
        <v>558</v>
      </c>
      <c r="C77" s="29"/>
      <c r="D77" s="27" t="s">
        <v>19</v>
      </c>
      <c r="E77" s="23">
        <v>4902</v>
      </c>
      <c r="F77" s="64" t="s">
        <v>79</v>
      </c>
      <c r="G77" s="25">
        <f>2700+2202</f>
        <v>4902</v>
      </c>
      <c r="H77" s="21">
        <f t="shared" si="0"/>
        <v>0</v>
      </c>
    </row>
    <row r="78" spans="1:8" ht="31.5" x14ac:dyDescent="0.25">
      <c r="A78" s="26">
        <v>44822</v>
      </c>
      <c r="B78" s="15">
        <f t="shared" si="2"/>
        <v>559</v>
      </c>
      <c r="C78" s="29"/>
      <c r="D78" s="27" t="s">
        <v>22</v>
      </c>
      <c r="E78" s="23">
        <v>13845</v>
      </c>
      <c r="F78" s="64" t="s">
        <v>77</v>
      </c>
      <c r="G78" s="25">
        <f>13000+845</f>
        <v>13845</v>
      </c>
      <c r="H78" s="21">
        <f t="shared" si="0"/>
        <v>0</v>
      </c>
    </row>
    <row r="79" spans="1:8" ht="31.5" x14ac:dyDescent="0.25">
      <c r="A79" s="26">
        <v>44822</v>
      </c>
      <c r="B79" s="15">
        <f t="shared" si="2"/>
        <v>560</v>
      </c>
      <c r="C79" s="29"/>
      <c r="D79" s="27" t="s">
        <v>9</v>
      </c>
      <c r="E79" s="23">
        <v>12349</v>
      </c>
      <c r="F79" s="64" t="s">
        <v>81</v>
      </c>
      <c r="G79" s="25">
        <f>8000+4349</f>
        <v>12349</v>
      </c>
      <c r="H79" s="21">
        <f t="shared" si="0"/>
        <v>0</v>
      </c>
    </row>
    <row r="80" spans="1:8" ht="18.75" customHeight="1" x14ac:dyDescent="0.25">
      <c r="A80" s="26">
        <v>44822</v>
      </c>
      <c r="B80" s="15">
        <f t="shared" si="2"/>
        <v>561</v>
      </c>
      <c r="C80" s="29"/>
      <c r="D80" s="27" t="s">
        <v>17</v>
      </c>
      <c r="E80" s="23">
        <v>2709</v>
      </c>
      <c r="F80" s="24">
        <v>44825</v>
      </c>
      <c r="G80" s="25">
        <v>2709</v>
      </c>
      <c r="H80" s="21">
        <f t="shared" si="0"/>
        <v>0</v>
      </c>
    </row>
    <row r="81" spans="1:8" ht="31.5" x14ac:dyDescent="0.25">
      <c r="A81" s="26">
        <v>44824</v>
      </c>
      <c r="B81" s="15">
        <f t="shared" si="2"/>
        <v>562</v>
      </c>
      <c r="C81" s="29"/>
      <c r="D81" s="27" t="s">
        <v>19</v>
      </c>
      <c r="E81" s="23">
        <v>2258</v>
      </c>
      <c r="F81" s="64" t="s">
        <v>80</v>
      </c>
      <c r="G81" s="25">
        <f>1600+658</f>
        <v>2258</v>
      </c>
      <c r="H81" s="21">
        <f t="shared" si="0"/>
        <v>0</v>
      </c>
    </row>
    <row r="82" spans="1:8" ht="18.75" customHeight="1" x14ac:dyDescent="0.25">
      <c r="A82" s="26">
        <v>44824</v>
      </c>
      <c r="B82" s="15">
        <f t="shared" si="2"/>
        <v>563</v>
      </c>
      <c r="C82" s="29"/>
      <c r="D82" s="27" t="s">
        <v>16</v>
      </c>
      <c r="E82" s="23">
        <v>9058</v>
      </c>
      <c r="F82" s="24">
        <v>44829</v>
      </c>
      <c r="G82" s="25">
        <v>9058</v>
      </c>
      <c r="H82" s="21">
        <f t="shared" si="0"/>
        <v>0</v>
      </c>
    </row>
    <row r="83" spans="1:8" x14ac:dyDescent="0.25">
      <c r="A83" s="26">
        <v>44824</v>
      </c>
      <c r="B83" s="15">
        <f t="shared" si="2"/>
        <v>564</v>
      </c>
      <c r="C83" s="29"/>
      <c r="D83" s="27" t="s">
        <v>20</v>
      </c>
      <c r="E83" s="23">
        <v>5882</v>
      </c>
      <c r="F83" s="64">
        <v>44825</v>
      </c>
      <c r="G83" s="25">
        <v>5882</v>
      </c>
      <c r="H83" s="21">
        <f t="shared" si="0"/>
        <v>0</v>
      </c>
    </row>
    <row r="84" spans="1:8" ht="18.75" customHeight="1" x14ac:dyDescent="0.25">
      <c r="A84" s="26">
        <v>44824</v>
      </c>
      <c r="B84" s="15">
        <f t="shared" si="2"/>
        <v>565</v>
      </c>
      <c r="C84" s="29"/>
      <c r="D84" s="27" t="s">
        <v>8</v>
      </c>
      <c r="E84" s="23">
        <v>250</v>
      </c>
      <c r="F84" s="24">
        <v>44827</v>
      </c>
      <c r="G84" s="25">
        <v>250</v>
      </c>
      <c r="H84" s="21">
        <f t="shared" si="0"/>
        <v>0</v>
      </c>
    </row>
    <row r="85" spans="1:8" ht="18.75" customHeight="1" x14ac:dyDescent="0.25">
      <c r="A85" s="26">
        <v>44825</v>
      </c>
      <c r="B85" s="15">
        <f t="shared" si="2"/>
        <v>566</v>
      </c>
      <c r="C85" s="29"/>
      <c r="D85" s="27" t="s">
        <v>19</v>
      </c>
      <c r="E85" s="23">
        <v>2218</v>
      </c>
      <c r="F85" s="24">
        <v>44826</v>
      </c>
      <c r="G85" s="25">
        <v>2218</v>
      </c>
      <c r="H85" s="21">
        <f t="shared" si="0"/>
        <v>0</v>
      </c>
    </row>
    <row r="86" spans="1:8" ht="18.75" customHeight="1" x14ac:dyDescent="0.25">
      <c r="A86" s="26">
        <v>44825</v>
      </c>
      <c r="B86" s="15">
        <f t="shared" si="2"/>
        <v>567</v>
      </c>
      <c r="C86" s="29"/>
      <c r="D86" s="27" t="s">
        <v>9</v>
      </c>
      <c r="E86" s="23">
        <v>12549</v>
      </c>
      <c r="F86" s="24">
        <v>44829</v>
      </c>
      <c r="G86" s="25">
        <v>12549</v>
      </c>
      <c r="H86" s="21">
        <f t="shared" si="0"/>
        <v>0</v>
      </c>
    </row>
    <row r="87" spans="1:8" ht="18.75" customHeight="1" x14ac:dyDescent="0.25">
      <c r="A87" s="26">
        <v>44825</v>
      </c>
      <c r="B87" s="15">
        <f t="shared" si="2"/>
        <v>568</v>
      </c>
      <c r="C87" s="29"/>
      <c r="D87" s="27" t="s">
        <v>17</v>
      </c>
      <c r="E87" s="23">
        <v>1691</v>
      </c>
      <c r="F87" s="24">
        <v>44827</v>
      </c>
      <c r="G87" s="25">
        <v>1691</v>
      </c>
      <c r="H87" s="21">
        <f t="shared" si="0"/>
        <v>0</v>
      </c>
    </row>
    <row r="88" spans="1:8" ht="18.75" customHeight="1" x14ac:dyDescent="0.25">
      <c r="A88" s="26">
        <v>44825</v>
      </c>
      <c r="B88" s="15">
        <f t="shared" si="2"/>
        <v>569</v>
      </c>
      <c r="C88" s="29"/>
      <c r="D88" s="27" t="s">
        <v>20</v>
      </c>
      <c r="E88" s="23">
        <v>6779</v>
      </c>
      <c r="F88" s="24">
        <v>44826</v>
      </c>
      <c r="G88" s="25">
        <v>6779</v>
      </c>
      <c r="H88" s="21">
        <f t="shared" si="0"/>
        <v>0</v>
      </c>
    </row>
    <row r="89" spans="1:8" ht="18.75" customHeight="1" x14ac:dyDescent="0.25">
      <c r="A89" s="26">
        <v>44826</v>
      </c>
      <c r="B89" s="15">
        <f t="shared" si="2"/>
        <v>570</v>
      </c>
      <c r="C89" s="29"/>
      <c r="D89" s="27" t="s">
        <v>22</v>
      </c>
      <c r="E89" s="23">
        <v>6861</v>
      </c>
      <c r="F89" s="24">
        <v>44827</v>
      </c>
      <c r="G89" s="25">
        <v>6861</v>
      </c>
      <c r="H89" s="21">
        <f t="shared" si="0"/>
        <v>0</v>
      </c>
    </row>
    <row r="90" spans="1:8" ht="18.75" customHeight="1" x14ac:dyDescent="0.25">
      <c r="A90" s="26">
        <v>44826</v>
      </c>
      <c r="B90" s="15">
        <f t="shared" si="2"/>
        <v>571</v>
      </c>
      <c r="C90" s="29"/>
      <c r="D90" s="27" t="s">
        <v>20</v>
      </c>
      <c r="E90" s="23">
        <v>4614</v>
      </c>
      <c r="F90" s="24">
        <v>44827</v>
      </c>
      <c r="G90" s="25">
        <v>4614</v>
      </c>
      <c r="H90" s="21">
        <f t="shared" si="0"/>
        <v>0</v>
      </c>
    </row>
    <row r="91" spans="1:8" ht="31.5" x14ac:dyDescent="0.25">
      <c r="A91" s="26">
        <v>44827</v>
      </c>
      <c r="B91" s="15">
        <f t="shared" si="2"/>
        <v>572</v>
      </c>
      <c r="C91" s="29"/>
      <c r="D91" s="27" t="s">
        <v>19</v>
      </c>
      <c r="E91" s="23">
        <v>2351</v>
      </c>
      <c r="F91" s="64" t="s">
        <v>83</v>
      </c>
      <c r="G91" s="25">
        <f>1001+1350</f>
        <v>2351</v>
      </c>
      <c r="H91" s="21">
        <f t="shared" si="0"/>
        <v>0</v>
      </c>
    </row>
    <row r="92" spans="1:8" ht="18.75" customHeight="1" x14ac:dyDescent="0.25">
      <c r="A92" s="26">
        <v>44827</v>
      </c>
      <c r="B92" s="15">
        <f t="shared" si="2"/>
        <v>573</v>
      </c>
      <c r="C92" s="29"/>
      <c r="D92" s="27" t="s">
        <v>17</v>
      </c>
      <c r="E92" s="23">
        <v>750</v>
      </c>
      <c r="F92" s="24">
        <v>44830</v>
      </c>
      <c r="G92" s="25">
        <v>750</v>
      </c>
      <c r="H92" s="21">
        <f t="shared" si="0"/>
        <v>0</v>
      </c>
    </row>
    <row r="93" spans="1:8" ht="31.5" x14ac:dyDescent="0.25">
      <c r="A93" s="26">
        <v>44827</v>
      </c>
      <c r="B93" s="15">
        <f t="shared" si="2"/>
        <v>574</v>
      </c>
      <c r="C93" s="29"/>
      <c r="D93" s="27" t="s">
        <v>16</v>
      </c>
      <c r="E93" s="23">
        <v>18330</v>
      </c>
      <c r="F93" s="64" t="s">
        <v>86</v>
      </c>
      <c r="G93" s="25">
        <f>12942+5388</f>
        <v>18330</v>
      </c>
      <c r="H93" s="21">
        <f t="shared" si="0"/>
        <v>0</v>
      </c>
    </row>
    <row r="94" spans="1:8" ht="18.75" customHeight="1" x14ac:dyDescent="0.25">
      <c r="A94" s="26">
        <v>44827</v>
      </c>
      <c r="B94" s="15">
        <f t="shared" si="2"/>
        <v>575</v>
      </c>
      <c r="C94" s="29"/>
      <c r="D94" s="27" t="s">
        <v>20</v>
      </c>
      <c r="E94" s="23">
        <v>6950</v>
      </c>
      <c r="F94" s="24">
        <v>44828</v>
      </c>
      <c r="G94" s="25">
        <v>6950</v>
      </c>
      <c r="H94" s="21">
        <f t="shared" si="0"/>
        <v>0</v>
      </c>
    </row>
    <row r="95" spans="1:8" ht="18.75" customHeight="1" x14ac:dyDescent="0.25">
      <c r="A95" s="26">
        <v>44827</v>
      </c>
      <c r="B95" s="15">
        <f t="shared" si="2"/>
        <v>576</v>
      </c>
      <c r="C95" s="29"/>
      <c r="D95" s="27" t="s">
        <v>28</v>
      </c>
      <c r="E95" s="23">
        <v>6631</v>
      </c>
      <c r="F95" s="24">
        <v>44830</v>
      </c>
      <c r="G95" s="25">
        <v>6631</v>
      </c>
      <c r="H95" s="21">
        <f t="shared" si="0"/>
        <v>0</v>
      </c>
    </row>
    <row r="96" spans="1:8" ht="18.75" customHeight="1" x14ac:dyDescent="0.25">
      <c r="A96" s="26">
        <v>44827</v>
      </c>
      <c r="B96" s="15">
        <f t="shared" si="2"/>
        <v>577</v>
      </c>
      <c r="C96" s="29"/>
      <c r="D96" s="27" t="s">
        <v>35</v>
      </c>
      <c r="E96" s="23">
        <v>3015</v>
      </c>
      <c r="F96" s="24">
        <v>44828</v>
      </c>
      <c r="G96" s="25">
        <v>3015</v>
      </c>
      <c r="H96" s="21">
        <f t="shared" si="0"/>
        <v>0</v>
      </c>
    </row>
    <row r="97" spans="1:8" ht="31.5" x14ac:dyDescent="0.25">
      <c r="A97" s="26">
        <v>44828</v>
      </c>
      <c r="B97" s="15">
        <f t="shared" si="2"/>
        <v>578</v>
      </c>
      <c r="C97" s="29"/>
      <c r="D97" s="27" t="s">
        <v>19</v>
      </c>
      <c r="E97" s="23">
        <v>3549</v>
      </c>
      <c r="F97" s="64" t="s">
        <v>84</v>
      </c>
      <c r="G97" s="25">
        <f>2500+1049</f>
        <v>3549</v>
      </c>
      <c r="H97" s="21">
        <f t="shared" si="0"/>
        <v>0</v>
      </c>
    </row>
    <row r="98" spans="1:8" ht="47.25" x14ac:dyDescent="0.25">
      <c r="A98" s="26">
        <v>44828</v>
      </c>
      <c r="B98" s="15">
        <f t="shared" si="2"/>
        <v>579</v>
      </c>
      <c r="C98" s="29"/>
      <c r="D98" s="27" t="s">
        <v>9</v>
      </c>
      <c r="E98" s="23">
        <v>14756</v>
      </c>
      <c r="F98" s="64" t="s">
        <v>87</v>
      </c>
      <c r="G98" s="25">
        <f>2663+4400+7693</f>
        <v>14756</v>
      </c>
      <c r="H98" s="21">
        <f t="shared" si="0"/>
        <v>0</v>
      </c>
    </row>
    <row r="99" spans="1:8" ht="18.75" customHeight="1" x14ac:dyDescent="0.25">
      <c r="A99" s="26">
        <v>44828</v>
      </c>
      <c r="B99" s="15">
        <f t="shared" si="2"/>
        <v>580</v>
      </c>
      <c r="C99" s="29"/>
      <c r="D99" s="27" t="s">
        <v>20</v>
      </c>
      <c r="E99" s="23">
        <v>5564</v>
      </c>
      <c r="F99" s="24">
        <v>44829</v>
      </c>
      <c r="G99" s="25">
        <v>5564</v>
      </c>
      <c r="H99" s="21">
        <f t="shared" si="0"/>
        <v>0</v>
      </c>
    </row>
    <row r="100" spans="1:8" ht="18.75" customHeight="1" x14ac:dyDescent="0.25">
      <c r="A100" s="26">
        <v>44828</v>
      </c>
      <c r="B100" s="15">
        <f t="shared" si="2"/>
        <v>581</v>
      </c>
      <c r="C100" s="29"/>
      <c r="D100" s="27" t="s">
        <v>35</v>
      </c>
      <c r="E100" s="23">
        <v>2112</v>
      </c>
      <c r="F100" s="24">
        <v>44829</v>
      </c>
      <c r="G100" s="25">
        <v>2112</v>
      </c>
      <c r="H100" s="21">
        <f t="shared" si="0"/>
        <v>0</v>
      </c>
    </row>
    <row r="101" spans="1:8" ht="18.75" customHeight="1" x14ac:dyDescent="0.25">
      <c r="A101" s="26">
        <v>44828</v>
      </c>
      <c r="B101" s="15">
        <f t="shared" si="2"/>
        <v>582</v>
      </c>
      <c r="C101" s="29"/>
      <c r="D101" s="27" t="s">
        <v>82</v>
      </c>
      <c r="E101" s="23">
        <v>15413</v>
      </c>
      <c r="F101" s="24">
        <v>44829</v>
      </c>
      <c r="G101" s="25">
        <v>15413</v>
      </c>
      <c r="H101" s="21">
        <f t="shared" si="0"/>
        <v>0</v>
      </c>
    </row>
    <row r="102" spans="1:8" ht="18.75" customHeight="1" x14ac:dyDescent="0.25">
      <c r="A102" s="26">
        <v>44829</v>
      </c>
      <c r="B102" s="15">
        <f t="shared" si="2"/>
        <v>583</v>
      </c>
      <c r="C102" s="29"/>
      <c r="D102" s="27" t="s">
        <v>19</v>
      </c>
      <c r="E102" s="23">
        <v>4404</v>
      </c>
      <c r="F102" s="24">
        <v>44830</v>
      </c>
      <c r="G102" s="25">
        <v>4404</v>
      </c>
      <c r="H102" s="21">
        <f t="shared" si="0"/>
        <v>0</v>
      </c>
    </row>
    <row r="103" spans="1:8" ht="18.75" customHeight="1" x14ac:dyDescent="0.25">
      <c r="A103" s="26">
        <v>44829</v>
      </c>
      <c r="B103" s="15">
        <f t="shared" si="2"/>
        <v>584</v>
      </c>
      <c r="C103" s="29"/>
      <c r="D103" s="27" t="s">
        <v>20</v>
      </c>
      <c r="E103" s="23">
        <v>7148</v>
      </c>
      <c r="F103" s="24">
        <v>44830</v>
      </c>
      <c r="G103" s="25">
        <v>7148</v>
      </c>
      <c r="H103" s="21">
        <f t="shared" si="0"/>
        <v>0</v>
      </c>
    </row>
    <row r="104" spans="1:8" ht="31.5" x14ac:dyDescent="0.25">
      <c r="A104" s="26">
        <v>44830</v>
      </c>
      <c r="B104" s="15">
        <f t="shared" si="2"/>
        <v>585</v>
      </c>
      <c r="C104" s="29"/>
      <c r="D104" s="27" t="s">
        <v>19</v>
      </c>
      <c r="E104" s="23">
        <v>3304</v>
      </c>
      <c r="F104" s="64" t="s">
        <v>85</v>
      </c>
      <c r="G104" s="25">
        <f>2900+404</f>
        <v>3304</v>
      </c>
      <c r="H104" s="21">
        <f t="shared" si="0"/>
        <v>0</v>
      </c>
    </row>
    <row r="105" spans="1:8" ht="18.75" customHeight="1" x14ac:dyDescent="0.25">
      <c r="A105" s="26">
        <v>44830</v>
      </c>
      <c r="B105" s="15">
        <f t="shared" si="2"/>
        <v>586</v>
      </c>
      <c r="C105" s="29"/>
      <c r="D105" s="27" t="s">
        <v>20</v>
      </c>
      <c r="E105" s="23">
        <v>6649</v>
      </c>
      <c r="F105" s="24">
        <v>44831</v>
      </c>
      <c r="G105" s="25">
        <v>6649</v>
      </c>
      <c r="H105" s="21">
        <f t="shared" si="0"/>
        <v>0</v>
      </c>
    </row>
    <row r="106" spans="1:8" ht="18.75" customHeight="1" x14ac:dyDescent="0.25">
      <c r="A106" s="26">
        <v>44830</v>
      </c>
      <c r="B106" s="15">
        <f t="shared" si="2"/>
        <v>587</v>
      </c>
      <c r="C106" s="29"/>
      <c r="D106" s="27" t="s">
        <v>22</v>
      </c>
      <c r="E106" s="23">
        <v>9700</v>
      </c>
      <c r="F106" s="24">
        <v>44831</v>
      </c>
      <c r="G106" s="25">
        <v>9700</v>
      </c>
      <c r="H106" s="21">
        <f t="shared" si="0"/>
        <v>0</v>
      </c>
    </row>
    <row r="107" spans="1:8" ht="18.75" customHeight="1" x14ac:dyDescent="0.25">
      <c r="A107" s="26">
        <v>44830</v>
      </c>
      <c r="B107" s="15">
        <f t="shared" si="2"/>
        <v>588</v>
      </c>
      <c r="C107" s="29"/>
      <c r="D107" s="27" t="s">
        <v>9</v>
      </c>
      <c r="E107" s="23">
        <v>4337</v>
      </c>
      <c r="F107" s="24">
        <v>44831</v>
      </c>
      <c r="G107" s="25">
        <v>4337</v>
      </c>
      <c r="H107" s="21">
        <f t="shared" si="0"/>
        <v>0</v>
      </c>
    </row>
    <row r="108" spans="1:8" ht="18.75" customHeight="1" x14ac:dyDescent="0.25">
      <c r="A108" s="26">
        <v>44831</v>
      </c>
      <c r="B108" s="15">
        <f t="shared" si="2"/>
        <v>589</v>
      </c>
      <c r="C108" s="29"/>
      <c r="D108" s="27" t="s">
        <v>19</v>
      </c>
      <c r="E108" s="23">
        <v>2806</v>
      </c>
      <c r="F108" s="24">
        <v>44832</v>
      </c>
      <c r="G108" s="25">
        <v>2806</v>
      </c>
      <c r="H108" s="21">
        <f t="shared" si="0"/>
        <v>0</v>
      </c>
    </row>
    <row r="109" spans="1:8" ht="47.25" x14ac:dyDescent="0.25">
      <c r="A109" s="26">
        <v>44831</v>
      </c>
      <c r="B109" s="15">
        <f t="shared" si="2"/>
        <v>590</v>
      </c>
      <c r="C109" s="29"/>
      <c r="D109" s="27" t="s">
        <v>23</v>
      </c>
      <c r="E109" s="23">
        <v>12396</v>
      </c>
      <c r="F109" s="63" t="s">
        <v>92</v>
      </c>
      <c r="G109" s="62">
        <f>6500+2000+3896</f>
        <v>12396</v>
      </c>
      <c r="H109" s="76">
        <f t="shared" si="0"/>
        <v>0</v>
      </c>
    </row>
    <row r="110" spans="1:8" ht="18.75" customHeight="1" x14ac:dyDescent="0.25">
      <c r="A110" s="26">
        <v>44831</v>
      </c>
      <c r="B110" s="15">
        <f t="shared" si="2"/>
        <v>591</v>
      </c>
      <c r="C110" s="29"/>
      <c r="D110" s="27" t="s">
        <v>20</v>
      </c>
      <c r="E110" s="23">
        <v>5788</v>
      </c>
      <c r="F110" s="24">
        <v>44832</v>
      </c>
      <c r="G110" s="25">
        <v>5788</v>
      </c>
      <c r="H110" s="21">
        <f t="shared" si="0"/>
        <v>0</v>
      </c>
    </row>
    <row r="111" spans="1:8" ht="18.75" customHeight="1" x14ac:dyDescent="0.25">
      <c r="A111" s="26">
        <v>44831</v>
      </c>
      <c r="B111" s="15">
        <f t="shared" si="2"/>
        <v>592</v>
      </c>
      <c r="C111" s="29"/>
      <c r="D111" s="27" t="s">
        <v>82</v>
      </c>
      <c r="E111" s="23">
        <v>7646</v>
      </c>
      <c r="F111" s="24">
        <v>44832</v>
      </c>
      <c r="G111" s="25">
        <v>7646</v>
      </c>
      <c r="H111" s="21">
        <f t="shared" si="0"/>
        <v>0</v>
      </c>
    </row>
    <row r="112" spans="1:8" ht="18.75" customHeight="1" x14ac:dyDescent="0.25">
      <c r="A112" s="26">
        <v>44831</v>
      </c>
      <c r="B112" s="15">
        <f t="shared" si="2"/>
        <v>593</v>
      </c>
      <c r="C112" s="29"/>
      <c r="D112" s="27" t="s">
        <v>28</v>
      </c>
      <c r="E112" s="23">
        <v>4037</v>
      </c>
      <c r="F112" s="24">
        <v>44833</v>
      </c>
      <c r="G112" s="25">
        <v>4037</v>
      </c>
      <c r="H112" s="21">
        <f t="shared" si="0"/>
        <v>0</v>
      </c>
    </row>
    <row r="113" spans="1:8" ht="18.75" customHeight="1" x14ac:dyDescent="0.25">
      <c r="A113" s="26">
        <v>44831</v>
      </c>
      <c r="B113" s="15">
        <f t="shared" si="2"/>
        <v>594</v>
      </c>
      <c r="C113" s="29"/>
      <c r="D113" s="27" t="s">
        <v>35</v>
      </c>
      <c r="E113" s="23">
        <v>612</v>
      </c>
      <c r="F113" s="24">
        <v>44832</v>
      </c>
      <c r="G113" s="25">
        <v>612</v>
      </c>
      <c r="H113" s="21">
        <f t="shared" si="0"/>
        <v>0</v>
      </c>
    </row>
    <row r="114" spans="1:8" ht="18.75" customHeight="1" x14ac:dyDescent="0.25">
      <c r="A114" s="26">
        <v>44832</v>
      </c>
      <c r="B114" s="15">
        <f t="shared" si="2"/>
        <v>595</v>
      </c>
      <c r="C114" s="29"/>
      <c r="D114" s="27" t="s">
        <v>19</v>
      </c>
      <c r="E114" s="23">
        <v>2453</v>
      </c>
      <c r="F114" s="24">
        <v>44833</v>
      </c>
      <c r="G114" s="25">
        <v>2453</v>
      </c>
      <c r="H114" s="21">
        <f t="shared" si="0"/>
        <v>0</v>
      </c>
    </row>
    <row r="115" spans="1:8" ht="18.75" customHeight="1" x14ac:dyDescent="0.25">
      <c r="A115" s="26">
        <v>44832</v>
      </c>
      <c r="B115" s="15">
        <f t="shared" si="2"/>
        <v>596</v>
      </c>
      <c r="C115" s="29"/>
      <c r="D115" s="27" t="s">
        <v>24</v>
      </c>
      <c r="E115" s="23">
        <v>5794</v>
      </c>
      <c r="F115" s="24">
        <v>44832</v>
      </c>
      <c r="G115" s="25">
        <v>5794</v>
      </c>
      <c r="H115" s="21">
        <f t="shared" si="0"/>
        <v>0</v>
      </c>
    </row>
    <row r="116" spans="1:8" ht="18.75" customHeight="1" x14ac:dyDescent="0.25">
      <c r="A116" s="26">
        <v>44832</v>
      </c>
      <c r="B116" s="15">
        <f t="shared" si="2"/>
        <v>597</v>
      </c>
      <c r="C116" s="29"/>
      <c r="D116" s="27" t="s">
        <v>20</v>
      </c>
      <c r="E116" s="23">
        <v>5871</v>
      </c>
      <c r="F116" s="24">
        <v>44833</v>
      </c>
      <c r="G116" s="25">
        <v>5871</v>
      </c>
      <c r="H116" s="21">
        <f t="shared" si="0"/>
        <v>0</v>
      </c>
    </row>
    <row r="117" spans="1:8" ht="18.75" customHeight="1" x14ac:dyDescent="0.25">
      <c r="A117" s="26">
        <v>44833</v>
      </c>
      <c r="B117" s="15">
        <f t="shared" si="2"/>
        <v>598</v>
      </c>
      <c r="C117" s="29"/>
      <c r="D117" s="27" t="s">
        <v>19</v>
      </c>
      <c r="E117" s="23">
        <v>4338</v>
      </c>
      <c r="F117" s="24">
        <v>44834</v>
      </c>
      <c r="G117" s="25">
        <v>4338</v>
      </c>
      <c r="H117" s="21">
        <f t="shared" si="0"/>
        <v>0</v>
      </c>
    </row>
    <row r="118" spans="1:8" ht="18.75" customHeight="1" x14ac:dyDescent="0.25">
      <c r="A118" s="26">
        <v>44833</v>
      </c>
      <c r="B118" s="15">
        <f t="shared" si="2"/>
        <v>599</v>
      </c>
      <c r="C118" s="29"/>
      <c r="D118" s="27" t="s">
        <v>22</v>
      </c>
      <c r="E118" s="23">
        <v>6606</v>
      </c>
      <c r="F118" s="24">
        <v>44834</v>
      </c>
      <c r="G118" s="25">
        <v>6606</v>
      </c>
      <c r="H118" s="21">
        <f t="shared" si="0"/>
        <v>0</v>
      </c>
    </row>
    <row r="119" spans="1:8" ht="18.75" customHeight="1" x14ac:dyDescent="0.25">
      <c r="A119" s="26">
        <v>44833</v>
      </c>
      <c r="B119" s="15">
        <f t="shared" si="2"/>
        <v>600</v>
      </c>
      <c r="C119" s="29"/>
      <c r="D119" s="27" t="s">
        <v>8</v>
      </c>
      <c r="E119" s="23">
        <v>307</v>
      </c>
      <c r="F119" s="24">
        <v>44834</v>
      </c>
      <c r="G119" s="25">
        <v>307</v>
      </c>
      <c r="H119" s="21">
        <f t="shared" si="0"/>
        <v>0</v>
      </c>
    </row>
    <row r="120" spans="1:8" ht="31.5" x14ac:dyDescent="0.25">
      <c r="A120" s="26">
        <v>44833</v>
      </c>
      <c r="B120" s="15">
        <f t="shared" si="2"/>
        <v>601</v>
      </c>
      <c r="C120" s="29"/>
      <c r="D120" s="27" t="s">
        <v>35</v>
      </c>
      <c r="E120" s="23">
        <v>7960</v>
      </c>
      <c r="F120" s="64" t="s">
        <v>88</v>
      </c>
      <c r="G120" s="25">
        <f>7000+960</f>
        <v>7960</v>
      </c>
      <c r="H120" s="21">
        <f t="shared" si="0"/>
        <v>0</v>
      </c>
    </row>
    <row r="121" spans="1:8" ht="18.75" customHeight="1" x14ac:dyDescent="0.25">
      <c r="A121" s="26">
        <v>44833</v>
      </c>
      <c r="B121" s="15">
        <f t="shared" si="2"/>
        <v>602</v>
      </c>
      <c r="C121" s="29"/>
      <c r="D121" s="27" t="s">
        <v>20</v>
      </c>
      <c r="E121" s="23">
        <v>5694</v>
      </c>
      <c r="F121" s="24">
        <v>44834</v>
      </c>
      <c r="G121" s="25">
        <v>5694</v>
      </c>
      <c r="H121" s="21">
        <f t="shared" si="0"/>
        <v>0</v>
      </c>
    </row>
    <row r="122" spans="1:8" ht="18.75" customHeight="1" x14ac:dyDescent="0.25">
      <c r="A122" s="26">
        <v>44834</v>
      </c>
      <c r="B122" s="15">
        <f t="shared" si="2"/>
        <v>603</v>
      </c>
      <c r="C122" s="29"/>
      <c r="D122" s="27" t="s">
        <v>19</v>
      </c>
      <c r="E122" s="23">
        <v>3051</v>
      </c>
      <c r="F122" s="24" t="s">
        <v>89</v>
      </c>
      <c r="G122" s="25">
        <f>1800+1251</f>
        <v>3051</v>
      </c>
      <c r="H122" s="21">
        <f t="shared" si="0"/>
        <v>0</v>
      </c>
    </row>
    <row r="123" spans="1:8" ht="18.75" customHeight="1" x14ac:dyDescent="0.25">
      <c r="A123" s="26">
        <v>44834</v>
      </c>
      <c r="B123" s="15">
        <f t="shared" si="2"/>
        <v>604</v>
      </c>
      <c r="C123" s="29"/>
      <c r="D123" s="27" t="s">
        <v>20</v>
      </c>
      <c r="E123" s="23">
        <v>8254</v>
      </c>
      <c r="F123" s="24">
        <v>44835</v>
      </c>
      <c r="G123" s="25">
        <v>8254</v>
      </c>
      <c r="H123" s="21">
        <f t="shared" si="0"/>
        <v>0</v>
      </c>
    </row>
    <row r="124" spans="1:8" ht="18.75" customHeight="1" x14ac:dyDescent="0.25">
      <c r="A124" s="26">
        <v>44834</v>
      </c>
      <c r="B124" s="15">
        <f t="shared" si="2"/>
        <v>605</v>
      </c>
      <c r="C124" s="29"/>
      <c r="D124" s="27" t="s">
        <v>35</v>
      </c>
      <c r="E124" s="23">
        <v>4207</v>
      </c>
      <c r="F124" s="24">
        <v>44836</v>
      </c>
      <c r="G124" s="25">
        <v>4207</v>
      </c>
      <c r="H124" s="21">
        <f t="shared" si="0"/>
        <v>0</v>
      </c>
    </row>
    <row r="125" spans="1:8" ht="18.75" customHeight="1" x14ac:dyDescent="0.25">
      <c r="A125" s="26">
        <v>44834</v>
      </c>
      <c r="B125" s="15">
        <f t="shared" si="2"/>
        <v>606</v>
      </c>
      <c r="C125" s="29"/>
      <c r="D125" s="27" t="s">
        <v>16</v>
      </c>
      <c r="E125" s="23">
        <v>20060</v>
      </c>
      <c r="F125" s="24">
        <v>44836</v>
      </c>
      <c r="G125" s="25">
        <v>20060</v>
      </c>
      <c r="H125" s="21">
        <f t="shared" si="0"/>
        <v>0</v>
      </c>
    </row>
    <row r="126" spans="1:8" ht="18.75" customHeight="1" x14ac:dyDescent="0.25">
      <c r="A126" s="26">
        <v>44834</v>
      </c>
      <c r="B126" s="15">
        <f t="shared" si="2"/>
        <v>607</v>
      </c>
      <c r="C126" s="29"/>
      <c r="D126" s="27" t="s">
        <v>28</v>
      </c>
      <c r="E126" s="23">
        <v>4091</v>
      </c>
      <c r="F126" s="24">
        <v>44836</v>
      </c>
      <c r="G126" s="25">
        <v>4091</v>
      </c>
      <c r="H126" s="21">
        <f t="shared" si="0"/>
        <v>0</v>
      </c>
    </row>
    <row r="127" spans="1:8" ht="31.5" x14ac:dyDescent="0.25">
      <c r="A127" s="26">
        <v>44834</v>
      </c>
      <c r="B127" s="15">
        <f t="shared" si="2"/>
        <v>608</v>
      </c>
      <c r="C127" s="29"/>
      <c r="D127" s="27" t="s">
        <v>19</v>
      </c>
      <c r="E127" s="23">
        <v>3805</v>
      </c>
      <c r="F127" s="63" t="s">
        <v>91</v>
      </c>
      <c r="G127" s="62">
        <f>1300+2505</f>
        <v>3805</v>
      </c>
      <c r="H127" s="76">
        <f t="shared" si="0"/>
        <v>0</v>
      </c>
    </row>
    <row r="128" spans="1:8" ht="18.75" customHeight="1" x14ac:dyDescent="0.25">
      <c r="A128" s="26">
        <v>44835</v>
      </c>
      <c r="B128" s="15">
        <f t="shared" si="2"/>
        <v>609</v>
      </c>
      <c r="C128" s="29"/>
      <c r="D128" s="27" t="s">
        <v>20</v>
      </c>
      <c r="E128" s="23">
        <v>7310</v>
      </c>
      <c r="F128" s="24">
        <v>44836</v>
      </c>
      <c r="G128" s="25">
        <v>7310</v>
      </c>
      <c r="H128" s="21">
        <f t="shared" si="0"/>
        <v>0</v>
      </c>
    </row>
    <row r="129" spans="1:9" ht="18.75" customHeight="1" x14ac:dyDescent="0.25">
      <c r="A129" s="26">
        <v>44836</v>
      </c>
      <c r="B129" s="15">
        <f t="shared" si="2"/>
        <v>610</v>
      </c>
      <c r="C129" s="29"/>
      <c r="D129" s="27" t="s">
        <v>19</v>
      </c>
      <c r="E129" s="23">
        <v>3173</v>
      </c>
      <c r="F129" s="61">
        <v>44838</v>
      </c>
      <c r="G129" s="62">
        <v>3173</v>
      </c>
      <c r="H129" s="21">
        <f t="shared" si="0"/>
        <v>0</v>
      </c>
    </row>
    <row r="130" spans="1:9" ht="18.75" customHeight="1" x14ac:dyDescent="0.25">
      <c r="A130" s="26">
        <v>44836</v>
      </c>
      <c r="B130" s="15">
        <f t="shared" si="2"/>
        <v>611</v>
      </c>
      <c r="C130" s="29"/>
      <c r="D130" s="27" t="s">
        <v>28</v>
      </c>
      <c r="E130" s="23">
        <v>10645</v>
      </c>
      <c r="F130" s="61">
        <v>44838</v>
      </c>
      <c r="G130" s="62">
        <v>10645</v>
      </c>
      <c r="H130" s="21">
        <f t="shared" si="0"/>
        <v>0</v>
      </c>
    </row>
    <row r="131" spans="1:9" ht="31.5" x14ac:dyDescent="0.25">
      <c r="A131" s="26">
        <v>44836</v>
      </c>
      <c r="B131" s="15">
        <f t="shared" si="2"/>
        <v>612</v>
      </c>
      <c r="C131" s="29"/>
      <c r="D131" s="27" t="s">
        <v>16</v>
      </c>
      <c r="E131" s="23">
        <v>20060</v>
      </c>
      <c r="F131" s="63" t="s">
        <v>99</v>
      </c>
      <c r="G131" s="62">
        <f>19000+1060</f>
        <v>20060</v>
      </c>
      <c r="H131" s="21">
        <f t="shared" si="0"/>
        <v>0</v>
      </c>
    </row>
    <row r="132" spans="1:9" ht="18.75" customHeight="1" x14ac:dyDescent="0.25">
      <c r="A132" s="26">
        <v>44836</v>
      </c>
      <c r="B132" s="15">
        <f t="shared" si="2"/>
        <v>613</v>
      </c>
      <c r="C132" s="29"/>
      <c r="D132" s="27" t="s">
        <v>17</v>
      </c>
      <c r="E132" s="23">
        <v>750</v>
      </c>
      <c r="F132" s="61">
        <v>44840</v>
      </c>
      <c r="G132" s="62">
        <v>750</v>
      </c>
      <c r="H132" s="21">
        <f t="shared" si="0"/>
        <v>0</v>
      </c>
    </row>
    <row r="133" spans="1:9" ht="18.75" customHeight="1" x14ac:dyDescent="0.25">
      <c r="A133" s="26">
        <v>44836</v>
      </c>
      <c r="B133" s="15">
        <f t="shared" si="2"/>
        <v>614</v>
      </c>
      <c r="C133" s="29"/>
      <c r="D133" s="27" t="s">
        <v>20</v>
      </c>
      <c r="E133" s="23">
        <v>7935</v>
      </c>
      <c r="F133" s="61">
        <v>44838</v>
      </c>
      <c r="G133" s="62">
        <v>7935</v>
      </c>
      <c r="H133" s="21">
        <f t="shared" si="0"/>
        <v>0</v>
      </c>
    </row>
    <row r="134" spans="1:9" ht="63" x14ac:dyDescent="0.25">
      <c r="A134" s="26">
        <v>44836</v>
      </c>
      <c r="B134" s="15">
        <f t="shared" ref="B134" si="3">B133+1</f>
        <v>615</v>
      </c>
      <c r="C134" s="29"/>
      <c r="D134" s="27" t="s">
        <v>9</v>
      </c>
      <c r="E134" s="23">
        <v>13871</v>
      </c>
      <c r="F134" s="63" t="s">
        <v>95</v>
      </c>
      <c r="G134" s="62">
        <f>1600+1900+1000+5371+4000</f>
        <v>13871</v>
      </c>
      <c r="H134" s="21">
        <f t="shared" si="0"/>
        <v>0</v>
      </c>
    </row>
    <row r="135" spans="1:9" ht="18.75" customHeight="1" x14ac:dyDescent="0.25">
      <c r="A135" s="26"/>
      <c r="B135" s="15"/>
      <c r="C135" s="29"/>
      <c r="D135" s="27"/>
      <c r="E135" s="23"/>
      <c r="F135" s="24"/>
      <c r="G135" s="25"/>
      <c r="H135" s="21">
        <f t="shared" si="0"/>
        <v>0</v>
      </c>
    </row>
    <row r="136" spans="1:9" ht="18.75" customHeight="1" x14ac:dyDescent="0.25">
      <c r="A136" s="26"/>
      <c r="B136" s="15"/>
      <c r="C136" s="29"/>
      <c r="D136" s="27"/>
      <c r="E136" s="23"/>
      <c r="F136" s="24"/>
      <c r="G136" s="25"/>
      <c r="H136" s="21">
        <f t="shared" si="0"/>
        <v>0</v>
      </c>
    </row>
    <row r="137" spans="1:9" ht="18.75" customHeight="1" x14ac:dyDescent="0.25">
      <c r="A137" s="26"/>
      <c r="B137" s="15"/>
      <c r="C137" s="29"/>
      <c r="D137" s="27"/>
      <c r="E137" s="23"/>
      <c r="F137" s="24"/>
      <c r="G137" s="25"/>
      <c r="H137" s="21">
        <f t="shared" si="0"/>
        <v>0</v>
      </c>
    </row>
    <row r="138" spans="1:9" ht="16.5" thickBot="1" x14ac:dyDescent="0.3">
      <c r="A138" s="35"/>
      <c r="B138" s="15"/>
      <c r="C138" s="37"/>
      <c r="D138" s="38"/>
      <c r="E138" s="39">
        <v>0</v>
      </c>
      <c r="F138" s="40"/>
      <c r="G138" s="41"/>
      <c r="H138" s="21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854618</v>
      </c>
      <c r="F139" s="45"/>
      <c r="G139" s="45">
        <f>SUM(G4:G138)</f>
        <v>854618</v>
      </c>
      <c r="H139" s="46">
        <f>SUM(H4:H138)</f>
        <v>0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50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50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50"/>
      <c r="I142" s="2"/>
    </row>
    <row r="143" spans="1:9" ht="21.75" thickBot="1" x14ac:dyDescent="0.4">
      <c r="B143" s="43"/>
      <c r="C143" s="44"/>
      <c r="D143" s="2"/>
      <c r="E143" s="91">
        <f>E139-G139</f>
        <v>0</v>
      </c>
      <c r="F143" s="92"/>
      <c r="G143" s="93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94" t="s">
        <v>12</v>
      </c>
      <c r="F145" s="94"/>
      <c r="G145" s="94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REMISIONES  OCTUBRE   2022    </vt:lpstr>
      <vt:lpstr> REMISIONES  NOVIEMBRE   2022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2022-12-16T16:25:32Z</dcterms:modified>
</cp:coreProperties>
</file>