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13" i="38"/>
  <c r="Q16" i="38" l="1"/>
  <c r="Q9" i="38"/>
  <c r="Q109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09" i="38"/>
  <c r="T109" i="38" s="1"/>
  <c r="I109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8" i="180"/>
  <c r="P32" i="180" s="1"/>
  <c r="Q5" i="180" s="1"/>
  <c r="R5" i="180" s="1"/>
  <c r="L8" i="18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4" i="38"/>
  <c r="T104" i="38" s="1"/>
  <c r="S105" i="38"/>
  <c r="T105" i="38" s="1"/>
  <c r="S106" i="38"/>
  <c r="T106" i="38" s="1"/>
  <c r="I104" i="38"/>
  <c r="S113" i="38" l="1"/>
  <c r="T113" i="38" s="1"/>
  <c r="S114" i="38"/>
  <c r="T114" i="38" s="1"/>
  <c r="S108" i="38"/>
  <c r="T108" i="38" s="1"/>
  <c r="S110" i="38"/>
  <c r="T110" i="38" s="1"/>
  <c r="I113" i="38"/>
  <c r="S115" i="38"/>
  <c r="T115" i="38" s="1"/>
  <c r="S116" i="38"/>
  <c r="T116" i="38" s="1"/>
  <c r="I115" i="38"/>
  <c r="S117" i="38"/>
  <c r="T117" i="38" s="1"/>
  <c r="S118" i="38"/>
  <c r="T118" i="38" s="1"/>
  <c r="I116" i="38"/>
  <c r="S100" i="38" l="1"/>
  <c r="T100" i="38" s="1"/>
  <c r="I100" i="38"/>
  <c r="I108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6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2" i="38"/>
  <c r="T102" i="38" s="1"/>
  <c r="S103" i="38"/>
  <c r="T103" i="38" s="1"/>
  <c r="I102" i="38"/>
  <c r="I103" i="38"/>
  <c r="I105" i="38"/>
  <c r="I107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I145" i="38" l="1"/>
  <c r="I144" i="38"/>
  <c r="I143" i="38"/>
  <c r="I138" i="38"/>
  <c r="I137" i="38"/>
  <c r="I136" i="38"/>
  <c r="I135" i="38"/>
  <c r="I14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39" i="38"/>
  <c r="T139" i="38" s="1"/>
  <c r="S128" i="38" l="1"/>
  <c r="T128" i="38" s="1"/>
  <c r="I128" i="38"/>
  <c r="S122" i="38"/>
  <c r="T122" i="38" s="1"/>
  <c r="S121" i="38"/>
  <c r="T121" i="38" s="1"/>
  <c r="S120" i="38"/>
  <c r="T120" i="38" s="1"/>
  <c r="I122" i="38"/>
  <c r="I121" i="38"/>
  <c r="I120" i="38"/>
  <c r="I134" i="38"/>
  <c r="S126" i="38" l="1"/>
  <c r="T126" i="38" s="1"/>
  <c r="I126" i="38"/>
  <c r="S107" i="38" l="1"/>
  <c r="T107" i="38" s="1"/>
  <c r="S119" i="38" l="1"/>
  <c r="T119" i="38" s="1"/>
  <c r="S123" i="38"/>
  <c r="T123" i="38" s="1"/>
  <c r="S124" i="38"/>
  <c r="T124" i="38" s="1"/>
  <c r="S125" i="38"/>
  <c r="T125" i="38" s="1"/>
  <c r="S127" i="38"/>
  <c r="T127" i="38" s="1"/>
  <c r="S129" i="38"/>
  <c r="T129" i="38" s="1"/>
  <c r="S130" i="38"/>
  <c r="T130" i="38" s="1"/>
  <c r="S131" i="38"/>
  <c r="T131" i="38" s="1"/>
  <c r="I123" i="38"/>
  <c r="I124" i="38"/>
  <c r="I125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19" i="38" l="1"/>
  <c r="I118" i="38"/>
  <c r="I127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3" i="38" l="1"/>
  <c r="I147" i="38"/>
  <c r="I132" i="38" l="1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0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1" i="38" l="1"/>
  <c r="I150" i="38"/>
  <c r="I149" i="38"/>
  <c r="S21" i="38" l="1"/>
  <c r="BP5" i="1" l="1"/>
  <c r="H4" i="1" l="1"/>
  <c r="G4" i="1"/>
  <c r="F4" i="1"/>
  <c r="E4" i="1"/>
  <c r="D4" i="1"/>
  <c r="B4" i="1"/>
  <c r="I131" i="38" l="1"/>
  <c r="I162" i="38" l="1"/>
  <c r="I16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6" i="38" l="1"/>
  <c r="I155" i="38"/>
  <c r="I154" i="38"/>
  <c r="I152" i="38"/>
  <c r="I148" i="38"/>
  <c r="I14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I114" i="38" l="1"/>
  <c r="S111" i="38" l="1"/>
  <c r="T111" i="38" s="1"/>
  <c r="I111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9" i="38" l="1"/>
  <c r="AE1" i="1" l="1"/>
  <c r="F10" i="156" l="1"/>
  <c r="I13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0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9" i="38" l="1"/>
  <c r="GF5" i="1" l="1"/>
  <c r="FV5" i="1"/>
  <c r="EH5" i="1"/>
  <c r="DX5" i="1"/>
  <c r="I6" i="1"/>
  <c r="I133" i="38" l="1"/>
  <c r="I141" i="38"/>
  <c r="I157" i="38"/>
  <c r="I158" i="38"/>
  <c r="I16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<sst xmlns="http://schemas.openxmlformats.org/spreadsheetml/2006/main" count="2976" uniqueCount="396">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</sst>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0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168" fontId="83" fillId="0" borderId="33" xfId="0" applyNumberFormat="1" applyFont="1" applyBorder="1" applyAlignment="1">
      <alignment vertical="center"/>
    </xf>
    <xf numFmtId="168" fontId="83" fillId="0" borderId="33" xfId="0" applyNumberFormat="1" applyFont="1" applyBorder="1" applyAlignment="1">
      <alignment horizontal="center" vertical="center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6" fillId="0" borderId="51" xfId="0" applyNumberFormat="1" applyFont="1" applyBorder="1" applyAlignment="1">
      <alignment horizontal="right"/>
    </xf>
    <xf numFmtId="168" fontId="86" fillId="0" borderId="0" xfId="0" applyNumberFormat="1" applyFont="1"/>
    <xf numFmtId="2" fontId="86" fillId="0" borderId="5" xfId="0" applyNumberFormat="1" applyFont="1" applyBorder="1" applyAlignment="1">
      <alignment horizontal="right"/>
    </xf>
    <xf numFmtId="164" fontId="86" fillId="0" borderId="0" xfId="0" applyNumberFormat="1" applyFont="1" applyAlignment="1">
      <alignment horizontal="right"/>
    </xf>
    <xf numFmtId="44" fontId="86" fillId="0" borderId="0" xfId="1" applyFont="1" applyFill="1"/>
    <xf numFmtId="44" fontId="86" fillId="0" borderId="0" xfId="1" applyFont="1"/>
    <xf numFmtId="0" fontId="87" fillId="0" borderId="0" xfId="0" applyFont="1"/>
    <xf numFmtId="164" fontId="87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4" fillId="0" borderId="33" xfId="0" applyFont="1" applyFill="1" applyBorder="1" applyAlignment="1">
      <alignment wrapText="1"/>
    </xf>
    <xf numFmtId="167" fontId="85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88" fillId="0" borderId="48" xfId="0" applyFont="1" applyFill="1" applyBorder="1" applyAlignment="1">
      <alignment horizontal="center" vertical="center" wrapText="1"/>
    </xf>
    <xf numFmtId="0" fontId="88" fillId="0" borderId="51" xfId="0" applyFont="1" applyFill="1" applyBorder="1" applyAlignment="1">
      <alignment horizontal="center" vertical="center" wrapText="1"/>
    </xf>
    <xf numFmtId="0" fontId="88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74" xfId="0" applyFont="1" applyFill="1" applyBorder="1" applyAlignment="1">
      <alignment horizontal="center" vertical="center"/>
    </xf>
    <xf numFmtId="0" fontId="28" fillId="0" borderId="68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9" fillId="0" borderId="51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FFCCFF"/>
      <color rgb="FF0000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844912.16310000001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44.381215637873026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40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321</v>
      </c>
      <c r="C1" s="510"/>
      <c r="D1" s="511"/>
      <c r="E1" s="512"/>
      <c r="F1" s="513"/>
      <c r="G1" s="514"/>
      <c r="H1" s="513"/>
      <c r="I1" s="515"/>
      <c r="J1" s="516"/>
      <c r="K1" s="1088" t="s">
        <v>26</v>
      </c>
      <c r="L1" s="649"/>
      <c r="M1" s="1090" t="s">
        <v>27</v>
      </c>
      <c r="N1" s="933"/>
      <c r="P1" s="97" t="s">
        <v>38</v>
      </c>
      <c r="Q1" s="1086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089"/>
      <c r="L2" s="650" t="s">
        <v>29</v>
      </c>
      <c r="M2" s="1091"/>
      <c r="N2" s="934" t="s">
        <v>29</v>
      </c>
      <c r="O2" s="387" t="s">
        <v>30</v>
      </c>
      <c r="P2" s="98" t="s">
        <v>39</v>
      </c>
      <c r="Q2" s="1087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3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3" t="str">
        <f>PIERNA!C4</f>
        <v>Seaboard</v>
      </c>
      <c r="D4" s="804" t="str">
        <f>PIERNA!D4</f>
        <v>PED. 90393224</v>
      </c>
      <c r="E4" s="805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56" t="s">
        <v>231</v>
      </c>
      <c r="K4" s="1000">
        <v>11151</v>
      </c>
      <c r="L4" s="929" t="s">
        <v>234</v>
      </c>
      <c r="M4" s="762"/>
      <c r="N4" s="780"/>
      <c r="O4" s="781"/>
      <c r="P4" s="782"/>
      <c r="Q4" s="525"/>
      <c r="R4" s="783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8" t="s">
        <v>232</v>
      </c>
      <c r="K5" s="928">
        <v>12151</v>
      </c>
      <c r="L5" s="929" t="s">
        <v>234</v>
      </c>
      <c r="M5" s="762"/>
      <c r="N5" s="780"/>
      <c r="O5" s="1201">
        <v>2111045</v>
      </c>
      <c r="P5" s="782"/>
      <c r="Q5" s="923"/>
      <c r="R5" s="924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3" t="s">
        <v>355</v>
      </c>
      <c r="K6" s="1000">
        <v>12161</v>
      </c>
      <c r="L6" s="1072" t="s">
        <v>234</v>
      </c>
      <c r="M6" s="762">
        <v>37120</v>
      </c>
      <c r="N6" s="780" t="s">
        <v>390</v>
      </c>
      <c r="O6" s="784">
        <v>1211480</v>
      </c>
      <c r="P6" s="782"/>
      <c r="Q6" s="1070">
        <f>44062.9*19.3</f>
        <v>850413.97000000009</v>
      </c>
      <c r="R6" s="1071" t="s">
        <v>233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0" t="s">
        <v>353</v>
      </c>
      <c r="K7" s="1000">
        <v>9851</v>
      </c>
      <c r="L7" s="1072" t="s">
        <v>234</v>
      </c>
      <c r="M7" s="762">
        <v>37120</v>
      </c>
      <c r="N7" s="780" t="s">
        <v>390</v>
      </c>
      <c r="O7" s="784">
        <v>2111540</v>
      </c>
      <c r="P7" s="782"/>
      <c r="Q7" s="925">
        <f>45575.34*19.41</f>
        <v>884617.34939999995</v>
      </c>
      <c r="R7" s="924" t="s">
        <v>369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8" t="s">
        <v>356</v>
      </c>
      <c r="K8" s="761">
        <v>12151</v>
      </c>
      <c r="L8" s="793" t="s">
        <v>389</v>
      </c>
      <c r="M8" s="762">
        <v>37120</v>
      </c>
      <c r="N8" s="786" t="s">
        <v>391</v>
      </c>
      <c r="O8" s="1201">
        <v>2111874</v>
      </c>
      <c r="P8" s="782"/>
      <c r="Q8" s="925">
        <f>40887.03*19.405</f>
        <v>793412.81715000002</v>
      </c>
      <c r="R8" s="927" t="s">
        <v>371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8" t="s">
        <v>358</v>
      </c>
      <c r="K9" s="1000">
        <v>12161</v>
      </c>
      <c r="L9" s="1072" t="s">
        <v>234</v>
      </c>
      <c r="M9" s="762">
        <v>37120</v>
      </c>
      <c r="N9" s="786" t="s">
        <v>391</v>
      </c>
      <c r="O9" s="788">
        <v>1213583</v>
      </c>
      <c r="P9" s="782"/>
      <c r="Q9" s="525">
        <f>43731.05*19.445</f>
        <v>850350.26725000003</v>
      </c>
      <c r="R9" s="789" t="s">
        <v>385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1079" t="s">
        <v>363</v>
      </c>
      <c r="K10" s="761"/>
      <c r="L10" s="793"/>
      <c r="M10" s="762"/>
      <c r="N10" s="786"/>
      <c r="O10" s="788" t="s">
        <v>359</v>
      </c>
      <c r="P10" s="782"/>
      <c r="Q10" s="525">
        <f>134+65000</f>
        <v>65134</v>
      </c>
      <c r="R10" s="789" t="s">
        <v>378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0" t="s">
        <v>362</v>
      </c>
      <c r="K11" s="761">
        <v>11151</v>
      </c>
      <c r="L11" s="787" t="s">
        <v>391</v>
      </c>
      <c r="M11" s="762">
        <v>27840</v>
      </c>
      <c r="N11" s="786" t="s">
        <v>395</v>
      </c>
      <c r="O11" s="791">
        <v>2111873</v>
      </c>
      <c r="P11" s="782"/>
      <c r="Q11" s="923">
        <f>40942.64*19.405</f>
        <v>794491.92920000001</v>
      </c>
      <c r="R11" s="926" t="s">
        <v>371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8" t="s">
        <v>352</v>
      </c>
      <c r="K12" s="761">
        <v>11151</v>
      </c>
      <c r="L12" s="787" t="s">
        <v>392</v>
      </c>
      <c r="M12" s="762"/>
      <c r="N12" s="786"/>
      <c r="O12" s="791">
        <v>2113851</v>
      </c>
      <c r="P12" s="782"/>
      <c r="Q12" s="923">
        <f>43121.86*19.335</f>
        <v>833761.16310000001</v>
      </c>
      <c r="R12" s="926" t="s">
        <v>370</v>
      </c>
      <c r="S12" s="65">
        <f>Q12+M12+K12</f>
        <v>844912.16310000001</v>
      </c>
      <c r="T12" s="65">
        <f t="shared" si="1"/>
        <v>44.381215637873026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18" t="s">
        <v>364</v>
      </c>
      <c r="K13" s="761">
        <v>11151</v>
      </c>
      <c r="L13" s="787" t="s">
        <v>393</v>
      </c>
      <c r="M13" s="762">
        <v>37120</v>
      </c>
      <c r="N13" s="786" t="s">
        <v>387</v>
      </c>
      <c r="O13" s="791">
        <v>1219005</v>
      </c>
      <c r="P13" s="782"/>
      <c r="Q13" s="386">
        <f>42254.91*19.79</f>
        <v>836224.66890000005</v>
      </c>
      <c r="R13" s="789" t="s">
        <v>388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0" t="s">
        <v>365</v>
      </c>
      <c r="K14" s="761">
        <v>12001</v>
      </c>
      <c r="L14" s="787" t="s">
        <v>387</v>
      </c>
      <c r="M14" s="762">
        <v>37120</v>
      </c>
      <c r="N14" s="786" t="s">
        <v>394</v>
      </c>
      <c r="O14" s="788">
        <v>2113852</v>
      </c>
      <c r="P14" s="782"/>
      <c r="Q14" s="386">
        <f>41091.73*19.185</f>
        <v>788344.84005</v>
      </c>
      <c r="R14" s="792" t="s">
        <v>381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1200" t="s">
        <v>366</v>
      </c>
      <c r="K15" s="761">
        <v>12543</v>
      </c>
      <c r="L15" s="787" t="s">
        <v>393</v>
      </c>
      <c r="M15" s="762">
        <v>37120</v>
      </c>
      <c r="N15" s="793" t="s">
        <v>387</v>
      </c>
      <c r="O15" s="794"/>
      <c r="P15" s="782"/>
      <c r="Q15" s="386"/>
      <c r="R15" s="795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6" t="s">
        <v>367</v>
      </c>
      <c r="K16" s="761">
        <v>11151</v>
      </c>
      <c r="L16" s="787" t="s">
        <v>394</v>
      </c>
      <c r="M16" s="762">
        <v>37120</v>
      </c>
      <c r="N16" s="793" t="s">
        <v>395</v>
      </c>
      <c r="O16" s="791">
        <v>2114514</v>
      </c>
      <c r="P16" s="782"/>
      <c r="Q16" s="525">
        <f>40672.07*19.8</f>
        <v>805306.98600000003</v>
      </c>
      <c r="R16" s="789" t="s">
        <v>386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31" t="s">
        <v>368</v>
      </c>
      <c r="K17" s="761">
        <v>9851</v>
      </c>
      <c r="L17" s="787" t="s">
        <v>394</v>
      </c>
      <c r="M17" s="762">
        <v>37120</v>
      </c>
      <c r="N17" s="793" t="s">
        <v>395</v>
      </c>
      <c r="O17" s="791">
        <v>2114320</v>
      </c>
      <c r="P17" s="782"/>
      <c r="Q17" s="923">
        <f>41349.55*19.335</f>
        <v>799493.54925000004</v>
      </c>
      <c r="R17" s="926" t="s">
        <v>370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03">
        <f>PIERNA!B18</f>
        <v>0</v>
      </c>
      <c r="C18" s="271">
        <f>PIERNA!C18</f>
        <v>0</v>
      </c>
      <c r="D18" s="600">
        <f>PIERNA!D18</f>
        <v>0</v>
      </c>
      <c r="E18" s="601">
        <f>PIERNA!E18</f>
        <v>0</v>
      </c>
      <c r="F18" s="602">
        <f>PIERNA!F18</f>
        <v>0</v>
      </c>
      <c r="G18" s="377">
        <f>PIERNA!G18</f>
        <v>0</v>
      </c>
      <c r="H18" s="410">
        <f>PIERNA!H18</f>
        <v>0</v>
      </c>
      <c r="I18" s="697">
        <f>PIERNA!I18</f>
        <v>0</v>
      </c>
      <c r="J18" s="813"/>
      <c r="K18" s="761"/>
      <c r="L18" s="787"/>
      <c r="M18" s="762"/>
      <c r="N18" s="793"/>
      <c r="O18" s="781"/>
      <c r="P18" s="782"/>
      <c r="Q18" s="525"/>
      <c r="R18" s="792"/>
      <c r="S18" s="65">
        <f>Q18+M18+K18</f>
        <v>0</v>
      </c>
      <c r="T18" s="65" t="e">
        <f t="shared" si="1"/>
        <v>#DIV/0!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>
        <f>PIERNA!B19</f>
        <v>0</v>
      </c>
      <c r="C19" s="271">
        <f>PIERNA!C19</f>
        <v>0</v>
      </c>
      <c r="D19" s="600">
        <f>PIERNA!D19</f>
        <v>0</v>
      </c>
      <c r="E19" s="601">
        <f>PIERNA!E19</f>
        <v>0</v>
      </c>
      <c r="F19" s="602">
        <f>PIERNA!F19</f>
        <v>0</v>
      </c>
      <c r="G19" s="377">
        <f>PIERNA!G19</f>
        <v>0</v>
      </c>
      <c r="H19" s="410">
        <f>PIERNA!H19</f>
        <v>0</v>
      </c>
      <c r="I19" s="697">
        <f>PIERNA!I19</f>
        <v>0</v>
      </c>
      <c r="J19" s="790"/>
      <c r="K19" s="761"/>
      <c r="L19" s="787"/>
      <c r="M19" s="762"/>
      <c r="N19" s="786"/>
      <c r="O19" s="788"/>
      <c r="P19" s="734"/>
      <c r="Q19" s="525"/>
      <c r="R19" s="780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>
        <f>PIERNA!B20</f>
        <v>0</v>
      </c>
      <c r="C20" s="271">
        <f>PIERNA!C20</f>
        <v>0</v>
      </c>
      <c r="D20" s="600">
        <f>PIERNA!D20</f>
        <v>0</v>
      </c>
      <c r="E20" s="601">
        <f>PIERNA!E20</f>
        <v>0</v>
      </c>
      <c r="F20" s="602">
        <f>PIERNA!F20</f>
        <v>0</v>
      </c>
      <c r="G20" s="377">
        <f>PIERNA!G20</f>
        <v>0</v>
      </c>
      <c r="H20" s="410">
        <f>PIERNA!H20</f>
        <v>0</v>
      </c>
      <c r="I20" s="697">
        <f>PIERNA!I20</f>
        <v>0</v>
      </c>
      <c r="J20" s="778"/>
      <c r="K20" s="761"/>
      <c r="L20" s="787"/>
      <c r="M20" s="762"/>
      <c r="N20" s="786"/>
      <c r="O20" s="788"/>
      <c r="P20" s="782"/>
      <c r="Q20" s="525"/>
      <c r="R20" s="780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>
        <f>PIERNA!B21</f>
        <v>0</v>
      </c>
      <c r="C21" s="378">
        <f>PIERNA!C21</f>
        <v>0</v>
      </c>
      <c r="D21" s="600">
        <f>PIERNA!D21</f>
        <v>0</v>
      </c>
      <c r="E21" s="601">
        <f>PIERNA!E21</f>
        <v>0</v>
      </c>
      <c r="F21" s="602">
        <f>PIERNA!F21</f>
        <v>0</v>
      </c>
      <c r="G21" s="377">
        <f>PIERNA!G21</f>
        <v>0</v>
      </c>
      <c r="H21" s="410">
        <f>PIERNA!H21</f>
        <v>0</v>
      </c>
      <c r="I21" s="697">
        <f>PIERNA!I21</f>
        <v>0</v>
      </c>
      <c r="J21" s="778"/>
      <c r="K21" s="761"/>
      <c r="L21" s="787"/>
      <c r="M21" s="762"/>
      <c r="N21" s="786"/>
      <c r="O21" s="791"/>
      <c r="P21" s="782"/>
      <c r="Q21" s="525"/>
      <c r="R21" s="780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>
        <f>PIERNA!B22</f>
        <v>0</v>
      </c>
      <c r="C22" s="271">
        <f>PIERNA!C22</f>
        <v>0</v>
      </c>
      <c r="D22" s="600">
        <f>PIERNA!D22</f>
        <v>0</v>
      </c>
      <c r="E22" s="601">
        <f>PIERNA!E22</f>
        <v>0</v>
      </c>
      <c r="F22" s="602">
        <f>PIERNA!F22</f>
        <v>0</v>
      </c>
      <c r="G22" s="377">
        <f>PIERNA!G22</f>
        <v>0</v>
      </c>
      <c r="H22" s="410">
        <f>PIERNA!H22</f>
        <v>0</v>
      </c>
      <c r="I22" s="697">
        <f>PIERNA!I22</f>
        <v>0</v>
      </c>
      <c r="J22" s="790"/>
      <c r="K22" s="761"/>
      <c r="L22" s="787"/>
      <c r="M22" s="762"/>
      <c r="N22" s="786"/>
      <c r="O22" s="791"/>
      <c r="P22" s="798"/>
      <c r="Q22" s="525"/>
      <c r="R22" s="780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>
        <f>PIERNA!B23</f>
        <v>0</v>
      </c>
      <c r="C23" s="271">
        <f>PIERNA!C23</f>
        <v>0</v>
      </c>
      <c r="D23" s="600">
        <f>PIERNA!D23</f>
        <v>0</v>
      </c>
      <c r="E23" s="601">
        <f>PIERNA!E23</f>
        <v>0</v>
      </c>
      <c r="F23" s="602">
        <f>PIERNA!F23</f>
        <v>0</v>
      </c>
      <c r="G23" s="377">
        <f>PIERNA!G23</f>
        <v>0</v>
      </c>
      <c r="H23" s="410">
        <f>PIERNA!H23</f>
        <v>0</v>
      </c>
      <c r="I23" s="697">
        <f>PIERNA!I23</f>
        <v>0</v>
      </c>
      <c r="J23" s="778"/>
      <c r="K23" s="761"/>
      <c r="L23" s="787"/>
      <c r="M23" s="762"/>
      <c r="N23" s="786"/>
      <c r="O23" s="781"/>
      <c r="P23" s="782"/>
      <c r="Q23" s="525"/>
      <c r="R23" s="780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>
        <f>PIERNA!B24</f>
        <v>0</v>
      </c>
      <c r="C24" s="271">
        <f>PIERNA!C24</f>
        <v>0</v>
      </c>
      <c r="D24" s="606">
        <f>PIERNA!D24</f>
        <v>0</v>
      </c>
      <c r="E24" s="601">
        <f>PIERNA!E24</f>
        <v>0</v>
      </c>
      <c r="F24" s="602">
        <f>PIERNA!F24</f>
        <v>0</v>
      </c>
      <c r="G24" s="377">
        <f>PIERNA!G24</f>
        <v>0</v>
      </c>
      <c r="H24" s="410">
        <f>PIERNA!H24</f>
        <v>0</v>
      </c>
      <c r="I24" s="697">
        <f>PIERNA!I24</f>
        <v>0</v>
      </c>
      <c r="J24" s="790"/>
      <c r="K24" s="761"/>
      <c r="L24" s="787"/>
      <c r="M24" s="762"/>
      <c r="N24" s="786"/>
      <c r="O24" s="788"/>
      <c r="P24" s="782"/>
      <c r="Q24" s="525"/>
      <c r="R24" s="780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>
        <f>PIERNA!HM5</f>
        <v>0</v>
      </c>
      <c r="C25" s="382">
        <f>PIERNA!HN5</f>
        <v>0</v>
      </c>
      <c r="D25" s="606">
        <f>PIERNA!HO5</f>
        <v>0</v>
      </c>
      <c r="E25" s="601">
        <f>PIERNA!E25</f>
        <v>0</v>
      </c>
      <c r="F25" s="602">
        <f>PIERNA!HQ5</f>
        <v>0</v>
      </c>
      <c r="G25" s="377">
        <f>PIERNA!HR5</f>
        <v>0</v>
      </c>
      <c r="H25" s="410">
        <f>PIERNA!HS5</f>
        <v>0</v>
      </c>
      <c r="I25" s="697">
        <f>PIERNA!I25</f>
        <v>0</v>
      </c>
      <c r="J25" s="778"/>
      <c r="K25" s="761"/>
      <c r="L25" s="787"/>
      <c r="M25" s="762"/>
      <c r="N25" s="786"/>
      <c r="O25" s="788"/>
      <c r="P25" s="798"/>
      <c r="Q25" s="525"/>
      <c r="R25" s="783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>
        <f>PIERNA!HW5</f>
        <v>0</v>
      </c>
      <c r="C26" s="271">
        <f>PIERNA!HX5</f>
        <v>0</v>
      </c>
      <c r="D26" s="606">
        <f>PIERNA!HY5</f>
        <v>0</v>
      </c>
      <c r="E26" s="601">
        <f>PIERNA!HZ5</f>
        <v>0</v>
      </c>
      <c r="F26" s="602">
        <f>PIERNA!IA5</f>
        <v>0</v>
      </c>
      <c r="G26" s="607">
        <f>PIERNA!IB5</f>
        <v>0</v>
      </c>
      <c r="H26" s="410">
        <f>PIERNA!IC5</f>
        <v>0</v>
      </c>
      <c r="I26" s="697">
        <f>PIERNA!I26</f>
        <v>0</v>
      </c>
      <c r="J26" s="790"/>
      <c r="K26" s="761"/>
      <c r="L26" s="779"/>
      <c r="M26" s="762"/>
      <c r="N26" s="780"/>
      <c r="O26" s="788"/>
      <c r="P26" s="782"/>
      <c r="Q26" s="525"/>
      <c r="R26" s="780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>
        <f>PIERNA!IG5</f>
        <v>0</v>
      </c>
      <c r="C27" s="271">
        <f>PIERNA!IH5</f>
        <v>0</v>
      </c>
      <c r="D27" s="606">
        <f>PIERNA!II5</f>
        <v>0</v>
      </c>
      <c r="E27" s="601">
        <f>PIERNA!IJ5</f>
        <v>0</v>
      </c>
      <c r="F27" s="602">
        <f>PIERNA!IK5</f>
        <v>0</v>
      </c>
      <c r="G27" s="607">
        <f>PIERNA!IL5</f>
        <v>0</v>
      </c>
      <c r="H27" s="410">
        <f>PIERNA!IM5</f>
        <v>0</v>
      </c>
      <c r="I27" s="697">
        <f>PIERNA!I27</f>
        <v>0</v>
      </c>
      <c r="J27" s="778"/>
      <c r="K27" s="761"/>
      <c r="L27" s="779"/>
      <c r="M27" s="762"/>
      <c r="N27" s="780"/>
      <c r="O27" s="788"/>
      <c r="P27" s="798"/>
      <c r="Q27" s="525"/>
      <c r="R27" s="780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>
        <f>PIERNA!IQ5</f>
        <v>0</v>
      </c>
      <c r="C28" s="271">
        <f>PIERNA!IR5</f>
        <v>0</v>
      </c>
      <c r="D28" s="606">
        <f>PIERNA!IS5</f>
        <v>0</v>
      </c>
      <c r="E28" s="601">
        <f>PIERNA!IT5</f>
        <v>0</v>
      </c>
      <c r="F28" s="602">
        <f>PIERNA!IU5</f>
        <v>0</v>
      </c>
      <c r="G28" s="607">
        <f>PIERNA!IV5</f>
        <v>0</v>
      </c>
      <c r="H28" s="410">
        <f>PIERNA!IW5</f>
        <v>0</v>
      </c>
      <c r="I28" s="697">
        <f>PIERNA!I28</f>
        <v>0</v>
      </c>
      <c r="J28" s="790"/>
      <c r="K28" s="761"/>
      <c r="L28" s="779"/>
      <c r="M28" s="762"/>
      <c r="N28" s="780"/>
      <c r="O28" s="788"/>
      <c r="P28" s="782"/>
      <c r="Q28" s="525"/>
      <c r="R28" s="783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>
        <f>PIERNA!JA5</f>
        <v>0</v>
      </c>
      <c r="C29" s="271">
        <f>PIERNA!JB5</f>
        <v>0</v>
      </c>
      <c r="D29" s="606">
        <f>PIERNA!JC5</f>
        <v>0</v>
      </c>
      <c r="E29" s="601">
        <f>PIERNA!JD5</f>
        <v>0</v>
      </c>
      <c r="F29" s="602">
        <f>PIERNA!JE5</f>
        <v>0</v>
      </c>
      <c r="G29" s="607">
        <f>PIERNA!JF5</f>
        <v>0</v>
      </c>
      <c r="H29" s="410">
        <f>PIERNA!JG5</f>
        <v>0</v>
      </c>
      <c r="I29" s="697">
        <f>PIERNA!I29</f>
        <v>0</v>
      </c>
      <c r="J29" s="797"/>
      <c r="K29" s="699"/>
      <c r="L29" s="779"/>
      <c r="M29" s="762"/>
      <c r="N29" s="780"/>
      <c r="O29" s="781"/>
      <c r="P29" s="782"/>
      <c r="Q29" s="525"/>
      <c r="R29" s="783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>
        <f>PIERNA!JK5</f>
        <v>0</v>
      </c>
      <c r="C30" s="271">
        <f>PIERNA!JL5</f>
        <v>0</v>
      </c>
      <c r="D30" s="606">
        <f>PIERNA!JM5</f>
        <v>0</v>
      </c>
      <c r="E30" s="608">
        <f>PIERNA!JN5</f>
        <v>0</v>
      </c>
      <c r="F30" s="609">
        <f>PIERNA!JO5</f>
        <v>0</v>
      </c>
      <c r="G30" s="389">
        <f>PIERNA!JP5</f>
        <v>0</v>
      </c>
      <c r="H30" s="610">
        <f>PIERNA!JQ5</f>
        <v>0</v>
      </c>
      <c r="I30" s="697">
        <f>PIERNA!I30</f>
        <v>0</v>
      </c>
      <c r="J30" s="778"/>
      <c r="K30" s="761"/>
      <c r="L30" s="779"/>
      <c r="M30" s="762"/>
      <c r="N30" s="780"/>
      <c r="O30" s="781"/>
      <c r="P30" s="782"/>
      <c r="Q30" s="525"/>
      <c r="R30" s="783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>
        <f>PIERNA!JU5</f>
        <v>0</v>
      </c>
      <c r="C31" s="611">
        <f>PIERNA!JV5</f>
        <v>0</v>
      </c>
      <c r="D31" s="606">
        <f>PIERNA!JW5</f>
        <v>0</v>
      </c>
      <c r="E31" s="608">
        <f>PIERNA!JX5</f>
        <v>0</v>
      </c>
      <c r="F31" s="609">
        <f>PIERNA!JY5</f>
        <v>0</v>
      </c>
      <c r="G31" s="389">
        <f>PIERNA!JZ5</f>
        <v>0</v>
      </c>
      <c r="H31" s="610">
        <f>PIERNA!KA5</f>
        <v>0</v>
      </c>
      <c r="I31" s="697">
        <f>PIERNA!I31</f>
        <v>0</v>
      </c>
      <c r="J31" s="778"/>
      <c r="K31" s="761"/>
      <c r="L31" s="779"/>
      <c r="M31" s="762"/>
      <c r="N31" s="780"/>
      <c r="O31" s="781"/>
      <c r="P31" s="782"/>
      <c r="Q31" s="525"/>
      <c r="R31" s="783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>
        <f>PIERNA!KE5</f>
        <v>0</v>
      </c>
      <c r="C32" s="271">
        <f>PIERNA!KF5</f>
        <v>0</v>
      </c>
      <c r="D32" s="955">
        <f>PIERNA!KG5</f>
        <v>0</v>
      </c>
      <c r="E32" s="956">
        <f>PIERNA!KH5</f>
        <v>0</v>
      </c>
      <c r="F32" s="609">
        <f>PIERNA!KI5</f>
        <v>0</v>
      </c>
      <c r="G32" s="389">
        <f>PIERNA!KJ5</f>
        <v>0</v>
      </c>
      <c r="H32" s="610">
        <f>PIERNA!H32</f>
        <v>0</v>
      </c>
      <c r="I32" s="697">
        <f>PIERNA!I32</f>
        <v>0</v>
      </c>
      <c r="J32" s="778"/>
      <c r="K32" s="761"/>
      <c r="L32" s="779"/>
      <c r="M32" s="762"/>
      <c r="N32" s="780"/>
      <c r="O32" s="781"/>
      <c r="P32" s="782"/>
      <c r="Q32" s="525"/>
      <c r="R32" s="78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>
        <f>PIERNA!KO5</f>
        <v>0</v>
      </c>
      <c r="C33" s="271">
        <f>PIERNA!KP5</f>
        <v>0</v>
      </c>
      <c r="D33" s="955">
        <f>PIERNA!KQ5</f>
        <v>0</v>
      </c>
      <c r="E33" s="956">
        <f>PIERNA!KR5</f>
        <v>0</v>
      </c>
      <c r="F33" s="612">
        <f>PIERNA!KS5</f>
        <v>0</v>
      </c>
      <c r="G33" s="613">
        <f>PIERNA!KT5</f>
        <v>0</v>
      </c>
      <c r="H33" s="610">
        <f>PIERNA!KU5</f>
        <v>0</v>
      </c>
      <c r="I33" s="698">
        <f>PIERNA!I33</f>
        <v>0</v>
      </c>
      <c r="J33" s="778"/>
      <c r="K33" s="699"/>
      <c r="L33" s="779"/>
      <c r="M33" s="762"/>
      <c r="N33" s="780"/>
      <c r="O33" s="781"/>
      <c r="P33" s="799"/>
      <c r="Q33" s="525"/>
      <c r="R33" s="78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06">
        <f>PIERNA!D34</f>
        <v>0</v>
      </c>
      <c r="E34" s="608">
        <f>PIERNA!E34</f>
        <v>0</v>
      </c>
      <c r="F34" s="612">
        <f>PIERNA!F34</f>
        <v>0</v>
      </c>
      <c r="G34" s="613">
        <f>PIERNA!G34</f>
        <v>0</v>
      </c>
      <c r="H34" s="610">
        <f>PIERNA!H34</f>
        <v>0</v>
      </c>
      <c r="I34" s="697">
        <f>PIERNA!I34</f>
        <v>0</v>
      </c>
      <c r="J34" s="778"/>
      <c r="K34" s="761"/>
      <c r="L34" s="779"/>
      <c r="M34" s="762"/>
      <c r="N34" s="780"/>
      <c r="O34" s="784"/>
      <c r="P34" s="782"/>
      <c r="Q34" s="526"/>
      <c r="R34" s="78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06">
        <f>PIERNA!D35</f>
        <v>0</v>
      </c>
      <c r="E35" s="608">
        <f>PIERNA!E35</f>
        <v>0</v>
      </c>
      <c r="F35" s="612">
        <f>PIERNA!F35</f>
        <v>0</v>
      </c>
      <c r="G35" s="614">
        <f>PIERNA!G35</f>
        <v>0</v>
      </c>
      <c r="H35" s="610">
        <f>PIERNA!H35</f>
        <v>0</v>
      </c>
      <c r="I35" s="697">
        <f>PIERNA!I35</f>
        <v>0</v>
      </c>
      <c r="J35" s="778"/>
      <c r="K35" s="761"/>
      <c r="L35" s="779"/>
      <c r="M35" s="762"/>
      <c r="N35" s="780"/>
      <c r="O35" s="784"/>
      <c r="P35" s="799"/>
      <c r="Q35" s="386"/>
      <c r="R35" s="78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06">
        <f>PIERNA!D36</f>
        <v>0</v>
      </c>
      <c r="E36" s="608">
        <f>PIERNA!E36</f>
        <v>0</v>
      </c>
      <c r="F36" s="612">
        <f>PIERNA!F36</f>
        <v>0</v>
      </c>
      <c r="G36" s="614">
        <f>PIERNA!G36</f>
        <v>0</v>
      </c>
      <c r="H36" s="610">
        <f>PIERNA!H36</f>
        <v>0</v>
      </c>
      <c r="I36" s="697">
        <f>PIERNA!I36</f>
        <v>0</v>
      </c>
      <c r="J36" s="778"/>
      <c r="K36" s="761"/>
      <c r="L36" s="779"/>
      <c r="M36" s="762"/>
      <c r="N36" s="786"/>
      <c r="O36" s="784"/>
      <c r="P36" s="799"/>
      <c r="Q36" s="386"/>
      <c r="R36" s="78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00">
        <f>PIERNA!D37</f>
        <v>0</v>
      </c>
      <c r="E37" s="601">
        <f>PIERNA!E37</f>
        <v>0</v>
      </c>
      <c r="F37" s="602">
        <f>PIERNA!F37</f>
        <v>0</v>
      </c>
      <c r="G37" s="377">
        <f>PIERNA!G37</f>
        <v>0</v>
      </c>
      <c r="H37" s="410">
        <f>PIERNA!H37</f>
        <v>0</v>
      </c>
      <c r="I37" s="697">
        <f>PIERNA!I37</f>
        <v>0</v>
      </c>
      <c r="J37" s="778"/>
      <c r="K37" s="761"/>
      <c r="L37" s="779"/>
      <c r="M37" s="762"/>
      <c r="N37" s="780"/>
      <c r="O37" s="788"/>
      <c r="P37" s="782"/>
      <c r="Q37" s="525"/>
      <c r="R37" s="78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1">
        <f>PIERNA!D38</f>
        <v>0</v>
      </c>
      <c r="E38" s="601">
        <f>PIERNA!E38</f>
        <v>0</v>
      </c>
      <c r="F38" s="615">
        <f>PIERNA!F38</f>
        <v>0</v>
      </c>
      <c r="G38" s="377">
        <f>PIERNA!G38</f>
        <v>0</v>
      </c>
      <c r="H38" s="409">
        <f>PIERNA!H38</f>
        <v>0</v>
      </c>
      <c r="I38" s="697">
        <f>PIERNA!I38</f>
        <v>0</v>
      </c>
      <c r="J38" s="800"/>
      <c r="K38" s="761"/>
      <c r="L38" s="801"/>
      <c r="M38" s="762"/>
      <c r="N38" s="780"/>
      <c r="O38" s="788"/>
      <c r="P38" s="782"/>
      <c r="Q38" s="525"/>
      <c r="R38" s="78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02"/>
      <c r="K39" s="386"/>
      <c r="L39" s="801"/>
      <c r="M39" s="762"/>
      <c r="N39" s="780"/>
      <c r="O39" s="781"/>
      <c r="P39" s="782"/>
      <c r="Q39" s="525"/>
      <c r="R39" s="78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34"/>
      <c r="K40" s="762"/>
      <c r="L40" s="779"/>
      <c r="M40" s="762"/>
      <c r="N40" s="780"/>
      <c r="O40" s="781"/>
      <c r="P40" s="782"/>
      <c r="Q40" s="525"/>
      <c r="R40" s="78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79"/>
      <c r="M41" s="762"/>
      <c r="N41" s="780"/>
      <c r="O41" s="781"/>
      <c r="P41" s="782"/>
      <c r="Q41" s="525"/>
      <c r="R41" s="78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79"/>
      <c r="M42" s="762"/>
      <c r="N42" s="780"/>
      <c r="O42" s="781"/>
      <c r="P42" s="782"/>
      <c r="Q42" s="525"/>
      <c r="R42" s="78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79"/>
      <c r="M43" s="762"/>
      <c r="N43" s="780"/>
      <c r="O43" s="781"/>
      <c r="P43" s="782"/>
      <c r="Q43" s="525"/>
      <c r="R43" s="78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2"/>
      <c r="P98" s="812"/>
      <c r="Q98" s="907"/>
      <c r="R98" s="819"/>
      <c r="S98" s="65"/>
      <c r="T98" s="170"/>
    </row>
    <row r="99" spans="1:20" s="152" customFormat="1" ht="26.25" customHeight="1" x14ac:dyDescent="0.25">
      <c r="A99" s="100">
        <v>61</v>
      </c>
      <c r="B99" s="910" t="s">
        <v>354</v>
      </c>
      <c r="C99" s="811" t="s">
        <v>71</v>
      </c>
      <c r="D99" s="1057"/>
      <c r="E99" s="1065">
        <v>44893</v>
      </c>
      <c r="F99" s="1059">
        <v>2810.63</v>
      </c>
      <c r="G99" s="811">
        <v>94</v>
      </c>
      <c r="H99" s="1060">
        <v>2810.63</v>
      </c>
      <c r="I99" s="467">
        <f>H99-F99</f>
        <v>0</v>
      </c>
      <c r="J99" s="982"/>
      <c r="K99" s="762"/>
      <c r="L99" s="779"/>
      <c r="M99" s="762"/>
      <c r="N99" s="983"/>
      <c r="O99" s="776"/>
      <c r="P99" s="767"/>
      <c r="Q99" s="1061"/>
      <c r="R99" s="1062"/>
      <c r="S99" s="65">
        <f>Q99+M99+K99</f>
        <v>0</v>
      </c>
      <c r="T99" s="170">
        <f>S99/H99</f>
        <v>0</v>
      </c>
    </row>
    <row r="100" spans="1:20" s="152" customFormat="1" ht="27" customHeight="1" thickBot="1" x14ac:dyDescent="0.3">
      <c r="A100" s="100">
        <v>62</v>
      </c>
      <c r="B100" s="408" t="s">
        <v>81</v>
      </c>
      <c r="C100" s="1063" t="s">
        <v>179</v>
      </c>
      <c r="D100" s="1064"/>
      <c r="E100" s="1066">
        <v>44894</v>
      </c>
      <c r="F100" s="1198">
        <v>248.57</v>
      </c>
      <c r="G100" s="1199">
        <v>21</v>
      </c>
      <c r="H100" s="1067">
        <v>248.57</v>
      </c>
      <c r="I100" s="467">
        <f>H100-F100</f>
        <v>0</v>
      </c>
      <c r="J100" s="982"/>
      <c r="K100" s="762"/>
      <c r="L100" s="779"/>
      <c r="M100" s="762"/>
      <c r="N100" s="983"/>
      <c r="O100" s="777" t="s">
        <v>383</v>
      </c>
      <c r="P100" s="767"/>
      <c r="Q100" s="524">
        <v>21128.45</v>
      </c>
      <c r="R100" s="771" t="s">
        <v>384</v>
      </c>
      <c r="S100" s="65">
        <f>Q100+M100+K100</f>
        <v>21128.45</v>
      </c>
      <c r="T100" s="170">
        <f>S100/H100</f>
        <v>85</v>
      </c>
    </row>
    <row r="101" spans="1:20" s="152" customFormat="1" ht="27" customHeight="1" x14ac:dyDescent="0.25">
      <c r="A101" s="100">
        <v>63</v>
      </c>
      <c r="B101" s="1092" t="s">
        <v>81</v>
      </c>
      <c r="C101" s="917" t="s">
        <v>180</v>
      </c>
      <c r="D101" s="909"/>
      <c r="E101" s="911">
        <v>44897</v>
      </c>
      <c r="F101" s="913">
        <v>1004.87</v>
      </c>
      <c r="G101" s="909">
        <v>84</v>
      </c>
      <c r="H101" s="913">
        <v>1004.87</v>
      </c>
      <c r="I101" s="467">
        <f t="shared" ref="I101:I128" si="18">H101-F101</f>
        <v>0</v>
      </c>
      <c r="J101" s="985"/>
      <c r="K101" s="762"/>
      <c r="L101" s="986"/>
      <c r="M101" s="762"/>
      <c r="N101" s="990"/>
      <c r="O101" s="1094" t="s">
        <v>357</v>
      </c>
      <c r="P101" s="764"/>
      <c r="Q101" s="527"/>
      <c r="R101" s="908"/>
      <c r="S101" s="65">
        <f t="shared" ref="S101:S103" si="19">Q101+M101+K101</f>
        <v>0</v>
      </c>
      <c r="T101" s="170">
        <f t="shared" ref="T101:T103" si="20">S101/H101</f>
        <v>0</v>
      </c>
    </row>
    <row r="102" spans="1:20" s="152" customFormat="1" ht="32.25" customHeight="1" thickBot="1" x14ac:dyDescent="0.3">
      <c r="A102" s="100">
        <v>64</v>
      </c>
      <c r="B102" s="1093"/>
      <c r="C102" s="1068" t="s">
        <v>179</v>
      </c>
      <c r="D102" s="1057"/>
      <c r="E102" s="1058">
        <v>44897</v>
      </c>
      <c r="F102" s="1059">
        <v>106.18</v>
      </c>
      <c r="G102" s="811">
        <v>9</v>
      </c>
      <c r="H102" s="1060">
        <v>106.18</v>
      </c>
      <c r="I102" s="467">
        <f t="shared" si="18"/>
        <v>0</v>
      </c>
      <c r="J102" s="984"/>
      <c r="K102" s="987"/>
      <c r="L102" s="988"/>
      <c r="M102" s="762"/>
      <c r="N102" s="990"/>
      <c r="O102" s="1095"/>
      <c r="P102" s="764"/>
      <c r="Q102" s="921"/>
      <c r="R102" s="922"/>
      <c r="S102" s="65">
        <f t="shared" si="19"/>
        <v>0</v>
      </c>
      <c r="T102" s="170">
        <f t="shared" si="20"/>
        <v>0</v>
      </c>
    </row>
    <row r="103" spans="1:20" s="152" customFormat="1" ht="29.25" x14ac:dyDescent="0.25">
      <c r="A103" s="100">
        <v>65</v>
      </c>
      <c r="B103" s="1069" t="s">
        <v>98</v>
      </c>
      <c r="C103" s="909" t="s">
        <v>360</v>
      </c>
      <c r="D103" s="909"/>
      <c r="E103" s="911">
        <v>44898</v>
      </c>
      <c r="F103" s="913">
        <v>5008.4799999999996</v>
      </c>
      <c r="G103" s="909">
        <v>184</v>
      </c>
      <c r="H103" s="913">
        <v>5008.4799999999996</v>
      </c>
      <c r="I103" s="467">
        <f t="shared" si="18"/>
        <v>0</v>
      </c>
      <c r="J103" s="985"/>
      <c r="K103" s="762"/>
      <c r="L103" s="986"/>
      <c r="M103" s="762"/>
      <c r="N103" s="991"/>
      <c r="O103" s="765"/>
      <c r="P103" s="764"/>
      <c r="Q103" s="527"/>
      <c r="R103" s="775"/>
      <c r="S103" s="65">
        <f t="shared" si="19"/>
        <v>0</v>
      </c>
      <c r="T103" s="170">
        <f t="shared" si="20"/>
        <v>0</v>
      </c>
    </row>
    <row r="104" spans="1:20" s="152" customFormat="1" ht="26.25" customHeight="1" thickBot="1" x14ac:dyDescent="0.3">
      <c r="A104" s="100">
        <v>66</v>
      </c>
      <c r="B104" s="1077" t="s">
        <v>178</v>
      </c>
      <c r="C104" s="909" t="s">
        <v>360</v>
      </c>
      <c r="D104" s="932"/>
      <c r="E104" s="911">
        <v>44900</v>
      </c>
      <c r="F104" s="913">
        <v>9016.44</v>
      </c>
      <c r="G104" s="909">
        <v>331</v>
      </c>
      <c r="H104" s="913">
        <v>9016.44</v>
      </c>
      <c r="I104" s="467">
        <f t="shared" si="18"/>
        <v>0</v>
      </c>
      <c r="J104" s="985"/>
      <c r="K104" s="762"/>
      <c r="L104" s="986"/>
      <c r="M104" s="762"/>
      <c r="N104" s="991"/>
      <c r="O104" s="770" t="s">
        <v>361</v>
      </c>
      <c r="P104" s="764"/>
      <c r="Q104" s="527"/>
      <c r="R104" s="775"/>
      <c r="S104" s="65">
        <f t="shared" ref="S104:S106" si="21">Q104+M104+K104</f>
        <v>0</v>
      </c>
      <c r="T104" s="170">
        <f t="shared" ref="T104:T106" si="22">S104/H104</f>
        <v>0</v>
      </c>
    </row>
    <row r="105" spans="1:20" s="152" customFormat="1" ht="28.5" customHeight="1" x14ac:dyDescent="0.25">
      <c r="A105" s="100">
        <v>67</v>
      </c>
      <c r="B105" s="1080" t="s">
        <v>372</v>
      </c>
      <c r="C105" s="1068" t="s">
        <v>43</v>
      </c>
      <c r="D105" s="1057"/>
      <c r="E105" s="1058">
        <v>44900</v>
      </c>
      <c r="F105" s="1059">
        <v>1502.74</v>
      </c>
      <c r="G105" s="811">
        <v>331</v>
      </c>
      <c r="H105" s="1060">
        <v>1502.74</v>
      </c>
      <c r="I105" s="467">
        <f t="shared" si="18"/>
        <v>0</v>
      </c>
      <c r="J105" s="982"/>
      <c r="K105" s="762"/>
      <c r="L105" s="986"/>
      <c r="M105" s="762"/>
      <c r="N105" s="990"/>
      <c r="O105" s="1083" t="s">
        <v>375</v>
      </c>
      <c r="P105" s="992"/>
      <c r="Q105" s="527">
        <v>66120.56</v>
      </c>
      <c r="R105" s="1195" t="s">
        <v>379</v>
      </c>
      <c r="S105" s="65">
        <f t="shared" si="21"/>
        <v>66120.56</v>
      </c>
      <c r="T105" s="170">
        <f t="shared" si="22"/>
        <v>44</v>
      </c>
    </row>
    <row r="106" spans="1:20" s="152" customFormat="1" ht="22.5" customHeight="1" x14ac:dyDescent="0.25">
      <c r="A106" s="100">
        <v>68</v>
      </c>
      <c r="B106" s="1081"/>
      <c r="C106" s="1076" t="s">
        <v>373</v>
      </c>
      <c r="D106" s="373"/>
      <c r="E106" s="911">
        <v>44900</v>
      </c>
      <c r="F106" s="913">
        <v>150</v>
      </c>
      <c r="G106" s="909">
        <v>15</v>
      </c>
      <c r="H106" s="913">
        <v>150</v>
      </c>
      <c r="I106" s="467">
        <f t="shared" si="18"/>
        <v>0</v>
      </c>
      <c r="J106" s="982"/>
      <c r="K106" s="762"/>
      <c r="L106" s="986"/>
      <c r="M106" s="762"/>
      <c r="N106" s="990"/>
      <c r="O106" s="1084"/>
      <c r="P106" s="992"/>
      <c r="Q106" s="527">
        <v>12750</v>
      </c>
      <c r="R106" s="1196"/>
      <c r="S106" s="65">
        <f t="shared" si="21"/>
        <v>12750</v>
      </c>
      <c r="T106" s="170">
        <f t="shared" si="22"/>
        <v>85</v>
      </c>
    </row>
    <row r="107" spans="1:20" s="152" customFormat="1" ht="28.5" customHeight="1" x14ac:dyDescent="0.25">
      <c r="A107" s="100">
        <v>69</v>
      </c>
      <c r="B107" s="1081"/>
      <c r="C107" s="917" t="s">
        <v>75</v>
      </c>
      <c r="D107" s="909"/>
      <c r="E107" s="911">
        <v>44900</v>
      </c>
      <c r="F107" s="913">
        <v>5</v>
      </c>
      <c r="G107" s="909">
        <v>1</v>
      </c>
      <c r="H107" s="913">
        <v>5</v>
      </c>
      <c r="I107" s="920">
        <f t="shared" si="18"/>
        <v>0</v>
      </c>
      <c r="J107" s="982"/>
      <c r="K107" s="762"/>
      <c r="L107" s="986"/>
      <c r="M107" s="762"/>
      <c r="N107" s="990"/>
      <c r="O107" s="1084"/>
      <c r="P107" s="762"/>
      <c r="Q107" s="527">
        <v>1500</v>
      </c>
      <c r="R107" s="1196"/>
      <c r="S107" s="65">
        <f t="shared" si="15"/>
        <v>1500</v>
      </c>
      <c r="T107" s="170">
        <f t="shared" si="17"/>
        <v>300</v>
      </c>
    </row>
    <row r="108" spans="1:20" s="152" customFormat="1" ht="28.5" customHeight="1" thickBot="1" x14ac:dyDescent="0.3">
      <c r="A108" s="100">
        <v>70</v>
      </c>
      <c r="B108" s="1082"/>
      <c r="C108" s="917" t="s">
        <v>374</v>
      </c>
      <c r="D108" s="909"/>
      <c r="E108" s="911">
        <v>44900</v>
      </c>
      <c r="F108" s="913">
        <v>20</v>
      </c>
      <c r="G108" s="909">
        <v>1</v>
      </c>
      <c r="H108" s="913">
        <v>20</v>
      </c>
      <c r="I108" s="409">
        <f t="shared" si="18"/>
        <v>0</v>
      </c>
      <c r="J108" s="982"/>
      <c r="K108" s="762"/>
      <c r="L108" s="986"/>
      <c r="M108" s="762"/>
      <c r="N108" s="990"/>
      <c r="O108" s="1085"/>
      <c r="P108" s="762"/>
      <c r="Q108" s="527">
        <v>4600</v>
      </c>
      <c r="R108" s="1197"/>
      <c r="S108" s="65">
        <f t="shared" ref="S108:S110" si="23">Q108+M108+K108</f>
        <v>4600</v>
      </c>
      <c r="T108" s="170">
        <f t="shared" ref="T108:T110" si="24">S108/H108</f>
        <v>230</v>
      </c>
    </row>
    <row r="109" spans="1:20" s="152" customFormat="1" ht="42.75" x14ac:dyDescent="0.25">
      <c r="A109" s="100">
        <v>67</v>
      </c>
      <c r="B109" s="1078" t="s">
        <v>181</v>
      </c>
      <c r="C109" s="930" t="s">
        <v>182</v>
      </c>
      <c r="D109" s="758"/>
      <c r="E109" s="820">
        <v>44902</v>
      </c>
      <c r="F109" s="912">
        <v>1984.8</v>
      </c>
      <c r="G109" s="682">
        <v>5</v>
      </c>
      <c r="H109" s="916">
        <v>1984.8</v>
      </c>
      <c r="I109" s="467">
        <f t="shared" ref="I109" si="25">H109-F109</f>
        <v>0</v>
      </c>
      <c r="J109" s="982"/>
      <c r="K109" s="762"/>
      <c r="L109" s="986"/>
      <c r="M109" s="762"/>
      <c r="N109" s="990"/>
      <c r="O109" s="777" t="s">
        <v>380</v>
      </c>
      <c r="P109" s="992"/>
      <c r="Q109" s="527">
        <f>150000+42336</f>
        <v>192336</v>
      </c>
      <c r="R109" s="775" t="s">
        <v>382</v>
      </c>
      <c r="S109" s="65">
        <f t="shared" si="23"/>
        <v>192336</v>
      </c>
      <c r="T109" s="170">
        <f t="shared" si="24"/>
        <v>96.904474002418382</v>
      </c>
    </row>
    <row r="110" spans="1:20" s="152" customFormat="1" ht="38.25" customHeight="1" x14ac:dyDescent="0.25">
      <c r="A110" s="100">
        <v>72</v>
      </c>
      <c r="B110" s="373"/>
      <c r="C110" s="909"/>
      <c r="D110" s="909"/>
      <c r="E110" s="1002"/>
      <c r="F110" s="913"/>
      <c r="G110" s="909"/>
      <c r="H110" s="913"/>
      <c r="I110" s="467">
        <f t="shared" si="18"/>
        <v>0</v>
      </c>
      <c r="J110" s="982"/>
      <c r="K110" s="762"/>
      <c r="L110" s="986"/>
      <c r="M110" s="762"/>
      <c r="N110" s="990"/>
      <c r="O110" s="993"/>
      <c r="P110" s="992"/>
      <c r="Q110" s="527"/>
      <c r="R110" s="763"/>
      <c r="S110" s="65">
        <f t="shared" si="23"/>
        <v>0</v>
      </c>
      <c r="T110" s="170" t="e">
        <f t="shared" si="24"/>
        <v>#DIV/0!</v>
      </c>
    </row>
    <row r="111" spans="1:20" s="152" customFormat="1" ht="31.5" customHeight="1" x14ac:dyDescent="0.25">
      <c r="A111" s="100">
        <v>73</v>
      </c>
      <c r="B111" s="373"/>
      <c r="C111" s="909"/>
      <c r="D111" s="909"/>
      <c r="E111" s="1002"/>
      <c r="F111" s="913"/>
      <c r="G111" s="909"/>
      <c r="H111" s="913"/>
      <c r="I111" s="467">
        <f t="shared" si="18"/>
        <v>0</v>
      </c>
      <c r="J111" s="982"/>
      <c r="K111" s="762"/>
      <c r="L111" s="989"/>
      <c r="M111" s="762"/>
      <c r="N111" s="991"/>
      <c r="O111" s="993"/>
      <c r="P111" s="992"/>
      <c r="Q111" s="527"/>
      <c r="R111" s="763"/>
      <c r="S111" s="65">
        <f t="shared" si="15"/>
        <v>0</v>
      </c>
      <c r="T111" s="170" t="e">
        <f t="shared" ref="T111:T112" si="26">S111/H111</f>
        <v>#DIV/0!</v>
      </c>
    </row>
    <row r="112" spans="1:20" s="152" customFormat="1" ht="34.5" customHeight="1" x14ac:dyDescent="0.25">
      <c r="A112" s="100">
        <v>74</v>
      </c>
      <c r="B112" s="373"/>
      <c r="C112" s="909"/>
      <c r="D112" s="909"/>
      <c r="E112" s="1002"/>
      <c r="F112" s="913"/>
      <c r="G112" s="909"/>
      <c r="H112" s="913"/>
      <c r="I112" s="467">
        <f t="shared" si="18"/>
        <v>0</v>
      </c>
      <c r="J112" s="982"/>
      <c r="K112" s="762"/>
      <c r="L112" s="989"/>
      <c r="M112" s="762"/>
      <c r="N112" s="991"/>
      <c r="O112" s="993"/>
      <c r="P112" s="992"/>
      <c r="Q112" s="527"/>
      <c r="R112" s="763"/>
      <c r="S112" s="65">
        <f t="shared" si="15"/>
        <v>0</v>
      </c>
      <c r="T112" s="170" t="e">
        <f t="shared" si="26"/>
        <v>#DIV/0!</v>
      </c>
    </row>
    <row r="113" spans="1:20" s="152" customFormat="1" ht="16.5" x14ac:dyDescent="0.25">
      <c r="A113" s="100">
        <v>75</v>
      </c>
      <c r="B113" s="576"/>
      <c r="C113" s="909"/>
      <c r="D113" s="932"/>
      <c r="E113" s="1003"/>
      <c r="F113" s="913"/>
      <c r="G113" s="909"/>
      <c r="H113" s="913"/>
      <c r="I113" s="467">
        <f t="shared" si="18"/>
        <v>0</v>
      </c>
      <c r="J113" s="982"/>
      <c r="K113" s="762"/>
      <c r="L113" s="989"/>
      <c r="M113" s="762"/>
      <c r="N113" s="991"/>
      <c r="O113" s="994"/>
      <c r="P113" s="992"/>
      <c r="Q113" s="527"/>
      <c r="R113" s="763"/>
      <c r="S113" s="65">
        <f t="shared" ref="S113:S114" si="27">Q113+M113+K113</f>
        <v>0</v>
      </c>
      <c r="T113" s="170" t="e">
        <f t="shared" ref="T113:T114" si="28">S113/H113</f>
        <v>#DIV/0!</v>
      </c>
    </row>
    <row r="114" spans="1:20" s="152" customFormat="1" ht="42.75" customHeight="1" x14ac:dyDescent="0.25">
      <c r="A114" s="100">
        <v>76</v>
      </c>
      <c r="B114" s="909"/>
      <c r="C114" s="909"/>
      <c r="D114" s="909"/>
      <c r="E114" s="911"/>
      <c r="F114" s="913"/>
      <c r="G114" s="909"/>
      <c r="H114" s="913"/>
      <c r="I114" s="467">
        <f t="shared" si="18"/>
        <v>0</v>
      </c>
      <c r="J114" s="982"/>
      <c r="K114" s="762"/>
      <c r="L114" s="986"/>
      <c r="M114" s="762"/>
      <c r="N114" s="990"/>
      <c r="O114" s="777"/>
      <c r="P114" s="906"/>
      <c r="Q114" s="527"/>
      <c r="R114" s="763"/>
      <c r="S114" s="65">
        <f t="shared" si="27"/>
        <v>0</v>
      </c>
      <c r="T114" s="170" t="e">
        <f t="shared" si="28"/>
        <v>#DIV/0!</v>
      </c>
    </row>
    <row r="115" spans="1:20" s="152" customFormat="1" ht="42.75" customHeight="1" x14ac:dyDescent="0.25">
      <c r="A115" s="100">
        <v>77</v>
      </c>
      <c r="B115" s="909"/>
      <c r="C115" s="909"/>
      <c r="D115" s="932"/>
      <c r="E115" s="911"/>
      <c r="F115" s="913"/>
      <c r="G115" s="909"/>
      <c r="H115" s="913"/>
      <c r="I115" s="708">
        <f t="shared" si="18"/>
        <v>0</v>
      </c>
      <c r="J115" s="982"/>
      <c r="K115" s="762"/>
      <c r="L115" s="986"/>
      <c r="M115" s="762"/>
      <c r="N115" s="990"/>
      <c r="O115" s="776"/>
      <c r="P115" s="906"/>
      <c r="Q115" s="527"/>
      <c r="R115" s="763"/>
      <c r="S115" s="65">
        <f t="shared" ref="S115:S116" si="29">Q115+M115+K115</f>
        <v>0</v>
      </c>
      <c r="T115" s="170" t="e">
        <f t="shared" ref="T115:T116" si="30">S115/H115</f>
        <v>#DIV/0!</v>
      </c>
    </row>
    <row r="116" spans="1:20" s="152" customFormat="1" ht="42.75" customHeight="1" x14ac:dyDescent="0.25">
      <c r="A116" s="100">
        <v>78</v>
      </c>
      <c r="B116" s="909"/>
      <c r="C116" s="447"/>
      <c r="D116" s="932"/>
      <c r="E116" s="911"/>
      <c r="F116" s="913"/>
      <c r="G116" s="909"/>
      <c r="H116" s="913"/>
      <c r="I116" s="708">
        <f t="shared" si="18"/>
        <v>0</v>
      </c>
      <c r="J116" s="982"/>
      <c r="K116" s="762"/>
      <c r="L116" s="986"/>
      <c r="M116" s="762"/>
      <c r="N116" s="990"/>
      <c r="O116" s="776"/>
      <c r="P116" s="906"/>
      <c r="Q116" s="527"/>
      <c r="R116" s="763"/>
      <c r="S116" s="65">
        <f t="shared" si="29"/>
        <v>0</v>
      </c>
      <c r="T116" s="170" t="e">
        <f t="shared" si="30"/>
        <v>#DIV/0!</v>
      </c>
    </row>
    <row r="117" spans="1:20" s="152" customFormat="1" ht="35.25" customHeight="1" x14ac:dyDescent="0.25">
      <c r="A117" s="100">
        <v>79</v>
      </c>
      <c r="B117" s="447"/>
      <c r="C117" s="909"/>
      <c r="D117" s="909"/>
      <c r="E117" s="911"/>
      <c r="F117" s="913"/>
      <c r="G117" s="909"/>
      <c r="H117" s="913"/>
      <c r="I117" s="105">
        <f t="shared" si="18"/>
        <v>0</v>
      </c>
      <c r="J117" s="982"/>
      <c r="K117" s="762"/>
      <c r="L117" s="986"/>
      <c r="M117" s="762"/>
      <c r="N117" s="990"/>
      <c r="O117" s="768"/>
      <c r="P117" s="766"/>
      <c r="Q117" s="524"/>
      <c r="R117" s="763"/>
      <c r="S117" s="65">
        <f t="shared" ref="S117:S118" si="31">Q117+M117+K117</f>
        <v>0</v>
      </c>
      <c r="T117" s="170" t="e">
        <f t="shared" ref="T117:T118" si="32">S117/H117</f>
        <v>#DIV/0!</v>
      </c>
    </row>
    <row r="118" spans="1:20" s="152" customFormat="1" ht="38.25" customHeight="1" x14ac:dyDescent="0.25">
      <c r="A118" s="100">
        <v>80</v>
      </c>
      <c r="B118" s="909"/>
      <c r="C118" s="909"/>
      <c r="D118" s="909"/>
      <c r="E118" s="911"/>
      <c r="F118" s="913"/>
      <c r="G118" s="909"/>
      <c r="H118" s="913"/>
      <c r="I118" s="105">
        <f t="shared" si="18"/>
        <v>0</v>
      </c>
      <c r="J118" s="982"/>
      <c r="K118" s="762"/>
      <c r="L118" s="986"/>
      <c r="M118" s="762"/>
      <c r="N118" s="990"/>
      <c r="O118" s="768"/>
      <c r="P118" s="767"/>
      <c r="Q118" s="524"/>
      <c r="R118" s="763"/>
      <c r="S118" s="65">
        <f t="shared" si="31"/>
        <v>0</v>
      </c>
      <c r="T118" s="170" t="e">
        <f t="shared" si="32"/>
        <v>#DIV/0!</v>
      </c>
    </row>
    <row r="119" spans="1:20" s="152" customFormat="1" ht="38.25" customHeight="1" x14ac:dyDescent="0.25">
      <c r="A119" s="100">
        <v>81</v>
      </c>
      <c r="B119" s="909"/>
      <c r="C119" s="909"/>
      <c r="D119" s="909"/>
      <c r="E119" s="911"/>
      <c r="F119" s="913"/>
      <c r="G119" s="909"/>
      <c r="H119" s="913"/>
      <c r="I119" s="105">
        <f t="shared" si="18"/>
        <v>0</v>
      </c>
      <c r="J119" s="982"/>
      <c r="K119" s="762"/>
      <c r="L119" s="986"/>
      <c r="M119" s="762"/>
      <c r="N119" s="990"/>
      <c r="O119" s="776"/>
      <c r="P119" s="767"/>
      <c r="Q119" s="524"/>
      <c r="R119" s="763"/>
      <c r="S119" s="65">
        <f t="shared" ref="S119:S131" si="33">Q119+M119+K119</f>
        <v>0</v>
      </c>
      <c r="T119" s="170" t="e">
        <f t="shared" ref="T119:T131" si="34">S119/H119</f>
        <v>#DIV/0!</v>
      </c>
    </row>
    <row r="120" spans="1:20" s="152" customFormat="1" ht="21" customHeight="1" x14ac:dyDescent="0.25">
      <c r="A120" s="100">
        <v>82</v>
      </c>
      <c r="B120" s="909"/>
      <c r="C120" s="909"/>
      <c r="D120" s="909"/>
      <c r="E120" s="911"/>
      <c r="F120" s="913"/>
      <c r="G120" s="909"/>
      <c r="H120" s="913"/>
      <c r="I120" s="105">
        <f t="shared" si="18"/>
        <v>0</v>
      </c>
      <c r="J120" s="982"/>
      <c r="K120" s="762"/>
      <c r="L120" s="986"/>
      <c r="M120" s="762"/>
      <c r="N120" s="990"/>
      <c r="O120" s="768"/>
      <c r="P120" s="767"/>
      <c r="Q120" s="524"/>
      <c r="R120" s="763"/>
      <c r="S120" s="65">
        <f t="shared" si="33"/>
        <v>0</v>
      </c>
      <c r="T120" s="170" t="e">
        <f t="shared" si="34"/>
        <v>#DIV/0!</v>
      </c>
    </row>
    <row r="121" spans="1:20" s="152" customFormat="1" ht="18.75" customHeight="1" x14ac:dyDescent="0.25">
      <c r="A121" s="100">
        <v>83</v>
      </c>
      <c r="B121" s="909"/>
      <c r="C121" s="909"/>
      <c r="D121" s="909"/>
      <c r="E121" s="911"/>
      <c r="F121" s="913"/>
      <c r="G121" s="909"/>
      <c r="H121" s="913"/>
      <c r="I121" s="105">
        <f t="shared" si="18"/>
        <v>0</v>
      </c>
      <c r="J121" s="982"/>
      <c r="K121" s="762"/>
      <c r="L121" s="986"/>
      <c r="M121" s="762"/>
      <c r="N121" s="990"/>
      <c r="O121" s="768"/>
      <c r="P121" s="767"/>
      <c r="Q121" s="524"/>
      <c r="R121" s="763"/>
      <c r="S121" s="65">
        <f t="shared" si="33"/>
        <v>0</v>
      </c>
      <c r="T121" s="170" t="e">
        <f t="shared" si="34"/>
        <v>#DIV/0!</v>
      </c>
    </row>
    <row r="122" spans="1:20" s="152" customFormat="1" ht="19.5" customHeight="1" x14ac:dyDescent="0.25">
      <c r="A122" s="100">
        <v>84</v>
      </c>
      <c r="B122" s="1001"/>
      <c r="C122" s="909"/>
      <c r="D122" s="909"/>
      <c r="E122" s="760"/>
      <c r="F122" s="913"/>
      <c r="G122" s="909"/>
      <c r="H122" s="913"/>
      <c r="I122" s="105">
        <f t="shared" si="18"/>
        <v>0</v>
      </c>
      <c r="J122" s="982"/>
      <c r="K122" s="762"/>
      <c r="L122" s="986"/>
      <c r="M122" s="762"/>
      <c r="N122" s="990"/>
      <c r="O122" s="768"/>
      <c r="P122" s="767"/>
      <c r="Q122" s="524"/>
      <c r="R122" s="763"/>
      <c r="S122" s="65">
        <f t="shared" si="33"/>
        <v>0</v>
      </c>
      <c r="T122" s="170" t="e">
        <f t="shared" si="34"/>
        <v>#DIV/0!</v>
      </c>
    </row>
    <row r="123" spans="1:20" s="152" customFormat="1" ht="28.5" customHeight="1" x14ac:dyDescent="0.25">
      <c r="A123" s="100">
        <v>85</v>
      </c>
      <c r="B123" s="1001"/>
      <c r="C123" s="807"/>
      <c r="D123" s="758"/>
      <c r="E123" s="760"/>
      <c r="F123" s="912"/>
      <c r="G123" s="682"/>
      <c r="H123" s="916"/>
      <c r="I123" s="105">
        <f t="shared" si="18"/>
        <v>0</v>
      </c>
      <c r="J123" s="982"/>
      <c r="K123" s="762"/>
      <c r="L123" s="986"/>
      <c r="M123" s="762"/>
      <c r="N123" s="990"/>
      <c r="O123" s="768"/>
      <c r="P123" s="767"/>
      <c r="Q123" s="524"/>
      <c r="R123" s="769"/>
      <c r="S123" s="65">
        <f t="shared" si="33"/>
        <v>0</v>
      </c>
      <c r="T123" s="170" t="e">
        <f t="shared" si="34"/>
        <v>#DIV/0!</v>
      </c>
    </row>
    <row r="124" spans="1:20" s="152" customFormat="1" ht="18.75" customHeight="1" x14ac:dyDescent="0.25">
      <c r="A124" s="100">
        <v>86</v>
      </c>
      <c r="B124" s="1001"/>
      <c r="C124" s="807"/>
      <c r="D124" s="758"/>
      <c r="E124" s="760"/>
      <c r="F124" s="912"/>
      <c r="G124" s="682"/>
      <c r="H124" s="916"/>
      <c r="I124" s="105">
        <f t="shared" si="18"/>
        <v>0</v>
      </c>
      <c r="J124" s="982"/>
      <c r="K124" s="762"/>
      <c r="L124" s="986"/>
      <c r="M124" s="762"/>
      <c r="N124" s="990"/>
      <c r="O124" s="768"/>
      <c r="P124" s="767"/>
      <c r="Q124" s="524"/>
      <c r="R124" s="769"/>
      <c r="S124" s="65">
        <f t="shared" si="33"/>
        <v>0</v>
      </c>
      <c r="T124" s="170" t="e">
        <f t="shared" si="34"/>
        <v>#DIV/0!</v>
      </c>
    </row>
    <row r="125" spans="1:20" s="152" customFormat="1" ht="38.25" customHeight="1" x14ac:dyDescent="0.25">
      <c r="A125" s="100">
        <v>87</v>
      </c>
      <c r="B125" s="807"/>
      <c r="C125" s="807"/>
      <c r="D125" s="681"/>
      <c r="E125" s="680"/>
      <c r="F125" s="912"/>
      <c r="G125" s="682"/>
      <c r="H125" s="912"/>
      <c r="I125" s="105">
        <f t="shared" si="18"/>
        <v>0</v>
      </c>
      <c r="J125" s="982"/>
      <c r="K125" s="762"/>
      <c r="L125" s="986"/>
      <c r="M125" s="762"/>
      <c r="N125" s="990"/>
      <c r="O125" s="770"/>
      <c r="P125" s="767"/>
      <c r="Q125" s="524"/>
      <c r="R125" s="763"/>
      <c r="S125" s="65">
        <f t="shared" si="33"/>
        <v>0</v>
      </c>
      <c r="T125" s="170" t="e">
        <f t="shared" si="34"/>
        <v>#DIV/0!</v>
      </c>
    </row>
    <row r="126" spans="1:20" s="152" customFormat="1" ht="38.25" customHeight="1" x14ac:dyDescent="0.25">
      <c r="A126" s="100">
        <v>88</v>
      </c>
      <c r="B126" s="954"/>
      <c r="C126" s="807"/>
      <c r="D126" s="695"/>
      <c r="E126" s="680"/>
      <c r="F126" s="912"/>
      <c r="G126" s="682"/>
      <c r="H126" s="912"/>
      <c r="I126" s="105">
        <f t="shared" si="18"/>
        <v>0</v>
      </c>
      <c r="J126" s="982"/>
      <c r="K126" s="762"/>
      <c r="L126" s="986"/>
      <c r="M126" s="762"/>
      <c r="N126" s="990"/>
      <c r="O126" s="770"/>
      <c r="P126" s="767"/>
      <c r="Q126" s="524"/>
      <c r="R126" s="763"/>
      <c r="S126" s="65">
        <f t="shared" si="33"/>
        <v>0</v>
      </c>
      <c r="T126" s="170" t="e">
        <f t="shared" si="34"/>
        <v>#DIV/0!</v>
      </c>
    </row>
    <row r="127" spans="1:20" s="152" customFormat="1" ht="33" customHeight="1" x14ac:dyDescent="0.25">
      <c r="A127" s="100">
        <v>89</v>
      </c>
      <c r="B127" s="806"/>
      <c r="C127" s="807"/>
      <c r="D127" s="681"/>
      <c r="E127" s="680"/>
      <c r="F127" s="912"/>
      <c r="G127" s="682"/>
      <c r="H127" s="912"/>
      <c r="I127" s="105">
        <f t="shared" si="18"/>
        <v>0</v>
      </c>
      <c r="J127" s="982"/>
      <c r="K127" s="762"/>
      <c r="L127" s="986"/>
      <c r="M127" s="762"/>
      <c r="N127" s="990"/>
      <c r="O127" s="765"/>
      <c r="P127" s="766"/>
      <c r="Q127" s="524"/>
      <c r="R127" s="763"/>
      <c r="S127" s="65">
        <f t="shared" si="33"/>
        <v>0</v>
      </c>
      <c r="T127" s="170" t="e">
        <f t="shared" si="34"/>
        <v>#DIV/0!</v>
      </c>
    </row>
    <row r="128" spans="1:20" s="152" customFormat="1" ht="18.75" x14ac:dyDescent="0.25">
      <c r="A128" s="100">
        <v>90</v>
      </c>
      <c r="B128" s="806"/>
      <c r="C128" s="807"/>
      <c r="D128" s="695"/>
      <c r="E128" s="680"/>
      <c r="F128" s="912"/>
      <c r="G128" s="682"/>
      <c r="H128" s="912"/>
      <c r="I128" s="105">
        <f t="shared" si="18"/>
        <v>0</v>
      </c>
      <c r="J128" s="441"/>
      <c r="K128" s="382"/>
      <c r="L128" s="652"/>
      <c r="M128" s="382"/>
      <c r="N128" s="995"/>
      <c r="O128" s="765"/>
      <c r="P128" s="766"/>
      <c r="Q128" s="524"/>
      <c r="R128" s="763"/>
      <c r="S128" s="65">
        <f t="shared" si="33"/>
        <v>0</v>
      </c>
      <c r="T128" s="170" t="e">
        <f t="shared" si="34"/>
        <v>#DIV/0!</v>
      </c>
    </row>
    <row r="129" spans="1:20" s="152" customFormat="1" ht="35.25" customHeight="1" x14ac:dyDescent="0.25">
      <c r="A129" s="100">
        <v>91</v>
      </c>
      <c r="B129" s="809"/>
      <c r="C129" s="807"/>
      <c r="D129" s="681"/>
      <c r="E129" s="759"/>
      <c r="F129" s="912"/>
      <c r="G129" s="682"/>
      <c r="H129" s="912"/>
      <c r="I129" s="105">
        <f t="shared" ref="I129:I132" si="35">H129-F129</f>
        <v>0</v>
      </c>
      <c r="J129" s="441"/>
      <c r="K129" s="382"/>
      <c r="L129" s="652"/>
      <c r="M129" s="382"/>
      <c r="N129" s="995"/>
      <c r="O129" s="776"/>
      <c r="P129" s="766"/>
      <c r="Q129" s="524"/>
      <c r="R129" s="771"/>
      <c r="S129" s="65">
        <f t="shared" si="33"/>
        <v>0</v>
      </c>
      <c r="T129" s="170" t="e">
        <f t="shared" si="34"/>
        <v>#DIV/0!</v>
      </c>
    </row>
    <row r="130" spans="1:20" s="152" customFormat="1" ht="30" customHeight="1" x14ac:dyDescent="0.3">
      <c r="A130" s="100">
        <v>92</v>
      </c>
      <c r="B130" s="809"/>
      <c r="C130" s="808"/>
      <c r="D130" s="527"/>
      <c r="E130" s="759"/>
      <c r="F130" s="914"/>
      <c r="G130" s="591"/>
      <c r="H130" s="915"/>
      <c r="I130" s="467">
        <f t="shared" si="35"/>
        <v>0</v>
      </c>
      <c r="J130" s="505"/>
      <c r="K130" s="382"/>
      <c r="L130" s="652"/>
      <c r="M130" s="382"/>
      <c r="N130" s="996"/>
      <c r="O130" s="776"/>
      <c r="P130" s="762"/>
      <c r="Q130" s="527"/>
      <c r="R130" s="763"/>
      <c r="S130" s="65">
        <f t="shared" si="33"/>
        <v>0</v>
      </c>
      <c r="T130" s="170" t="e">
        <f t="shared" si="34"/>
        <v>#DIV/0!</v>
      </c>
    </row>
    <row r="131" spans="1:20" s="152" customFormat="1" ht="33" customHeight="1" x14ac:dyDescent="0.3">
      <c r="A131" s="100">
        <v>93</v>
      </c>
      <c r="B131" s="809"/>
      <c r="C131" s="807"/>
      <c r="D131" s="373"/>
      <c r="E131" s="759"/>
      <c r="F131" s="915"/>
      <c r="G131" s="576"/>
      <c r="H131" s="915"/>
      <c r="I131" s="340">
        <f t="shared" si="35"/>
        <v>0</v>
      </c>
      <c r="J131" s="442"/>
      <c r="K131" s="382"/>
      <c r="L131" s="652"/>
      <c r="M131" s="382"/>
      <c r="N131" s="995"/>
      <c r="O131" s="776"/>
      <c r="P131" s="767"/>
      <c r="Q131" s="524"/>
      <c r="R131" s="771"/>
      <c r="S131" s="65">
        <f t="shared" si="33"/>
        <v>0</v>
      </c>
      <c r="T131" s="170" t="e">
        <f t="shared" si="34"/>
        <v>#DIV/0!</v>
      </c>
    </row>
    <row r="132" spans="1:20" s="152" customFormat="1" ht="33" customHeight="1" x14ac:dyDescent="0.3">
      <c r="A132" s="100">
        <v>94</v>
      </c>
      <c r="B132" s="809"/>
      <c r="C132" s="806"/>
      <c r="D132" s="629"/>
      <c r="E132" s="759"/>
      <c r="F132" s="915"/>
      <c r="G132" s="576"/>
      <c r="H132" s="915"/>
      <c r="I132" s="340">
        <f t="shared" si="35"/>
        <v>0</v>
      </c>
      <c r="J132" s="442"/>
      <c r="K132" s="382"/>
      <c r="L132" s="652"/>
      <c r="M132" s="382"/>
      <c r="N132" s="995"/>
      <c r="O132" s="776"/>
      <c r="P132" s="767"/>
      <c r="Q132" s="524"/>
      <c r="R132" s="771"/>
      <c r="S132" s="65">
        <f t="shared" ref="S132:S170" si="36">Q132+M132+K132</f>
        <v>0</v>
      </c>
      <c r="T132" s="170" t="e">
        <f t="shared" ref="T132:T170" si="37">S132/H132</f>
        <v>#DIV/0!</v>
      </c>
    </row>
    <row r="133" spans="1:20" s="152" customFormat="1" ht="28.5" customHeight="1" x14ac:dyDescent="0.25">
      <c r="A133" s="100">
        <v>95</v>
      </c>
      <c r="B133" s="807"/>
      <c r="C133" s="807"/>
      <c r="D133" s="373"/>
      <c r="E133" s="561"/>
      <c r="F133" s="915"/>
      <c r="G133" s="576"/>
      <c r="H133" s="915"/>
      <c r="I133" s="105">
        <f t="shared" ref="I133:I185" si="38">H133-F133</f>
        <v>0</v>
      </c>
      <c r="J133" s="441"/>
      <c r="K133" s="382"/>
      <c r="L133" s="652"/>
      <c r="M133" s="382"/>
      <c r="N133" s="995"/>
      <c r="O133" s="772"/>
      <c r="P133" s="766"/>
      <c r="Q133" s="524"/>
      <c r="R133" s="771"/>
      <c r="S133" s="65">
        <f t="shared" si="36"/>
        <v>0</v>
      </c>
      <c r="T133" s="170" t="e">
        <f t="shared" si="37"/>
        <v>#DIV/0!</v>
      </c>
    </row>
    <row r="134" spans="1:20" s="152" customFormat="1" ht="29.25" customHeight="1" x14ac:dyDescent="0.25">
      <c r="A134" s="100">
        <v>96</v>
      </c>
      <c r="B134" s="807"/>
      <c r="C134" s="807"/>
      <c r="D134" s="696"/>
      <c r="E134" s="561"/>
      <c r="F134" s="915"/>
      <c r="G134" s="576"/>
      <c r="H134" s="915"/>
      <c r="I134" s="105">
        <f t="shared" si="38"/>
        <v>0</v>
      </c>
      <c r="J134" s="441"/>
      <c r="K134" s="382"/>
      <c r="L134" s="652"/>
      <c r="M134" s="382"/>
      <c r="N134" s="995"/>
      <c r="O134" s="773"/>
      <c r="P134" s="766"/>
      <c r="Q134" s="524"/>
      <c r="R134" s="771"/>
      <c r="S134" s="65">
        <f t="shared" si="36"/>
        <v>0</v>
      </c>
      <c r="T134" s="170" t="e">
        <f t="shared" si="37"/>
        <v>#DIV/0!</v>
      </c>
    </row>
    <row r="135" spans="1:20" s="152" customFormat="1" ht="29.25" customHeight="1" x14ac:dyDescent="0.25">
      <c r="A135" s="100">
        <v>97</v>
      </c>
      <c r="B135" s="807"/>
      <c r="C135" s="807"/>
      <c r="D135" s="696"/>
      <c r="E135" s="561"/>
      <c r="F135" s="915"/>
      <c r="G135" s="576"/>
      <c r="H135" s="915"/>
      <c r="I135" s="105">
        <f t="shared" si="38"/>
        <v>0</v>
      </c>
      <c r="J135" s="441"/>
      <c r="K135" s="382"/>
      <c r="L135" s="652"/>
      <c r="M135" s="382"/>
      <c r="N135" s="995"/>
      <c r="O135" s="773"/>
      <c r="P135" s="766"/>
      <c r="Q135" s="524"/>
      <c r="R135" s="771"/>
      <c r="S135" s="65">
        <f t="shared" si="36"/>
        <v>0</v>
      </c>
      <c r="T135" s="170" t="e">
        <f t="shared" si="37"/>
        <v>#DIV/0!</v>
      </c>
    </row>
    <row r="136" spans="1:20" s="152" customFormat="1" ht="31.5" customHeight="1" x14ac:dyDescent="0.25">
      <c r="A136" s="100">
        <v>98</v>
      </c>
      <c r="B136" s="807"/>
      <c r="C136" s="807"/>
      <c r="D136" s="696"/>
      <c r="E136" s="561"/>
      <c r="F136" s="915"/>
      <c r="G136" s="576"/>
      <c r="H136" s="915"/>
      <c r="I136" s="105">
        <f t="shared" si="38"/>
        <v>0</v>
      </c>
      <c r="J136" s="441"/>
      <c r="K136" s="382"/>
      <c r="L136" s="652"/>
      <c r="M136" s="382"/>
      <c r="N136" s="995"/>
      <c r="O136" s="772"/>
      <c r="P136" s="766"/>
      <c r="Q136" s="524"/>
      <c r="R136" s="771"/>
      <c r="S136" s="65">
        <f t="shared" si="36"/>
        <v>0</v>
      </c>
      <c r="T136" s="170" t="e">
        <f t="shared" si="37"/>
        <v>#DIV/0!</v>
      </c>
    </row>
    <row r="137" spans="1:20" s="152" customFormat="1" ht="29.25" customHeight="1" x14ac:dyDescent="0.25">
      <c r="A137" s="100">
        <v>99</v>
      </c>
      <c r="B137" s="807"/>
      <c r="C137" s="807"/>
      <c r="D137" s="696"/>
      <c r="E137" s="561"/>
      <c r="F137" s="915"/>
      <c r="G137" s="576"/>
      <c r="H137" s="915"/>
      <c r="I137" s="105">
        <f t="shared" si="38"/>
        <v>0</v>
      </c>
      <c r="J137" s="441"/>
      <c r="K137" s="382"/>
      <c r="L137" s="652"/>
      <c r="M137" s="382"/>
      <c r="N137" s="995"/>
      <c r="O137" s="772"/>
      <c r="P137" s="766"/>
      <c r="Q137" s="524"/>
      <c r="R137" s="771"/>
      <c r="S137" s="65">
        <f t="shared" si="36"/>
        <v>0</v>
      </c>
      <c r="T137" s="170" t="e">
        <f t="shared" si="37"/>
        <v>#DIV/0!</v>
      </c>
    </row>
    <row r="138" spans="1:20" s="152" customFormat="1" ht="37.5" customHeight="1" x14ac:dyDescent="0.25">
      <c r="A138" s="100">
        <v>100</v>
      </c>
      <c r="B138" s="807"/>
      <c r="C138" s="807"/>
      <c r="D138" s="696"/>
      <c r="E138" s="561"/>
      <c r="F138" s="915"/>
      <c r="G138" s="576"/>
      <c r="H138" s="915"/>
      <c r="I138" s="105">
        <f t="shared" si="38"/>
        <v>0</v>
      </c>
      <c r="J138" s="441"/>
      <c r="K138" s="382"/>
      <c r="L138" s="652"/>
      <c r="M138" s="382"/>
      <c r="N138" s="995"/>
      <c r="O138" s="773"/>
      <c r="P138" s="766"/>
      <c r="Q138" s="524"/>
      <c r="R138" s="771"/>
      <c r="S138" s="65">
        <f t="shared" si="36"/>
        <v>0</v>
      </c>
      <c r="T138" s="170" t="e">
        <f t="shared" si="37"/>
        <v>#DIV/0!</v>
      </c>
    </row>
    <row r="139" spans="1:20" s="152" customFormat="1" ht="34.5" customHeight="1" x14ac:dyDescent="0.25">
      <c r="A139" s="100"/>
      <c r="B139" s="807"/>
      <c r="C139" s="807"/>
      <c r="D139" s="373"/>
      <c r="E139" s="561"/>
      <c r="F139" s="915"/>
      <c r="G139" s="576"/>
      <c r="H139" s="915"/>
      <c r="I139" s="105">
        <f t="shared" si="38"/>
        <v>0</v>
      </c>
      <c r="J139" s="441"/>
      <c r="K139" s="382"/>
      <c r="L139" s="652"/>
      <c r="M139" s="382"/>
      <c r="N139" s="995"/>
      <c r="O139" s="777"/>
      <c r="P139" s="767"/>
      <c r="Q139" s="524"/>
      <c r="R139" s="771"/>
      <c r="S139" s="65">
        <f t="shared" si="36"/>
        <v>0</v>
      </c>
      <c r="T139" s="170" t="e">
        <f t="shared" si="37"/>
        <v>#DIV/0!</v>
      </c>
    </row>
    <row r="140" spans="1:20" s="152" customFormat="1" ht="21.75" customHeight="1" x14ac:dyDescent="0.25">
      <c r="A140" s="100"/>
      <c r="B140" s="807"/>
      <c r="C140" s="807"/>
      <c r="D140" s="696"/>
      <c r="E140" s="561"/>
      <c r="F140" s="915"/>
      <c r="G140" s="576"/>
      <c r="H140" s="915"/>
      <c r="I140" s="105">
        <f t="shared" si="38"/>
        <v>0</v>
      </c>
      <c r="J140" s="441"/>
      <c r="K140" s="382"/>
      <c r="L140" s="652"/>
      <c r="M140" s="382"/>
      <c r="N140" s="995"/>
      <c r="O140" s="773"/>
      <c r="P140" s="766"/>
      <c r="Q140" s="524"/>
      <c r="R140" s="771"/>
      <c r="S140" s="65">
        <f t="shared" si="36"/>
        <v>0</v>
      </c>
      <c r="T140" s="170" t="e">
        <f t="shared" si="37"/>
        <v>#DIV/0!</v>
      </c>
    </row>
    <row r="141" spans="1:20" s="152" customFormat="1" ht="24" customHeight="1" x14ac:dyDescent="0.25">
      <c r="A141" s="100"/>
      <c r="B141" s="807"/>
      <c r="C141" s="807"/>
      <c r="D141" s="696"/>
      <c r="E141" s="561"/>
      <c r="F141" s="915"/>
      <c r="G141" s="576"/>
      <c r="H141" s="915"/>
      <c r="I141" s="105">
        <f t="shared" si="38"/>
        <v>0</v>
      </c>
      <c r="J141" s="443"/>
      <c r="K141" s="382"/>
      <c r="L141" s="652"/>
      <c r="M141" s="382"/>
      <c r="N141" s="652"/>
      <c r="O141" s="773"/>
      <c r="P141" s="767"/>
      <c r="Q141" s="524"/>
      <c r="R141" s="771"/>
      <c r="S141" s="65">
        <f t="shared" si="36"/>
        <v>0</v>
      </c>
      <c r="T141" s="170" t="e">
        <f t="shared" si="37"/>
        <v>#DIV/0!</v>
      </c>
    </row>
    <row r="142" spans="1:20" s="152" customFormat="1" ht="22.5" x14ac:dyDescent="0.3">
      <c r="A142" s="100"/>
      <c r="B142" s="807"/>
      <c r="C142" s="807"/>
      <c r="D142" s="373"/>
      <c r="E142" s="760"/>
      <c r="F142" s="915"/>
      <c r="G142" s="576"/>
      <c r="H142" s="915"/>
      <c r="I142" s="105">
        <f t="shared" si="38"/>
        <v>0</v>
      </c>
      <c r="J142" s="577"/>
      <c r="K142" s="382"/>
      <c r="L142" s="652"/>
      <c r="M142" s="382"/>
      <c r="N142" s="652"/>
      <c r="O142" s="768"/>
      <c r="P142" s="767"/>
      <c r="Q142" s="524"/>
      <c r="R142" s="771"/>
      <c r="S142" s="65">
        <f t="shared" si="36"/>
        <v>0</v>
      </c>
      <c r="T142" s="170" t="e">
        <f t="shared" si="37"/>
        <v>#DIV/0!</v>
      </c>
    </row>
    <row r="143" spans="1:20" s="152" customFormat="1" ht="22.5" x14ac:dyDescent="0.3">
      <c r="A143" s="100"/>
      <c r="B143" s="807"/>
      <c r="C143" s="807"/>
      <c r="D143" s="373"/>
      <c r="E143" s="760"/>
      <c r="F143" s="915"/>
      <c r="G143" s="576"/>
      <c r="H143" s="915"/>
      <c r="I143" s="105">
        <f t="shared" si="38"/>
        <v>0</v>
      </c>
      <c r="J143" s="577"/>
      <c r="K143" s="382"/>
      <c r="L143" s="652"/>
      <c r="M143" s="382"/>
      <c r="N143" s="652"/>
      <c r="O143" s="768"/>
      <c r="P143" s="767"/>
      <c r="Q143" s="524"/>
      <c r="R143" s="771"/>
      <c r="S143" s="65">
        <f t="shared" si="36"/>
        <v>0</v>
      </c>
      <c r="T143" s="170" t="e">
        <f t="shared" si="37"/>
        <v>#DIV/0!</v>
      </c>
    </row>
    <row r="144" spans="1:20" s="152" customFormat="1" ht="22.5" x14ac:dyDescent="0.3">
      <c r="A144" s="100"/>
      <c r="B144" s="807"/>
      <c r="C144" s="807"/>
      <c r="D144" s="373"/>
      <c r="E144" s="760"/>
      <c r="F144" s="915"/>
      <c r="G144" s="576"/>
      <c r="H144" s="915"/>
      <c r="I144" s="105">
        <f t="shared" si="38"/>
        <v>0</v>
      </c>
      <c r="J144" s="577"/>
      <c r="K144" s="382"/>
      <c r="L144" s="652"/>
      <c r="M144" s="382"/>
      <c r="N144" s="652"/>
      <c r="O144" s="768"/>
      <c r="P144" s="767"/>
      <c r="Q144" s="524"/>
      <c r="R144" s="771"/>
      <c r="S144" s="65">
        <f t="shared" si="36"/>
        <v>0</v>
      </c>
      <c r="T144" s="170" t="e">
        <f t="shared" si="37"/>
        <v>#DIV/0!</v>
      </c>
    </row>
    <row r="145" spans="1:20" s="152" customFormat="1" ht="22.5" x14ac:dyDescent="0.3">
      <c r="A145" s="100"/>
      <c r="B145" s="807"/>
      <c r="C145" s="807"/>
      <c r="D145" s="373"/>
      <c r="E145" s="760"/>
      <c r="F145" s="915"/>
      <c r="G145" s="576"/>
      <c r="H145" s="915"/>
      <c r="I145" s="105">
        <f t="shared" si="38"/>
        <v>0</v>
      </c>
      <c r="J145" s="577"/>
      <c r="K145" s="382"/>
      <c r="L145" s="652"/>
      <c r="M145" s="382"/>
      <c r="N145" s="652"/>
      <c r="O145" s="768"/>
      <c r="P145" s="767"/>
      <c r="Q145" s="524"/>
      <c r="R145" s="771"/>
      <c r="S145" s="65">
        <f t="shared" si="36"/>
        <v>0</v>
      </c>
      <c r="T145" s="170" t="e">
        <f t="shared" si="37"/>
        <v>#DIV/0!</v>
      </c>
    </row>
    <row r="146" spans="1:20" s="152" customFormat="1" ht="15.75" x14ac:dyDescent="0.25">
      <c r="A146" s="100"/>
      <c r="B146" s="807"/>
      <c r="C146" s="807"/>
      <c r="D146" s="696"/>
      <c r="E146" s="561"/>
      <c r="F146" s="915"/>
      <c r="G146" s="576"/>
      <c r="H146" s="915"/>
      <c r="I146" s="105">
        <f t="shared" ref="I146" si="39">H146-F146</f>
        <v>0</v>
      </c>
      <c r="J146" s="441"/>
      <c r="K146" s="382"/>
      <c r="L146" s="652"/>
      <c r="M146" s="382"/>
      <c r="N146" s="995"/>
      <c r="O146" s="773"/>
      <c r="P146" s="766"/>
      <c r="Q146" s="524"/>
      <c r="R146" s="771"/>
      <c r="S146" s="65">
        <f t="shared" si="36"/>
        <v>0</v>
      </c>
      <c r="T146" s="170" t="e">
        <f t="shared" si="37"/>
        <v>#DIV/0!</v>
      </c>
    </row>
    <row r="147" spans="1:20" s="152" customFormat="1" ht="29.25" customHeight="1" x14ac:dyDescent="0.25">
      <c r="A147" s="100"/>
      <c r="B147" s="810"/>
      <c r="C147" s="807"/>
      <c r="D147" s="373"/>
      <c r="E147" s="561"/>
      <c r="F147" s="915"/>
      <c r="G147" s="576"/>
      <c r="H147" s="915"/>
      <c r="I147" s="409">
        <f t="shared" si="38"/>
        <v>0</v>
      </c>
      <c r="J147" s="443"/>
      <c r="K147" s="382"/>
      <c r="L147" s="652"/>
      <c r="M147" s="382"/>
      <c r="N147" s="652"/>
      <c r="O147" s="772"/>
      <c r="P147" s="767"/>
      <c r="Q147" s="524"/>
      <c r="R147" s="774"/>
      <c r="S147" s="65">
        <f t="shared" si="36"/>
        <v>0</v>
      </c>
      <c r="T147" s="170" t="e">
        <f t="shared" si="37"/>
        <v>#DIV/0!</v>
      </c>
    </row>
    <row r="148" spans="1:20" s="152" customFormat="1" ht="25.5" customHeight="1" x14ac:dyDescent="0.25">
      <c r="A148" s="100">
        <v>105</v>
      </c>
      <c r="B148" s="807"/>
      <c r="C148" s="807"/>
      <c r="D148" s="373"/>
      <c r="E148" s="561"/>
      <c r="F148" s="915"/>
      <c r="G148" s="576"/>
      <c r="H148" s="915"/>
      <c r="I148" s="105">
        <f t="shared" si="38"/>
        <v>0</v>
      </c>
      <c r="J148" s="443"/>
      <c r="K148" s="382"/>
      <c r="L148" s="652"/>
      <c r="M148" s="382"/>
      <c r="N148" s="652"/>
      <c r="O148" s="773"/>
      <c r="P148" s="767"/>
      <c r="Q148" s="524"/>
      <c r="R148" s="774"/>
      <c r="S148" s="65">
        <f t="shared" si="36"/>
        <v>0</v>
      </c>
      <c r="T148" s="170" t="e">
        <f t="shared" si="37"/>
        <v>#DIV/0!</v>
      </c>
    </row>
    <row r="149" spans="1:20" s="152" customFormat="1" ht="26.25" customHeight="1" x14ac:dyDescent="0.25">
      <c r="A149" s="100"/>
      <c r="B149" s="807"/>
      <c r="C149" s="807"/>
      <c r="D149" s="373"/>
      <c r="E149" s="561"/>
      <c r="F149" s="557"/>
      <c r="G149" s="576"/>
      <c r="H149" s="915"/>
      <c r="I149" s="105">
        <f t="shared" si="38"/>
        <v>0</v>
      </c>
      <c r="J149" s="443"/>
      <c r="K149" s="382"/>
      <c r="L149" s="652"/>
      <c r="M149" s="382"/>
      <c r="N149" s="652"/>
      <c r="O149" s="773"/>
      <c r="P149" s="767"/>
      <c r="Q149" s="524"/>
      <c r="R149" s="774"/>
      <c r="S149" s="65">
        <f t="shared" si="36"/>
        <v>0</v>
      </c>
      <c r="T149" s="170" t="e">
        <f t="shared" si="37"/>
        <v>#DIV/0!</v>
      </c>
    </row>
    <row r="150" spans="1:20" s="152" customFormat="1" ht="18.75" customHeight="1" x14ac:dyDescent="0.25">
      <c r="A150" s="100"/>
      <c r="B150" s="807"/>
      <c r="C150" s="807"/>
      <c r="D150" s="373"/>
      <c r="E150" s="561"/>
      <c r="F150" s="557"/>
      <c r="G150" s="576"/>
      <c r="H150" s="915"/>
      <c r="I150" s="105">
        <f t="shared" si="38"/>
        <v>0</v>
      </c>
      <c r="J150" s="443"/>
      <c r="K150" s="382"/>
      <c r="L150" s="652"/>
      <c r="M150" s="382"/>
      <c r="N150" s="652"/>
      <c r="O150" s="588"/>
      <c r="P150" s="383"/>
      <c r="Q150" s="527"/>
      <c r="R150" s="589"/>
      <c r="S150" s="65">
        <f t="shared" si="36"/>
        <v>0</v>
      </c>
      <c r="T150" s="170" t="e">
        <f t="shared" si="37"/>
        <v>#DIV/0!</v>
      </c>
    </row>
    <row r="151" spans="1:20" s="152" customFormat="1" ht="24.75" customHeight="1" x14ac:dyDescent="0.25">
      <c r="A151" s="100"/>
      <c r="B151" s="807"/>
      <c r="C151" s="807"/>
      <c r="D151" s="373"/>
      <c r="E151" s="561"/>
      <c r="F151" s="557"/>
      <c r="G151" s="576"/>
      <c r="H151" s="557"/>
      <c r="I151" s="105">
        <f t="shared" si="38"/>
        <v>0</v>
      </c>
      <c r="J151" s="443"/>
      <c r="K151" s="382"/>
      <c r="L151" s="652"/>
      <c r="M151" s="382"/>
      <c r="N151" s="652"/>
      <c r="O151" s="588"/>
      <c r="P151" s="383"/>
      <c r="Q151" s="527"/>
      <c r="R151" s="381"/>
      <c r="S151" s="65">
        <f t="shared" si="36"/>
        <v>0</v>
      </c>
      <c r="T151" s="170" t="e">
        <f t="shared" si="37"/>
        <v>#DIV/0!</v>
      </c>
    </row>
    <row r="152" spans="1:20" s="152" customFormat="1" ht="27" customHeight="1" x14ac:dyDescent="0.25">
      <c r="A152" s="100"/>
      <c r="B152" s="807"/>
      <c r="C152" s="807"/>
      <c r="D152" s="373"/>
      <c r="E152" s="561"/>
      <c r="F152" s="557"/>
      <c r="G152" s="576"/>
      <c r="H152" s="557"/>
      <c r="I152" s="105">
        <f t="shared" si="38"/>
        <v>0</v>
      </c>
      <c r="J152" s="443"/>
      <c r="K152" s="382"/>
      <c r="L152" s="652"/>
      <c r="M152" s="382"/>
      <c r="N152" s="652"/>
      <c r="O152" s="588"/>
      <c r="P152" s="563"/>
      <c r="Q152" s="527"/>
      <c r="R152" s="381"/>
      <c r="S152" s="65">
        <f t="shared" si="36"/>
        <v>0</v>
      </c>
      <c r="T152" s="170" t="e">
        <f t="shared" si="37"/>
        <v>#DIV/0!</v>
      </c>
    </row>
    <row r="153" spans="1:20" s="152" customFormat="1" ht="27" customHeight="1" x14ac:dyDescent="0.25">
      <c r="A153" s="100"/>
      <c r="B153" s="811"/>
      <c r="C153" s="807"/>
      <c r="D153" s="373"/>
      <c r="E153" s="561"/>
      <c r="F153" s="557"/>
      <c r="G153" s="576"/>
      <c r="H153" s="557"/>
      <c r="I153" s="105">
        <f t="shared" si="38"/>
        <v>0</v>
      </c>
      <c r="J153" s="443"/>
      <c r="K153" s="382"/>
      <c r="L153" s="652"/>
      <c r="M153" s="382"/>
      <c r="N153" s="652"/>
      <c r="O153" s="590"/>
      <c r="P153" s="563"/>
      <c r="Q153" s="527"/>
      <c r="R153" s="630"/>
      <c r="S153" s="65">
        <f t="shared" si="36"/>
        <v>0</v>
      </c>
      <c r="T153" s="170" t="e">
        <f t="shared" si="37"/>
        <v>#DIV/0!</v>
      </c>
    </row>
    <row r="154" spans="1:20" s="152" customFormat="1" ht="29.25" customHeight="1" x14ac:dyDescent="0.25">
      <c r="A154" s="100"/>
      <c r="B154" s="592"/>
      <c r="C154" s="578"/>
      <c r="D154" s="373"/>
      <c r="E154" s="559"/>
      <c r="F154" s="557"/>
      <c r="G154" s="576"/>
      <c r="H154" s="557"/>
      <c r="I154" s="105">
        <f t="shared" si="38"/>
        <v>0</v>
      </c>
      <c r="J154" s="443"/>
      <c r="K154" s="382"/>
      <c r="L154" s="652"/>
      <c r="M154" s="382"/>
      <c r="N154" s="652"/>
      <c r="O154" s="631"/>
      <c r="P154" s="563"/>
      <c r="Q154" s="527"/>
      <c r="R154" s="381"/>
      <c r="S154" s="65">
        <f t="shared" si="36"/>
        <v>0</v>
      </c>
      <c r="T154" s="170" t="e">
        <f t="shared" si="37"/>
        <v>#DIV/0!</v>
      </c>
    </row>
    <row r="155" spans="1:20" s="152" customFormat="1" ht="24.75" customHeight="1" x14ac:dyDescent="0.25">
      <c r="A155" s="100"/>
      <c r="B155" s="373"/>
      <c r="C155" s="373"/>
      <c r="D155" s="373"/>
      <c r="E155" s="559"/>
      <c r="F155" s="557"/>
      <c r="G155" s="576"/>
      <c r="H155" s="557"/>
      <c r="I155" s="105">
        <f t="shared" si="38"/>
        <v>0</v>
      </c>
      <c r="J155" s="443"/>
      <c r="K155" s="382"/>
      <c r="L155" s="652"/>
      <c r="M155" s="382"/>
      <c r="N155" s="652"/>
      <c r="O155" s="590"/>
      <c r="P155" s="383"/>
      <c r="Q155" s="527"/>
      <c r="R155" s="381"/>
      <c r="S155" s="65">
        <f t="shared" si="36"/>
        <v>0</v>
      </c>
      <c r="T155" s="170" t="e">
        <f t="shared" si="37"/>
        <v>#DIV/0!</v>
      </c>
    </row>
    <row r="156" spans="1:20" s="152" customFormat="1" ht="18.75" x14ac:dyDescent="0.25">
      <c r="A156" s="100"/>
      <c r="B156" s="373"/>
      <c r="C156" s="373"/>
      <c r="D156" s="373"/>
      <c r="E156" s="559"/>
      <c r="F156" s="557"/>
      <c r="G156" s="576"/>
      <c r="H156" s="557"/>
      <c r="I156" s="105">
        <f t="shared" si="38"/>
        <v>0</v>
      </c>
      <c r="J156" s="443"/>
      <c r="K156" s="382"/>
      <c r="L156" s="652"/>
      <c r="M156" s="382"/>
      <c r="N156" s="652"/>
      <c r="O156" s="562"/>
      <c r="P156" s="383"/>
      <c r="Q156" s="527"/>
      <c r="R156" s="381"/>
      <c r="S156" s="65">
        <f t="shared" si="36"/>
        <v>0</v>
      </c>
      <c r="T156" s="170" t="e">
        <f t="shared" si="37"/>
        <v>#DIV/0!</v>
      </c>
    </row>
    <row r="157" spans="1:20" s="152" customFormat="1" ht="30.75" customHeight="1" x14ac:dyDescent="0.25">
      <c r="A157" s="100"/>
      <c r="B157" s="616"/>
      <c r="C157" s="373"/>
      <c r="D157" s="373"/>
      <c r="E157" s="559"/>
      <c r="F157" s="557"/>
      <c r="G157" s="576"/>
      <c r="H157" s="557"/>
      <c r="I157" s="105">
        <f t="shared" si="38"/>
        <v>0</v>
      </c>
      <c r="J157" s="443"/>
      <c r="K157" s="382"/>
      <c r="L157" s="652"/>
      <c r="M157" s="382"/>
      <c r="N157" s="997"/>
      <c r="O157" s="562"/>
      <c r="P157" s="383"/>
      <c r="Q157" s="527"/>
      <c r="R157" s="381"/>
      <c r="S157" s="65">
        <f t="shared" si="36"/>
        <v>0</v>
      </c>
      <c r="T157" s="170" t="e">
        <f t="shared" si="37"/>
        <v>#DIV/0!</v>
      </c>
    </row>
    <row r="158" spans="1:20" s="152" customFormat="1" ht="18.75" x14ac:dyDescent="0.25">
      <c r="A158" s="100"/>
      <c r="B158" s="576"/>
      <c r="C158" s="373"/>
      <c r="D158" s="373"/>
      <c r="E158" s="559"/>
      <c r="F158" s="557"/>
      <c r="G158" s="576"/>
      <c r="H158" s="557"/>
      <c r="I158" s="105">
        <f t="shared" si="38"/>
        <v>0</v>
      </c>
      <c r="J158" s="447"/>
      <c r="K158" s="382"/>
      <c r="L158" s="652"/>
      <c r="M158" s="382"/>
      <c r="N158" s="998"/>
      <c r="O158" s="562"/>
      <c r="P158" s="383"/>
      <c r="Q158" s="527"/>
      <c r="R158" s="617"/>
      <c r="S158" s="65">
        <f t="shared" si="36"/>
        <v>0</v>
      </c>
      <c r="T158" s="170" t="e">
        <f t="shared" si="37"/>
        <v>#DIV/0!</v>
      </c>
    </row>
    <row r="159" spans="1:20" s="152" customFormat="1" ht="18.75" x14ac:dyDescent="0.25">
      <c r="A159" s="100"/>
      <c r="B159" s="373"/>
      <c r="C159" s="373"/>
      <c r="D159" s="373"/>
      <c r="E159" s="559"/>
      <c r="F159" s="557"/>
      <c r="G159" s="576"/>
      <c r="H159" s="557"/>
      <c r="I159" s="105">
        <f t="shared" si="38"/>
        <v>0</v>
      </c>
      <c r="J159" s="447"/>
      <c r="K159" s="382"/>
      <c r="L159" s="652"/>
      <c r="M159" s="382"/>
      <c r="N159" s="999"/>
      <c r="O159" s="562"/>
      <c r="P159" s="563"/>
      <c r="Q159" s="527"/>
      <c r="R159" s="617"/>
      <c r="S159" s="65">
        <f t="shared" si="36"/>
        <v>0</v>
      </c>
      <c r="T159" s="170" t="e">
        <f t="shared" si="37"/>
        <v>#DIV/0!</v>
      </c>
    </row>
    <row r="160" spans="1:20" s="152" customFormat="1" ht="27.75" customHeight="1" x14ac:dyDescent="0.25">
      <c r="A160" s="100"/>
      <c r="B160" s="373"/>
      <c r="C160" s="373"/>
      <c r="D160" s="373"/>
      <c r="E160" s="559"/>
      <c r="F160" s="557"/>
      <c r="G160" s="576"/>
      <c r="H160" s="557"/>
      <c r="I160" s="105">
        <f t="shared" si="38"/>
        <v>0</v>
      </c>
      <c r="J160" s="275"/>
      <c r="K160" s="382"/>
      <c r="L160" s="652"/>
      <c r="M160" s="382"/>
      <c r="N160" s="996"/>
      <c r="O160" s="562"/>
      <c r="P160" s="383"/>
      <c r="Q160" s="527"/>
      <c r="R160" s="617"/>
      <c r="S160" s="65">
        <f t="shared" si="36"/>
        <v>0</v>
      </c>
      <c r="T160" s="170" t="e">
        <f t="shared" si="37"/>
        <v>#DIV/0!</v>
      </c>
    </row>
    <row r="161" spans="1:20" s="152" customFormat="1" ht="32.2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38"/>
        <v>0</v>
      </c>
      <c r="J161" s="275"/>
      <c r="K161" s="382"/>
      <c r="L161" s="652"/>
      <c r="M161" s="382"/>
      <c r="N161" s="996"/>
      <c r="O161" s="562"/>
      <c r="P161" s="383"/>
      <c r="Q161" s="527"/>
      <c r="R161" s="617"/>
      <c r="S161" s="65">
        <f t="shared" si="36"/>
        <v>0</v>
      </c>
      <c r="T161" s="170" t="e">
        <f t="shared" si="37"/>
        <v>#DIV/0!</v>
      </c>
    </row>
    <row r="162" spans="1:20" s="152" customFormat="1" ht="19.5" customHeight="1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38"/>
        <v>0</v>
      </c>
      <c r="J162" s="275"/>
      <c r="K162" s="382"/>
      <c r="L162" s="652"/>
      <c r="M162" s="382"/>
      <c r="N162" s="935"/>
      <c r="O162" s="562"/>
      <c r="P162" s="383"/>
      <c r="Q162" s="527"/>
      <c r="R162" s="617"/>
      <c r="S162" s="65">
        <f t="shared" si="36"/>
        <v>0</v>
      </c>
      <c r="T162" s="170" t="e">
        <f t="shared" si="37"/>
        <v>#DIV/0!</v>
      </c>
    </row>
    <row r="163" spans="1:20" s="152" customFormat="1" x14ac:dyDescent="0.25">
      <c r="A163" s="100"/>
      <c r="B163" s="408"/>
      <c r="C163" s="73"/>
      <c r="D163" s="156"/>
      <c r="E163" s="149"/>
      <c r="F163" s="105"/>
      <c r="G163" s="100"/>
      <c r="H163" s="369"/>
      <c r="I163" s="105">
        <f t="shared" si="38"/>
        <v>0</v>
      </c>
      <c r="J163" s="177"/>
      <c r="K163" s="224"/>
      <c r="L163" s="653"/>
      <c r="M163" s="223"/>
      <c r="N163" s="936"/>
      <c r="O163" s="390"/>
      <c r="P163" s="222"/>
      <c r="Q163" s="528"/>
      <c r="R163" s="661"/>
      <c r="S163" s="65">
        <f t="shared" si="36"/>
        <v>0</v>
      </c>
      <c r="T163" s="170" t="e">
        <f t="shared" si="37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69"/>
      <c r="I164" s="105">
        <f t="shared" si="38"/>
        <v>0</v>
      </c>
      <c r="J164" s="177"/>
      <c r="K164" s="224"/>
      <c r="L164" s="653"/>
      <c r="M164" s="223"/>
      <c r="N164" s="936"/>
      <c r="O164" s="390"/>
      <c r="P164" s="222"/>
      <c r="Q164" s="528"/>
      <c r="R164" s="661"/>
      <c r="S164" s="65">
        <f t="shared" si="36"/>
        <v>0</v>
      </c>
      <c r="T164" s="170" t="e">
        <f t="shared" si="37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38"/>
        <v>0</v>
      </c>
      <c r="J165" s="177"/>
      <c r="K165" s="224"/>
      <c r="L165" s="653"/>
      <c r="M165" s="223"/>
      <c r="N165" s="936"/>
      <c r="O165" s="390"/>
      <c r="P165" s="222"/>
      <c r="Q165" s="528"/>
      <c r="R165" s="661"/>
      <c r="S165" s="65">
        <f t="shared" si="36"/>
        <v>0</v>
      </c>
      <c r="T165" s="170" t="e">
        <f t="shared" si="37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38"/>
        <v>0</v>
      </c>
      <c r="J166" s="177"/>
      <c r="K166" s="224"/>
      <c r="L166" s="653"/>
      <c r="M166" s="223"/>
      <c r="N166" s="936"/>
      <c r="O166" s="390"/>
      <c r="P166" s="222"/>
      <c r="Q166" s="528"/>
      <c r="R166" s="661"/>
      <c r="S166" s="65">
        <f t="shared" si="36"/>
        <v>0</v>
      </c>
      <c r="T166" s="170" t="e">
        <f t="shared" si="37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38"/>
        <v>0</v>
      </c>
      <c r="J167" s="177"/>
      <c r="K167" s="224"/>
      <c r="L167" s="653"/>
      <c r="M167" s="223"/>
      <c r="N167" s="936"/>
      <c r="O167" s="390"/>
      <c r="P167" s="222"/>
      <c r="Q167" s="528"/>
      <c r="R167" s="661"/>
      <c r="S167" s="65">
        <f t="shared" si="36"/>
        <v>0</v>
      </c>
      <c r="T167" s="170" t="e">
        <f t="shared" si="37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38"/>
        <v>0</v>
      </c>
      <c r="J168" s="177"/>
      <c r="K168" s="224"/>
      <c r="L168" s="653"/>
      <c r="M168" s="223"/>
      <c r="N168" s="936"/>
      <c r="O168" s="390"/>
      <c r="P168" s="222"/>
      <c r="Q168" s="528"/>
      <c r="R168" s="661"/>
      <c r="S168" s="65">
        <f t="shared" si="36"/>
        <v>0</v>
      </c>
      <c r="T168" s="170" t="e">
        <f t="shared" si="37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38"/>
        <v>0</v>
      </c>
      <c r="J169" s="177"/>
      <c r="K169" s="224"/>
      <c r="L169" s="653"/>
      <c r="M169" s="223"/>
      <c r="N169" s="936"/>
      <c r="O169" s="390"/>
      <c r="P169" s="222"/>
      <c r="Q169" s="528"/>
      <c r="R169" s="661"/>
      <c r="S169" s="65">
        <f t="shared" si="36"/>
        <v>0</v>
      </c>
      <c r="T169" s="170" t="e">
        <f t="shared" si="37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38"/>
        <v>0</v>
      </c>
      <c r="J170" s="177"/>
      <c r="K170" s="224"/>
      <c r="L170" s="653"/>
      <c r="M170" s="223"/>
      <c r="N170" s="937"/>
      <c r="O170" s="390"/>
      <c r="P170" s="222"/>
      <c r="Q170" s="529"/>
      <c r="R170" s="662"/>
      <c r="S170" s="65">
        <f t="shared" si="36"/>
        <v>0</v>
      </c>
      <c r="T170" s="170" t="e">
        <f t="shared" si="37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38"/>
        <v>0</v>
      </c>
      <c r="J171" s="177"/>
      <c r="K171" s="224"/>
      <c r="L171" s="653"/>
      <c r="M171" s="223"/>
      <c r="N171" s="937"/>
      <c r="O171" s="390"/>
      <c r="P171" s="222"/>
      <c r="Q171" s="529"/>
      <c r="R171" s="662"/>
      <c r="S171" s="65"/>
      <c r="T171" s="65"/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38"/>
        <v>0</v>
      </c>
      <c r="J172" s="177"/>
      <c r="K172" s="224"/>
      <c r="L172" s="653"/>
      <c r="M172" s="223"/>
      <c r="N172" s="937"/>
      <c r="O172" s="390"/>
      <c r="P172" s="222"/>
      <c r="Q172" s="529"/>
      <c r="R172" s="662"/>
      <c r="S172" s="65"/>
      <c r="T172" s="65"/>
    </row>
    <row r="173" spans="1:20" s="152" customFormat="1" ht="15.75" thickBot="1" x14ac:dyDescent="0.3">
      <c r="A173" s="100"/>
      <c r="B173" s="75"/>
      <c r="C173" s="146"/>
      <c r="D173" s="146"/>
      <c r="E173" s="134"/>
      <c r="F173" s="446"/>
      <c r="G173" s="100"/>
      <c r="H173" s="369"/>
      <c r="I173" s="105">
        <f t="shared" si="38"/>
        <v>0</v>
      </c>
      <c r="J173" s="177"/>
      <c r="K173" s="108"/>
      <c r="L173" s="653"/>
      <c r="M173" s="71"/>
      <c r="N173" s="937"/>
      <c r="O173" s="127"/>
      <c r="P173" s="116"/>
      <c r="Q173" s="530"/>
      <c r="R173" s="663"/>
      <c r="S173" s="65">
        <f t="shared" ref="S173:S178" si="40">Q173+M173+K173</f>
        <v>0</v>
      </c>
      <c r="T173" s="65" t="e">
        <f t="shared" ref="T173:T181" si="41">S173/H173+0.1</f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446"/>
      <c r="G174" s="100"/>
      <c r="H174" s="369"/>
      <c r="I174" s="105">
        <f t="shared" si="38"/>
        <v>0</v>
      </c>
      <c r="J174" s="177"/>
      <c r="K174" s="108"/>
      <c r="L174" s="653"/>
      <c r="M174" s="71"/>
      <c r="N174" s="937"/>
      <c r="O174" s="127"/>
      <c r="P174" s="116"/>
      <c r="Q174" s="531"/>
      <c r="R174" s="664"/>
      <c r="S174" s="65">
        <f t="shared" si="40"/>
        <v>0</v>
      </c>
      <c r="T174" s="65" t="e">
        <f t="shared" si="41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6"/>
      <c r="G175" s="100"/>
      <c r="H175" s="369"/>
      <c r="I175" s="105">
        <f t="shared" si="38"/>
        <v>0</v>
      </c>
      <c r="J175" s="177"/>
      <c r="K175" s="108"/>
      <c r="L175" s="653"/>
      <c r="M175" s="71"/>
      <c r="N175" s="937"/>
      <c r="O175" s="127"/>
      <c r="P175" s="116"/>
      <c r="Q175" s="531"/>
      <c r="R175" s="664"/>
      <c r="S175" s="65">
        <f t="shared" si="40"/>
        <v>0</v>
      </c>
      <c r="T175" s="65" t="e">
        <f t="shared" si="41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6"/>
      <c r="G176" s="100"/>
      <c r="H176" s="369"/>
      <c r="I176" s="105">
        <f t="shared" si="38"/>
        <v>0</v>
      </c>
      <c r="J176" s="177"/>
      <c r="K176" s="108"/>
      <c r="L176" s="653"/>
      <c r="M176" s="71"/>
      <c r="N176" s="937"/>
      <c r="O176" s="127"/>
      <c r="P176" s="116"/>
      <c r="Q176" s="531"/>
      <c r="R176" s="665"/>
      <c r="S176" s="65">
        <f t="shared" si="40"/>
        <v>0</v>
      </c>
      <c r="T176" s="65" t="e">
        <f t="shared" si="41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6"/>
      <c r="G177" s="100"/>
      <c r="H177" s="369"/>
      <c r="I177" s="105">
        <f t="shared" si="38"/>
        <v>0</v>
      </c>
      <c r="J177" s="177"/>
      <c r="K177" s="108"/>
      <c r="L177" s="653"/>
      <c r="M177" s="71"/>
      <c r="N177" s="937"/>
      <c r="O177" s="127"/>
      <c r="P177" s="116"/>
      <c r="Q177" s="531"/>
      <c r="R177" s="665"/>
      <c r="S177" s="65">
        <f t="shared" si="40"/>
        <v>0</v>
      </c>
      <c r="T177" s="65" t="e">
        <f t="shared" si="41"/>
        <v>#DIV/0!</v>
      </c>
    </row>
    <row r="178" spans="1:20" s="152" customFormat="1" ht="15.75" hidden="1" thickBot="1" x14ac:dyDescent="0.3">
      <c r="A178" s="100"/>
      <c r="B178" s="75"/>
      <c r="C178" s="146"/>
      <c r="E178" s="134"/>
      <c r="F178" s="446"/>
      <c r="G178" s="100"/>
      <c r="H178" s="369"/>
      <c r="I178" s="105">
        <f t="shared" si="38"/>
        <v>0</v>
      </c>
      <c r="J178" s="177"/>
      <c r="K178" s="108"/>
      <c r="L178" s="653"/>
      <c r="M178" s="71"/>
      <c r="N178" s="937"/>
      <c r="O178" s="127"/>
      <c r="P178" s="116"/>
      <c r="Q178" s="394"/>
      <c r="R178" s="666"/>
      <c r="S178" s="65">
        <f t="shared" si="40"/>
        <v>0</v>
      </c>
      <c r="T178" s="65" t="e">
        <f t="shared" si="41"/>
        <v>#DIV/0!</v>
      </c>
    </row>
    <row r="179" spans="1:20" s="152" customFormat="1" ht="15.75" hidden="1" thickBot="1" x14ac:dyDescent="0.3">
      <c r="A179" s="100"/>
      <c r="B179" s="75"/>
      <c r="C179" s="146"/>
      <c r="D179" s="101"/>
      <c r="E179" s="134"/>
      <c r="F179" s="446"/>
      <c r="G179" s="100"/>
      <c r="H179" s="369"/>
      <c r="I179" s="105">
        <f t="shared" si="38"/>
        <v>0</v>
      </c>
      <c r="J179" s="177"/>
      <c r="K179" s="108"/>
      <c r="L179" s="653"/>
      <c r="M179" s="71"/>
      <c r="N179" s="937"/>
      <c r="O179" s="127"/>
      <c r="P179" s="116"/>
      <c r="Q179" s="394"/>
      <c r="R179" s="666"/>
      <c r="S179" s="65">
        <f t="shared" ref="S179:S184" si="42">Q179+M179+K179</f>
        <v>0</v>
      </c>
      <c r="T179" s="65" t="e">
        <f t="shared" si="41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446"/>
      <c r="G180" s="100"/>
      <c r="H180" s="369"/>
      <c r="I180" s="105">
        <f t="shared" si="38"/>
        <v>0</v>
      </c>
      <c r="J180" s="177"/>
      <c r="K180" s="108"/>
      <c r="L180" s="653"/>
      <c r="M180" s="71"/>
      <c r="N180" s="937"/>
      <c r="O180" s="127"/>
      <c r="P180" s="116"/>
      <c r="Q180" s="394"/>
      <c r="R180" s="666"/>
      <c r="S180" s="65">
        <f t="shared" si="42"/>
        <v>0</v>
      </c>
      <c r="T180" s="65" t="e">
        <f t="shared" si="41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6"/>
      <c r="G181" s="100"/>
      <c r="H181" s="369"/>
      <c r="I181" s="105">
        <f t="shared" si="38"/>
        <v>0</v>
      </c>
      <c r="J181" s="177"/>
      <c r="K181" s="108"/>
      <c r="L181" s="653"/>
      <c r="M181" s="71"/>
      <c r="N181" s="937"/>
      <c r="O181" s="127"/>
      <c r="P181" s="116"/>
      <c r="Q181" s="394"/>
      <c r="R181" s="666"/>
      <c r="S181" s="65">
        <f t="shared" si="42"/>
        <v>0</v>
      </c>
      <c r="T181" s="65" t="e">
        <f t="shared" si="41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6"/>
      <c r="G182" s="100"/>
      <c r="H182" s="369"/>
      <c r="I182" s="105">
        <f t="shared" si="38"/>
        <v>0</v>
      </c>
      <c r="J182" s="177"/>
      <c r="K182" s="108"/>
      <c r="L182" s="653"/>
      <c r="M182" s="71"/>
      <c r="N182" s="937"/>
      <c r="O182" s="127"/>
      <c r="P182" s="116"/>
      <c r="Q182" s="394"/>
      <c r="R182" s="666"/>
      <c r="S182" s="65">
        <f t="shared" si="42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148"/>
      <c r="D183" s="153"/>
      <c r="E183" s="134"/>
      <c r="F183" s="446"/>
      <c r="G183" s="100"/>
      <c r="H183" s="369"/>
      <c r="I183" s="105">
        <f t="shared" si="38"/>
        <v>0</v>
      </c>
      <c r="J183" s="177"/>
      <c r="K183" s="108"/>
      <c r="L183" s="653"/>
      <c r="M183" s="71"/>
      <c r="N183" s="937"/>
      <c r="O183" s="127"/>
      <c r="P183" s="116"/>
      <c r="Q183" s="532"/>
      <c r="R183" s="663"/>
      <c r="S183" s="65">
        <f t="shared" si="42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6"/>
      <c r="G184" s="100"/>
      <c r="H184" s="369"/>
      <c r="I184" s="105">
        <f t="shared" si="38"/>
        <v>0</v>
      </c>
      <c r="J184" s="177"/>
      <c r="K184" s="108"/>
      <c r="L184" s="653"/>
      <c r="M184" s="71"/>
      <c r="N184" s="937"/>
      <c r="O184" s="127"/>
      <c r="P184" s="116"/>
      <c r="Q184" s="532"/>
      <c r="R184" s="667"/>
      <c r="S184" s="65">
        <f t="shared" si="42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95"/>
      <c r="D185" s="153"/>
      <c r="E185" s="453"/>
      <c r="F185" s="446"/>
      <c r="G185" s="100"/>
      <c r="H185" s="369"/>
      <c r="I185" s="105">
        <f t="shared" si="38"/>
        <v>0</v>
      </c>
      <c r="J185" s="129"/>
      <c r="K185" s="162"/>
      <c r="L185" s="654"/>
      <c r="M185" s="71"/>
      <c r="N185" s="938"/>
      <c r="O185" s="127"/>
      <c r="P185" s="95"/>
      <c r="Q185" s="394"/>
      <c r="R185" s="668"/>
      <c r="S185" s="65">
        <f>Q185+M185+K185</f>
        <v>0</v>
      </c>
      <c r="T185" s="65" t="e">
        <f>S185/H185+0.1</f>
        <v>#DIV/0!</v>
      </c>
    </row>
    <row r="186" spans="1:20" s="152" customFormat="1" ht="29.25" customHeight="1" thickTop="1" thickBot="1" x14ac:dyDescent="0.3">
      <c r="A186" s="100"/>
      <c r="B186" s="75"/>
      <c r="C186" s="95"/>
      <c r="D186" s="163"/>
      <c r="E186" s="134"/>
      <c r="F186" s="450" t="s">
        <v>31</v>
      </c>
      <c r="G186" s="72">
        <f>SUM(G5:G185)</f>
        <v>1324</v>
      </c>
      <c r="H186" s="370">
        <f>SUM(H3:H185)</f>
        <v>266008.40999999997</v>
      </c>
      <c r="I186" s="468">
        <f>PIERNA!I37</f>
        <v>0</v>
      </c>
      <c r="J186" s="46"/>
      <c r="K186" s="164">
        <f>SUM(K5:K185)</f>
        <v>137474</v>
      </c>
      <c r="L186" s="655"/>
      <c r="M186" s="164">
        <f>SUM(M5:M185)</f>
        <v>361920</v>
      </c>
      <c r="N186" s="939"/>
      <c r="O186" s="391"/>
      <c r="P186" s="117"/>
      <c r="Q186" s="533">
        <f>SUM(Q5:Q185)</f>
        <v>8599986.5503000002</v>
      </c>
      <c r="R186" s="669"/>
      <c r="S186" s="167">
        <f>Q186+M186+K186</f>
        <v>9099380.5503000002</v>
      </c>
      <c r="T186" s="65"/>
    </row>
    <row r="187" spans="1:20" s="152" customFormat="1" ht="15.75" thickTop="1" x14ac:dyDescent="0.25">
      <c r="B187" s="75"/>
      <c r="C187" s="75"/>
      <c r="D187" s="100"/>
      <c r="E187" s="134"/>
      <c r="F187" s="160"/>
      <c r="G187" s="100"/>
      <c r="H187" s="160"/>
      <c r="I187" s="75"/>
      <c r="J187" s="129"/>
      <c r="L187" s="656"/>
      <c r="N187" s="940"/>
      <c r="O187" s="161"/>
      <c r="P187" s="95"/>
      <c r="Q187" s="394"/>
      <c r="R187" s="480" t="s">
        <v>42</v>
      </c>
    </row>
  </sheetData>
  <sortState ref="A101:AC105">
    <sortCondition ref="E99:E100"/>
  </sortState>
  <mergeCells count="8">
    <mergeCell ref="R105:R108"/>
    <mergeCell ref="B105:B108"/>
    <mergeCell ref="O105:O108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19"/>
      <c r="B5" s="1120" t="s">
        <v>77</v>
      </c>
      <c r="C5" s="230"/>
      <c r="D5" s="134"/>
      <c r="E5" s="78"/>
      <c r="F5" s="62"/>
      <c r="G5" s="5"/>
    </row>
    <row r="6" spans="1:9" x14ac:dyDescent="0.25">
      <c r="A6" s="1119"/>
      <c r="B6" s="1120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19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11" t="s">
        <v>145</v>
      </c>
      <c r="B1" s="1111"/>
      <c r="C1" s="1111"/>
      <c r="D1" s="1111"/>
      <c r="E1" s="1111"/>
      <c r="F1" s="1111"/>
      <c r="G1" s="1111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19"/>
      <c r="B5" s="1121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19"/>
      <c r="B6" s="1121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107" t="s">
        <v>324</v>
      </c>
      <c r="B1" s="1107"/>
      <c r="C1" s="1107"/>
      <c r="D1" s="1107"/>
      <c r="E1" s="1107"/>
      <c r="F1" s="1107"/>
      <c r="G1" s="1107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122" t="s">
        <v>129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115" t="s">
        <v>52</v>
      </c>
      <c r="B5" s="1123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15"/>
      <c r="B6" s="1123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196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214</v>
      </c>
      <c r="H13" s="71">
        <v>84</v>
      </c>
      <c r="I13" s="85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6">
        <v>106</v>
      </c>
      <c r="E14" s="847">
        <v>44869</v>
      </c>
      <c r="F14" s="846">
        <f t="shared" si="0"/>
        <v>106</v>
      </c>
      <c r="G14" s="848" t="s">
        <v>243</v>
      </c>
      <c r="H14" s="849">
        <v>86</v>
      </c>
      <c r="I14" s="60">
        <f t="shared" si="2"/>
        <v>1621.08</v>
      </c>
    </row>
    <row r="15" spans="1:9" x14ac:dyDescent="0.25">
      <c r="A15" s="73"/>
      <c r="B15" s="852">
        <f t="shared" si="1"/>
        <v>61</v>
      </c>
      <c r="C15" s="15">
        <v>4</v>
      </c>
      <c r="D15" s="846">
        <v>102.73</v>
      </c>
      <c r="E15" s="847">
        <v>44877</v>
      </c>
      <c r="F15" s="846">
        <f t="shared" si="0"/>
        <v>102.73</v>
      </c>
      <c r="G15" s="848" t="s">
        <v>271</v>
      </c>
      <c r="H15" s="849">
        <v>86</v>
      </c>
      <c r="I15" s="851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17"/>
      <c r="F16" s="1013">
        <f t="shared" si="0"/>
        <v>0</v>
      </c>
      <c r="G16" s="1014"/>
      <c r="H16" s="1015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17"/>
      <c r="F17" s="1013">
        <f t="shared" si="0"/>
        <v>0</v>
      </c>
      <c r="G17" s="1014"/>
      <c r="H17" s="1015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17"/>
      <c r="F18" s="1013">
        <f t="shared" si="0"/>
        <v>0</v>
      </c>
      <c r="G18" s="1014"/>
      <c r="H18" s="1015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17"/>
      <c r="F19" s="1013">
        <f t="shared" si="0"/>
        <v>0</v>
      </c>
      <c r="G19" s="1014"/>
      <c r="H19" s="1015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17"/>
      <c r="F20" s="1013">
        <f t="shared" si="0"/>
        <v>0</v>
      </c>
      <c r="G20" s="1014"/>
      <c r="H20" s="1015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17"/>
      <c r="F21" s="1013">
        <f t="shared" si="0"/>
        <v>0</v>
      </c>
      <c r="G21" s="1014"/>
      <c r="H21" s="1015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17"/>
      <c r="F22" s="1013">
        <f t="shared" si="0"/>
        <v>0</v>
      </c>
      <c r="G22" s="1014"/>
      <c r="H22" s="1015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17"/>
      <c r="F23" s="1013">
        <f t="shared" si="0"/>
        <v>0</v>
      </c>
      <c r="G23" s="1014"/>
      <c r="H23" s="1015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17"/>
      <c r="F24" s="1013">
        <f t="shared" si="0"/>
        <v>0</v>
      </c>
      <c r="G24" s="1014"/>
      <c r="H24" s="1015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17"/>
      <c r="F25" s="1013">
        <f t="shared" si="0"/>
        <v>0</v>
      </c>
      <c r="G25" s="1014"/>
      <c r="H25" s="1015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17"/>
      <c r="F26" s="1013">
        <f t="shared" si="0"/>
        <v>0</v>
      </c>
      <c r="G26" s="1014"/>
      <c r="H26" s="1015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17"/>
      <c r="F27" s="1013">
        <v>0</v>
      </c>
      <c r="G27" s="1014"/>
      <c r="H27" s="1015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15"/>
      <c r="B5" s="1124"/>
      <c r="C5" s="234"/>
      <c r="D5" s="134"/>
      <c r="E5" s="78"/>
      <c r="F5" s="62"/>
      <c r="G5" s="5"/>
      <c r="H5" t="s">
        <v>41</v>
      </c>
    </row>
    <row r="6" spans="1:9" ht="15.75" x14ac:dyDescent="0.25">
      <c r="A6" s="1115"/>
      <c r="B6" s="1124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07" t="s">
        <v>325</v>
      </c>
      <c r="B1" s="1107"/>
      <c r="C1" s="1107"/>
      <c r="D1" s="1107"/>
      <c r="E1" s="1107"/>
      <c r="F1" s="1107"/>
      <c r="G1" s="110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19" t="s">
        <v>81</v>
      </c>
      <c r="B5" s="1124" t="s">
        <v>82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19"/>
      <c r="B6" s="1125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245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246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282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1005">
        <f t="shared" si="1"/>
        <v>29</v>
      </c>
      <c r="C11" s="1006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283</v>
      </c>
      <c r="H11" s="71">
        <v>47</v>
      </c>
      <c r="I11" s="1004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18"/>
      <c r="F26" s="1019">
        <f>D26</f>
        <v>0</v>
      </c>
      <c r="G26" s="1014"/>
      <c r="H26" s="1015"/>
      <c r="I26" s="854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18"/>
      <c r="F27" s="1019">
        <f t="shared" si="3"/>
        <v>0</v>
      </c>
      <c r="G27" s="1014"/>
      <c r="H27" s="1015"/>
      <c r="I27" s="854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18"/>
      <c r="F28" s="1019">
        <f t="shared" si="3"/>
        <v>0</v>
      </c>
      <c r="G28" s="1014"/>
      <c r="H28" s="1015"/>
      <c r="I28" s="854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18"/>
      <c r="F29" s="1019">
        <f t="shared" si="3"/>
        <v>0</v>
      </c>
      <c r="G29" s="1014"/>
      <c r="H29" s="1015"/>
      <c r="I29" s="854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18"/>
      <c r="F30" s="1019">
        <f t="shared" si="3"/>
        <v>0</v>
      </c>
      <c r="G30" s="1014"/>
      <c r="H30" s="1015"/>
      <c r="I30" s="854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102" t="s">
        <v>21</v>
      </c>
      <c r="E38" s="1103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15"/>
      <c r="B5" s="1126" t="s">
        <v>148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15"/>
      <c r="B6" s="1127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2" t="s">
        <v>21</v>
      </c>
      <c r="E42" s="1103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15"/>
      <c r="B5" s="508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15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02" t="s">
        <v>21</v>
      </c>
      <c r="E31" s="110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28" t="s">
        <v>86</v>
      </c>
      <c r="C4" s="128"/>
      <c r="D4" s="134"/>
      <c r="E4" s="180"/>
      <c r="F4" s="137"/>
      <c r="G4" s="38"/>
    </row>
    <row r="5" spans="1:15" ht="15.75" x14ac:dyDescent="0.25">
      <c r="A5" s="1115"/>
      <c r="B5" s="112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15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02" t="s">
        <v>21</v>
      </c>
      <c r="E31" s="110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02" t="s">
        <v>21</v>
      </c>
      <c r="E31" s="1103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6"/>
      <c r="B1" s="1096"/>
      <c r="C1" s="1096"/>
      <c r="D1" s="1096"/>
      <c r="E1" s="1096"/>
      <c r="F1" s="1096"/>
      <c r="G1" s="109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19" t="s">
        <v>96</v>
      </c>
      <c r="B5" s="1130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19"/>
      <c r="B6" s="113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02" t="s">
        <v>21</v>
      </c>
      <c r="E32" s="110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EJ8" activePane="bottomRight" state="frozen"/>
      <selection activeCell="I1" sqref="I1"/>
      <selection pane="topRight" activeCell="K1" sqref="K1"/>
      <selection pane="bottomLeft" activeCell="I8" sqref="I8"/>
      <selection pane="bottomRight" activeCell="EN29" sqref="EN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098" t="s">
        <v>320</v>
      </c>
      <c r="L1" s="1098"/>
      <c r="M1" s="1098"/>
      <c r="N1" s="1098"/>
      <c r="O1" s="1098"/>
      <c r="P1" s="1098"/>
      <c r="Q1" s="1098"/>
      <c r="R1" s="269">
        <f>I1+1</f>
        <v>1</v>
      </c>
      <c r="S1" s="269"/>
      <c r="U1" s="1096" t="str">
        <f>K1</f>
        <v>ENTRADA DEL MES DE    DICIEMBRE    2022</v>
      </c>
      <c r="V1" s="1096"/>
      <c r="W1" s="1096"/>
      <c r="X1" s="1096"/>
      <c r="Y1" s="1096"/>
      <c r="Z1" s="1096"/>
      <c r="AA1" s="1096"/>
      <c r="AB1" s="269">
        <f>R1+1</f>
        <v>2</v>
      </c>
      <c r="AC1" s="395"/>
      <c r="AE1" s="1096" t="str">
        <f>U1</f>
        <v>ENTRADA DEL MES DE    DICIEMBRE    2022</v>
      </c>
      <c r="AF1" s="1096"/>
      <c r="AG1" s="1096"/>
      <c r="AH1" s="1096"/>
      <c r="AI1" s="1096"/>
      <c r="AJ1" s="1096"/>
      <c r="AK1" s="1096"/>
      <c r="AL1" s="269">
        <f>AB1+1</f>
        <v>3</v>
      </c>
      <c r="AM1" s="269"/>
      <c r="AO1" s="1096" t="str">
        <f>AE1</f>
        <v>ENTRADA DEL MES DE    DICIEMBRE    2022</v>
      </c>
      <c r="AP1" s="1096"/>
      <c r="AQ1" s="1096"/>
      <c r="AR1" s="1096"/>
      <c r="AS1" s="1096"/>
      <c r="AT1" s="1096"/>
      <c r="AU1" s="1096"/>
      <c r="AV1" s="269">
        <f>AL1+1</f>
        <v>4</v>
      </c>
      <c r="AW1" s="395"/>
      <c r="AY1" s="1096" t="str">
        <f>AO1</f>
        <v>ENTRADA DEL MES DE    DICIEMBRE    2022</v>
      </c>
      <c r="AZ1" s="1096"/>
      <c r="BA1" s="1096"/>
      <c r="BB1" s="1096"/>
      <c r="BC1" s="1096"/>
      <c r="BD1" s="1096"/>
      <c r="BE1" s="1096"/>
      <c r="BF1" s="269">
        <f>AV1+1</f>
        <v>5</v>
      </c>
      <c r="BG1" s="411"/>
      <c r="BI1" s="1096" t="str">
        <f>AY1</f>
        <v>ENTRADA DEL MES DE    DICIEMBRE    2022</v>
      </c>
      <c r="BJ1" s="1096"/>
      <c r="BK1" s="1096"/>
      <c r="BL1" s="1096"/>
      <c r="BM1" s="1096"/>
      <c r="BN1" s="1096"/>
      <c r="BO1" s="1096"/>
      <c r="BP1" s="269">
        <f>BF1+1</f>
        <v>6</v>
      </c>
      <c r="BQ1" s="395"/>
      <c r="BS1" s="1096" t="str">
        <f>BI1</f>
        <v>ENTRADA DEL MES DE    DICIEMBRE    2022</v>
      </c>
      <c r="BT1" s="1096"/>
      <c r="BU1" s="1096"/>
      <c r="BV1" s="1096"/>
      <c r="BW1" s="1096"/>
      <c r="BX1" s="1096"/>
      <c r="BY1" s="1096"/>
      <c r="BZ1" s="269">
        <f>BP1+1</f>
        <v>7</v>
      </c>
      <c r="CC1" s="1096" t="str">
        <f>BS1</f>
        <v>ENTRADA DEL MES DE    DICIEMBRE    2022</v>
      </c>
      <c r="CD1" s="1096"/>
      <c r="CE1" s="1096"/>
      <c r="CF1" s="1096"/>
      <c r="CG1" s="1096"/>
      <c r="CH1" s="1096"/>
      <c r="CI1" s="1096"/>
      <c r="CJ1" s="269">
        <f>BZ1+1</f>
        <v>8</v>
      </c>
      <c r="CM1" s="1096" t="str">
        <f>CC1</f>
        <v>ENTRADA DEL MES DE    DICIEMBRE    2022</v>
      </c>
      <c r="CN1" s="1096"/>
      <c r="CO1" s="1096"/>
      <c r="CP1" s="1096"/>
      <c r="CQ1" s="1096"/>
      <c r="CR1" s="1096"/>
      <c r="CS1" s="1096"/>
      <c r="CT1" s="269">
        <f>CJ1+1</f>
        <v>9</v>
      </c>
      <c r="CU1" s="395"/>
      <c r="CW1" s="1096" t="str">
        <f>CM1</f>
        <v>ENTRADA DEL MES DE    DICIEMBRE    2022</v>
      </c>
      <c r="CX1" s="1096"/>
      <c r="CY1" s="1096"/>
      <c r="CZ1" s="1096"/>
      <c r="DA1" s="1096"/>
      <c r="DB1" s="1096"/>
      <c r="DC1" s="1096"/>
      <c r="DD1" s="269">
        <f>CT1+1</f>
        <v>10</v>
      </c>
      <c r="DE1" s="395"/>
      <c r="DG1" s="1096" t="str">
        <f>CW1</f>
        <v>ENTRADA DEL MES DE    DICIEMBRE    2022</v>
      </c>
      <c r="DH1" s="1096"/>
      <c r="DI1" s="1096"/>
      <c r="DJ1" s="1096"/>
      <c r="DK1" s="1096"/>
      <c r="DL1" s="1096"/>
      <c r="DM1" s="1096"/>
      <c r="DN1" s="269">
        <f>DD1+1</f>
        <v>11</v>
      </c>
      <c r="DO1" s="395"/>
      <c r="DQ1" s="1096" t="str">
        <f>DG1</f>
        <v>ENTRADA DEL MES DE    DICIEMBRE    2022</v>
      </c>
      <c r="DR1" s="1096"/>
      <c r="DS1" s="1096"/>
      <c r="DT1" s="1096"/>
      <c r="DU1" s="1096"/>
      <c r="DV1" s="1096"/>
      <c r="DW1" s="1096"/>
      <c r="DX1" s="269">
        <f>DN1+1</f>
        <v>12</v>
      </c>
      <c r="EA1" s="1096" t="str">
        <f>DQ1</f>
        <v>ENTRADA DEL MES DE    DICIEMBRE    2022</v>
      </c>
      <c r="EB1" s="1096"/>
      <c r="EC1" s="1096"/>
      <c r="ED1" s="1096"/>
      <c r="EE1" s="1096"/>
      <c r="EF1" s="1096"/>
      <c r="EG1" s="1096"/>
      <c r="EH1" s="269">
        <f>DX1+1</f>
        <v>13</v>
      </c>
      <c r="EI1" s="395"/>
      <c r="EK1" s="1096" t="str">
        <f>EA1</f>
        <v>ENTRADA DEL MES DE    DICIEMBRE    2022</v>
      </c>
      <c r="EL1" s="1096"/>
      <c r="EM1" s="1096"/>
      <c r="EN1" s="1096"/>
      <c r="EO1" s="1096"/>
      <c r="EP1" s="1096"/>
      <c r="EQ1" s="1096"/>
      <c r="ER1" s="269">
        <f>EH1+1</f>
        <v>14</v>
      </c>
      <c r="ES1" s="395"/>
      <c r="EU1" s="1096" t="str">
        <f>EK1</f>
        <v>ENTRADA DEL MES DE    DICIEMBRE    2022</v>
      </c>
      <c r="EV1" s="1096"/>
      <c r="EW1" s="1096"/>
      <c r="EX1" s="1096"/>
      <c r="EY1" s="1096"/>
      <c r="EZ1" s="1096"/>
      <c r="FA1" s="1096"/>
      <c r="FB1" s="269">
        <f>ER1+1</f>
        <v>15</v>
      </c>
      <c r="FC1" s="395"/>
      <c r="FE1" s="1096" t="str">
        <f>EU1</f>
        <v>ENTRADA DEL MES DE    DICIEMBRE    2022</v>
      </c>
      <c r="FF1" s="1096"/>
      <c r="FG1" s="1096"/>
      <c r="FH1" s="1096"/>
      <c r="FI1" s="1096"/>
      <c r="FJ1" s="1096"/>
      <c r="FK1" s="1096"/>
      <c r="FL1" s="269">
        <f>FB1+1</f>
        <v>16</v>
      </c>
      <c r="FM1" s="395"/>
      <c r="FO1" s="1096" t="str">
        <f>FE1</f>
        <v>ENTRADA DEL MES DE    DICIEMBRE    2022</v>
      </c>
      <c r="FP1" s="1096"/>
      <c r="FQ1" s="1096"/>
      <c r="FR1" s="1096"/>
      <c r="FS1" s="1096"/>
      <c r="FT1" s="1096"/>
      <c r="FU1" s="1096"/>
      <c r="FV1" s="269">
        <f>FL1+1</f>
        <v>17</v>
      </c>
      <c r="FW1" s="395"/>
      <c r="FY1" s="1096" t="str">
        <f>FO1</f>
        <v>ENTRADA DEL MES DE    DICIEMBRE    2022</v>
      </c>
      <c r="FZ1" s="1096"/>
      <c r="GA1" s="1096"/>
      <c r="GB1" s="1096"/>
      <c r="GC1" s="1096"/>
      <c r="GD1" s="1096"/>
      <c r="GE1" s="1096"/>
      <c r="GF1" s="269">
        <f>FV1+1</f>
        <v>18</v>
      </c>
      <c r="GG1" s="395"/>
      <c r="GH1" s="75" t="s">
        <v>37</v>
      </c>
      <c r="GI1" s="1096" t="str">
        <f>FY1</f>
        <v>ENTRADA DEL MES DE    DICIEMBRE    2022</v>
      </c>
      <c r="GJ1" s="1096"/>
      <c r="GK1" s="1096"/>
      <c r="GL1" s="1096"/>
      <c r="GM1" s="1096"/>
      <c r="GN1" s="1096"/>
      <c r="GO1" s="1096"/>
      <c r="GP1" s="269">
        <f>GF1+1</f>
        <v>19</v>
      </c>
      <c r="GQ1" s="395"/>
      <c r="GS1" s="1096" t="str">
        <f>GI1</f>
        <v>ENTRADA DEL MES DE    DICIEMBRE    2022</v>
      </c>
      <c r="GT1" s="1096"/>
      <c r="GU1" s="1096"/>
      <c r="GV1" s="1096"/>
      <c r="GW1" s="1096"/>
      <c r="GX1" s="1096"/>
      <c r="GY1" s="1096"/>
      <c r="GZ1" s="269">
        <f>GP1+1</f>
        <v>20</v>
      </c>
      <c r="HA1" s="395"/>
      <c r="HC1" s="1096" t="str">
        <f>GS1</f>
        <v>ENTRADA DEL MES DE    DICIEMBRE    2022</v>
      </c>
      <c r="HD1" s="1096"/>
      <c r="HE1" s="1096"/>
      <c r="HF1" s="1096"/>
      <c r="HG1" s="1096"/>
      <c r="HH1" s="1096"/>
      <c r="HI1" s="1096"/>
      <c r="HJ1" s="269">
        <f>GZ1+1</f>
        <v>21</v>
      </c>
      <c r="HK1" s="395"/>
      <c r="HM1" s="1096" t="str">
        <f>HC1</f>
        <v>ENTRADA DEL MES DE    DICIEMBRE    2022</v>
      </c>
      <c r="HN1" s="1096"/>
      <c r="HO1" s="1096"/>
      <c r="HP1" s="1096"/>
      <c r="HQ1" s="1096"/>
      <c r="HR1" s="1096"/>
      <c r="HS1" s="1096"/>
      <c r="HT1" s="269">
        <f>HJ1+1</f>
        <v>22</v>
      </c>
      <c r="HU1" s="395"/>
      <c r="HW1" s="1096" t="str">
        <f>HM1</f>
        <v>ENTRADA DEL MES DE    DICIEMBRE    2022</v>
      </c>
      <c r="HX1" s="1096"/>
      <c r="HY1" s="1096"/>
      <c r="HZ1" s="1096"/>
      <c r="IA1" s="1096"/>
      <c r="IB1" s="1096"/>
      <c r="IC1" s="1096"/>
      <c r="ID1" s="269">
        <f>HT1+1</f>
        <v>23</v>
      </c>
      <c r="IE1" s="395"/>
      <c r="IG1" s="1096" t="str">
        <f>HW1</f>
        <v>ENTRADA DEL MES DE    DICIEMBRE    2022</v>
      </c>
      <c r="IH1" s="1096"/>
      <c r="II1" s="1096"/>
      <c r="IJ1" s="1096"/>
      <c r="IK1" s="1096"/>
      <c r="IL1" s="1096"/>
      <c r="IM1" s="1096"/>
      <c r="IN1" s="269">
        <f>ID1+1</f>
        <v>24</v>
      </c>
      <c r="IO1" s="395"/>
      <c r="IQ1" s="1096" t="str">
        <f>IG1</f>
        <v>ENTRADA DEL MES DE    DICIEMBRE    2022</v>
      </c>
      <c r="IR1" s="1096"/>
      <c r="IS1" s="1096"/>
      <c r="IT1" s="1096"/>
      <c r="IU1" s="1096"/>
      <c r="IV1" s="1096"/>
      <c r="IW1" s="1096"/>
      <c r="IX1" s="269">
        <f>IN1+1</f>
        <v>25</v>
      </c>
      <c r="IY1" s="395"/>
      <c r="JA1" s="1096" t="str">
        <f>IQ1</f>
        <v>ENTRADA DEL MES DE    DICIEMBRE    2022</v>
      </c>
      <c r="JB1" s="1096"/>
      <c r="JC1" s="1096"/>
      <c r="JD1" s="1096"/>
      <c r="JE1" s="1096"/>
      <c r="JF1" s="1096"/>
      <c r="JG1" s="1096"/>
      <c r="JH1" s="269">
        <f>IX1+1</f>
        <v>26</v>
      </c>
      <c r="JI1" s="395"/>
      <c r="JK1" s="1106" t="str">
        <f>JA1</f>
        <v>ENTRADA DEL MES DE    DICIEMBRE    2022</v>
      </c>
      <c r="JL1" s="1106"/>
      <c r="JM1" s="1106"/>
      <c r="JN1" s="1106"/>
      <c r="JO1" s="1106"/>
      <c r="JP1" s="1106"/>
      <c r="JQ1" s="1106"/>
      <c r="JR1" s="269">
        <f>JH1+1</f>
        <v>27</v>
      </c>
      <c r="JS1" s="395"/>
      <c r="JU1" s="1096" t="str">
        <f>JK1</f>
        <v>ENTRADA DEL MES DE    DICIEMBRE    2022</v>
      </c>
      <c r="JV1" s="1096"/>
      <c r="JW1" s="1096"/>
      <c r="JX1" s="1096"/>
      <c r="JY1" s="1096"/>
      <c r="JZ1" s="1096"/>
      <c r="KA1" s="1096"/>
      <c r="KB1" s="269">
        <f>JR1+1</f>
        <v>28</v>
      </c>
      <c r="KC1" s="395"/>
      <c r="KE1" s="1096" t="str">
        <f>JU1</f>
        <v>ENTRADA DEL MES DE    DICIEMBRE    2022</v>
      </c>
      <c r="KF1" s="1096"/>
      <c r="KG1" s="1096"/>
      <c r="KH1" s="1096"/>
      <c r="KI1" s="1096"/>
      <c r="KJ1" s="1096"/>
      <c r="KK1" s="1096"/>
      <c r="KL1" s="269">
        <f>KB1+1</f>
        <v>29</v>
      </c>
      <c r="KM1" s="395"/>
      <c r="KO1" s="1096" t="str">
        <f>KE1</f>
        <v>ENTRADA DEL MES DE    DICIEMBRE    2022</v>
      </c>
      <c r="KP1" s="1096"/>
      <c r="KQ1" s="1096"/>
      <c r="KR1" s="1096"/>
      <c r="KS1" s="1096"/>
      <c r="KT1" s="1096"/>
      <c r="KU1" s="1096"/>
      <c r="KV1" s="269">
        <f>KL1+1</f>
        <v>30</v>
      </c>
      <c r="KW1" s="395"/>
      <c r="KY1" s="1096" t="str">
        <f>KO1</f>
        <v>ENTRADA DEL MES DE    DICIEMBRE    2022</v>
      </c>
      <c r="KZ1" s="1096"/>
      <c r="LA1" s="1096"/>
      <c r="LB1" s="1096"/>
      <c r="LC1" s="1096"/>
      <c r="LD1" s="1096"/>
      <c r="LE1" s="1096"/>
      <c r="LF1" s="269">
        <f>KV1+1</f>
        <v>31</v>
      </c>
      <c r="LG1" s="395"/>
      <c r="LI1" s="1096" t="str">
        <f>KY1</f>
        <v>ENTRADA DEL MES DE    DICIEMBRE    2022</v>
      </c>
      <c r="LJ1" s="1096"/>
      <c r="LK1" s="1096"/>
      <c r="LL1" s="1096"/>
      <c r="LM1" s="1096"/>
      <c r="LN1" s="1096"/>
      <c r="LO1" s="1096"/>
      <c r="LP1" s="269">
        <f>LF1+1</f>
        <v>32</v>
      </c>
      <c r="LQ1" s="395"/>
      <c r="LS1" s="1096" t="str">
        <f>LI1</f>
        <v>ENTRADA DEL MES DE    DICIEMBRE    2022</v>
      </c>
      <c r="LT1" s="1096"/>
      <c r="LU1" s="1096"/>
      <c r="LV1" s="1096"/>
      <c r="LW1" s="1096"/>
      <c r="LX1" s="1096"/>
      <c r="LY1" s="1096"/>
      <c r="LZ1" s="269">
        <f>LP1+1</f>
        <v>33</v>
      </c>
      <c r="MC1" s="1096" t="str">
        <f>LS1</f>
        <v>ENTRADA DEL MES DE    DICIEMBRE    2022</v>
      </c>
      <c r="MD1" s="1096"/>
      <c r="ME1" s="1096"/>
      <c r="MF1" s="1096"/>
      <c r="MG1" s="1096"/>
      <c r="MH1" s="1096"/>
      <c r="MI1" s="1096"/>
      <c r="MJ1" s="269">
        <f>LZ1+1</f>
        <v>34</v>
      </c>
      <c r="MK1" s="269"/>
      <c r="MM1" s="1096" t="str">
        <f>MC1</f>
        <v>ENTRADA DEL MES DE    DICIEMBRE    2022</v>
      </c>
      <c r="MN1" s="1096"/>
      <c r="MO1" s="1096"/>
      <c r="MP1" s="1096"/>
      <c r="MQ1" s="1096"/>
      <c r="MR1" s="1096"/>
      <c r="MS1" s="1096"/>
      <c r="MT1" s="269">
        <f>MJ1+1</f>
        <v>35</v>
      </c>
      <c r="MU1" s="269"/>
      <c r="MW1" s="1096" t="str">
        <f>MM1</f>
        <v>ENTRADA DEL MES DE    DICIEMBRE    2022</v>
      </c>
      <c r="MX1" s="1096"/>
      <c r="MY1" s="1096"/>
      <c r="MZ1" s="1096"/>
      <c r="NA1" s="1096"/>
      <c r="NB1" s="1096"/>
      <c r="NC1" s="1096"/>
      <c r="ND1" s="269">
        <f>MT1+1</f>
        <v>36</v>
      </c>
      <c r="NE1" s="269"/>
      <c r="NG1" s="1096" t="str">
        <f>MW1</f>
        <v>ENTRADA DEL MES DE    DICIEMBRE    2022</v>
      </c>
      <c r="NH1" s="1096"/>
      <c r="NI1" s="1096"/>
      <c r="NJ1" s="1096"/>
      <c r="NK1" s="1096"/>
      <c r="NL1" s="1096"/>
      <c r="NM1" s="1096"/>
      <c r="NN1" s="269">
        <f>ND1+1</f>
        <v>37</v>
      </c>
      <c r="NO1" s="269"/>
      <c r="NQ1" s="1096" t="str">
        <f>NG1</f>
        <v>ENTRADA DEL MES DE    DICIEMBRE    2022</v>
      </c>
      <c r="NR1" s="1096"/>
      <c r="NS1" s="1096"/>
      <c r="NT1" s="1096"/>
      <c r="NU1" s="1096"/>
      <c r="NV1" s="1096"/>
      <c r="NW1" s="1096"/>
      <c r="NX1" s="269">
        <f>NN1+1</f>
        <v>38</v>
      </c>
      <c r="NY1" s="269"/>
      <c r="OA1" s="1096" t="str">
        <f>NQ1</f>
        <v>ENTRADA DEL MES DE    DICIEMBRE    2022</v>
      </c>
      <c r="OB1" s="1096"/>
      <c r="OC1" s="1096"/>
      <c r="OD1" s="1096"/>
      <c r="OE1" s="1096"/>
      <c r="OF1" s="1096"/>
      <c r="OG1" s="1096"/>
      <c r="OH1" s="269">
        <f>NX1+1</f>
        <v>39</v>
      </c>
      <c r="OI1" s="269"/>
      <c r="OK1" s="1096" t="str">
        <f>OA1</f>
        <v>ENTRADA DEL MES DE    DICIEMBRE    2022</v>
      </c>
      <c r="OL1" s="1096"/>
      <c r="OM1" s="1096"/>
      <c r="ON1" s="1096"/>
      <c r="OO1" s="1096"/>
      <c r="OP1" s="1096"/>
      <c r="OQ1" s="1096"/>
      <c r="OR1" s="269">
        <f>OH1+1</f>
        <v>40</v>
      </c>
      <c r="OS1" s="269"/>
      <c r="OU1" s="1096" t="str">
        <f>OK1</f>
        <v>ENTRADA DEL MES DE    DICIEMBRE    2022</v>
      </c>
      <c r="OV1" s="1096"/>
      <c r="OW1" s="1096"/>
      <c r="OX1" s="1096"/>
      <c r="OY1" s="1096"/>
      <c r="OZ1" s="1096"/>
      <c r="PA1" s="1096"/>
      <c r="PB1" s="269">
        <f>OR1+1</f>
        <v>41</v>
      </c>
      <c r="PC1" s="269"/>
      <c r="PE1" s="1096" t="str">
        <f>OU1</f>
        <v>ENTRADA DEL MES DE    DICIEMBRE    2022</v>
      </c>
      <c r="PF1" s="1096"/>
      <c r="PG1" s="1096"/>
      <c r="PH1" s="1096"/>
      <c r="PI1" s="1096"/>
      <c r="PJ1" s="1096"/>
      <c r="PK1" s="1096"/>
      <c r="PL1" s="269">
        <f>PB1+1</f>
        <v>42</v>
      </c>
      <c r="PM1" s="269"/>
      <c r="PO1" s="1096" t="str">
        <f>PE1</f>
        <v>ENTRADA DEL MES DE    DICIEMBRE    2022</v>
      </c>
      <c r="PP1" s="1096"/>
      <c r="PQ1" s="1096"/>
      <c r="PR1" s="1096"/>
      <c r="PS1" s="1096"/>
      <c r="PT1" s="1096"/>
      <c r="PU1" s="1096"/>
      <c r="PV1" s="269">
        <f>PL1+1</f>
        <v>43</v>
      </c>
      <c r="PX1" s="1096" t="str">
        <f>PO1</f>
        <v>ENTRADA DEL MES DE    DICIEMBRE    2022</v>
      </c>
      <c r="PY1" s="1096"/>
      <c r="PZ1" s="1096"/>
      <c r="QA1" s="1096"/>
      <c r="QB1" s="1096"/>
      <c r="QC1" s="1096"/>
      <c r="QD1" s="1096"/>
      <c r="QE1" s="269">
        <f>PV1+1</f>
        <v>44</v>
      </c>
      <c r="QG1" s="1096" t="str">
        <f>PX1</f>
        <v>ENTRADA DEL MES DE    DICIEMBRE    2022</v>
      </c>
      <c r="QH1" s="1096"/>
      <c r="QI1" s="1096"/>
      <c r="QJ1" s="1096"/>
      <c r="QK1" s="1096"/>
      <c r="QL1" s="1096"/>
      <c r="QM1" s="1096"/>
      <c r="QN1" s="269">
        <f>QE1+1</f>
        <v>45</v>
      </c>
      <c r="QP1" s="1096" t="str">
        <f>QG1</f>
        <v>ENTRADA DEL MES DE    DICIEMBRE    2022</v>
      </c>
      <c r="QQ1" s="1096"/>
      <c r="QR1" s="1096"/>
      <c r="QS1" s="1096"/>
      <c r="QT1" s="1096"/>
      <c r="QU1" s="1096"/>
      <c r="QV1" s="1096"/>
      <c r="QW1" s="269">
        <f>QN1+1</f>
        <v>46</v>
      </c>
      <c r="QY1" s="1096" t="str">
        <f>QP1</f>
        <v>ENTRADA DEL MES DE    DICIEMBRE    2022</v>
      </c>
      <c r="QZ1" s="1096"/>
      <c r="RA1" s="1096"/>
      <c r="RB1" s="1096"/>
      <c r="RC1" s="1096"/>
      <c r="RD1" s="1096"/>
      <c r="RE1" s="1096"/>
      <c r="RF1" s="269">
        <f>QW1+1</f>
        <v>47</v>
      </c>
      <c r="RH1" s="1096" t="str">
        <f>QY1</f>
        <v>ENTRADA DEL MES DE    DICIEMBRE    2022</v>
      </c>
      <c r="RI1" s="1096"/>
      <c r="RJ1" s="1096"/>
      <c r="RK1" s="1096"/>
      <c r="RL1" s="1096"/>
      <c r="RM1" s="1096"/>
      <c r="RN1" s="1096"/>
      <c r="RO1" s="269">
        <f>RF1+1</f>
        <v>48</v>
      </c>
      <c r="RQ1" s="1096" t="str">
        <f>RH1</f>
        <v>ENTRADA DEL MES DE    DICIEMBRE    2022</v>
      </c>
      <c r="RR1" s="1096"/>
      <c r="RS1" s="1096"/>
      <c r="RT1" s="1096"/>
      <c r="RU1" s="1096"/>
      <c r="RV1" s="1096"/>
      <c r="RW1" s="1096"/>
      <c r="RX1" s="269">
        <f>RO1+1</f>
        <v>49</v>
      </c>
      <c r="RZ1" s="1096" t="str">
        <f>RQ1</f>
        <v>ENTRADA DEL MES DE    DICIEMBRE    2022</v>
      </c>
      <c r="SA1" s="1096"/>
      <c r="SB1" s="1096"/>
      <c r="SC1" s="1096"/>
      <c r="SD1" s="1096"/>
      <c r="SE1" s="1096"/>
      <c r="SF1" s="1096"/>
      <c r="SG1" s="269">
        <f>RX1+1</f>
        <v>50</v>
      </c>
      <c r="SI1" s="1096" t="str">
        <f>RZ1</f>
        <v>ENTRADA DEL MES DE    DICIEMBRE    2022</v>
      </c>
      <c r="SJ1" s="1096"/>
      <c r="SK1" s="1096"/>
      <c r="SL1" s="1096"/>
      <c r="SM1" s="1096"/>
      <c r="SN1" s="1096"/>
      <c r="SO1" s="1096"/>
      <c r="SP1" s="269">
        <f>SG1+1</f>
        <v>51</v>
      </c>
      <c r="SR1" s="1096" t="str">
        <f>SI1</f>
        <v>ENTRADA DEL MES DE    DICIEMBRE    2022</v>
      </c>
      <c r="SS1" s="1096"/>
      <c r="ST1" s="1096"/>
      <c r="SU1" s="1096"/>
      <c r="SV1" s="1096"/>
      <c r="SW1" s="1096"/>
      <c r="SX1" s="1096"/>
      <c r="SY1" s="269">
        <f>SP1+1</f>
        <v>52</v>
      </c>
      <c r="TA1" s="1096" t="str">
        <f>SR1</f>
        <v>ENTRADA DEL MES DE    DICIEMBRE    2022</v>
      </c>
      <c r="TB1" s="1096"/>
      <c r="TC1" s="1096"/>
      <c r="TD1" s="1096"/>
      <c r="TE1" s="1096"/>
      <c r="TF1" s="1096"/>
      <c r="TG1" s="1096"/>
      <c r="TH1" s="269">
        <f>SY1+1</f>
        <v>53</v>
      </c>
      <c r="TJ1" s="1096" t="str">
        <f>TA1</f>
        <v>ENTRADA DEL MES DE    DICIEMBRE    2022</v>
      </c>
      <c r="TK1" s="1096"/>
      <c r="TL1" s="1096"/>
      <c r="TM1" s="1096"/>
      <c r="TN1" s="1096"/>
      <c r="TO1" s="1096"/>
      <c r="TP1" s="1096"/>
      <c r="TQ1" s="269">
        <f>TH1+1</f>
        <v>54</v>
      </c>
      <c r="TS1" s="1096" t="str">
        <f>TJ1</f>
        <v>ENTRADA DEL MES DE    DICIEMBRE    2022</v>
      </c>
      <c r="TT1" s="1096"/>
      <c r="TU1" s="1096"/>
      <c r="TV1" s="1096"/>
      <c r="TW1" s="1096"/>
      <c r="TX1" s="1096"/>
      <c r="TY1" s="1096"/>
      <c r="TZ1" s="269">
        <f>TQ1+1</f>
        <v>55</v>
      </c>
      <c r="UB1" s="1096" t="str">
        <f>TS1</f>
        <v>ENTRADA DEL MES DE    DICIEMBRE    2022</v>
      </c>
      <c r="UC1" s="1096"/>
      <c r="UD1" s="1096"/>
      <c r="UE1" s="1096"/>
      <c r="UF1" s="1096"/>
      <c r="UG1" s="1096"/>
      <c r="UH1" s="1096"/>
      <c r="UI1" s="269">
        <f>TZ1+1</f>
        <v>56</v>
      </c>
      <c r="UK1" s="1096" t="str">
        <f>UB1</f>
        <v>ENTRADA DEL MES DE    DICIEMBRE    2022</v>
      </c>
      <c r="UL1" s="1096"/>
      <c r="UM1" s="1096"/>
      <c r="UN1" s="1096"/>
      <c r="UO1" s="1096"/>
      <c r="UP1" s="1096"/>
      <c r="UQ1" s="1096"/>
      <c r="UR1" s="269">
        <f>UI1+1</f>
        <v>57</v>
      </c>
      <c r="UT1" s="1096" t="str">
        <f>UK1</f>
        <v>ENTRADA DEL MES DE    DICIEMBRE    2022</v>
      </c>
      <c r="UU1" s="1096"/>
      <c r="UV1" s="1096"/>
      <c r="UW1" s="1096"/>
      <c r="UX1" s="1096"/>
      <c r="UY1" s="1096"/>
      <c r="UZ1" s="1096"/>
      <c r="VA1" s="269">
        <f>UR1+1</f>
        <v>58</v>
      </c>
      <c r="VC1" s="1096" t="str">
        <f>UT1</f>
        <v>ENTRADA DEL MES DE    DICIEMBRE    2022</v>
      </c>
      <c r="VD1" s="1096"/>
      <c r="VE1" s="1096"/>
      <c r="VF1" s="1096"/>
      <c r="VG1" s="1096"/>
      <c r="VH1" s="1096"/>
      <c r="VI1" s="1096"/>
      <c r="VJ1" s="269">
        <f>VA1+1</f>
        <v>59</v>
      </c>
      <c r="VL1" s="1096" t="str">
        <f>VC1</f>
        <v>ENTRADA DEL MES DE    DICIEMBRE    2022</v>
      </c>
      <c r="VM1" s="1096"/>
      <c r="VN1" s="1096"/>
      <c r="VO1" s="1096"/>
      <c r="VP1" s="1096"/>
      <c r="VQ1" s="1096"/>
      <c r="VR1" s="1096"/>
      <c r="VS1" s="269">
        <f>VJ1+1</f>
        <v>60</v>
      </c>
      <c r="VU1" s="1096" t="str">
        <f>VL1</f>
        <v>ENTRADA DEL MES DE    DICIEMBRE    2022</v>
      </c>
      <c r="VV1" s="1096"/>
      <c r="VW1" s="1096"/>
      <c r="VX1" s="1096"/>
      <c r="VY1" s="1096"/>
      <c r="VZ1" s="1096"/>
      <c r="WA1" s="1096"/>
      <c r="WB1" s="269">
        <f>VS1+1</f>
        <v>61</v>
      </c>
      <c r="WD1" s="1096" t="str">
        <f>VU1</f>
        <v>ENTRADA DEL MES DE    DICIEMBRE    2022</v>
      </c>
      <c r="WE1" s="1096"/>
      <c r="WF1" s="1096"/>
      <c r="WG1" s="1096"/>
      <c r="WH1" s="1096"/>
      <c r="WI1" s="1096"/>
      <c r="WJ1" s="1096"/>
      <c r="WK1" s="269">
        <f>WB1+1</f>
        <v>62</v>
      </c>
      <c r="WM1" s="1096" t="str">
        <f>WD1</f>
        <v>ENTRADA DEL MES DE    DICIEMBRE    2022</v>
      </c>
      <c r="WN1" s="1096"/>
      <c r="WO1" s="1096"/>
      <c r="WP1" s="1096"/>
      <c r="WQ1" s="1096"/>
      <c r="WR1" s="1096"/>
      <c r="WS1" s="1096"/>
      <c r="WT1" s="269">
        <f>WK1+1</f>
        <v>63</v>
      </c>
      <c r="WV1" s="1096" t="str">
        <f>WM1</f>
        <v>ENTRADA DEL MES DE    DICIEMBRE    2022</v>
      </c>
      <c r="WW1" s="1096"/>
      <c r="WX1" s="1096"/>
      <c r="WY1" s="1096"/>
      <c r="WZ1" s="1096"/>
      <c r="XA1" s="1096"/>
      <c r="XB1" s="1096"/>
      <c r="XC1" s="269">
        <f>WT1+1</f>
        <v>64</v>
      </c>
      <c r="XE1" s="1096" t="str">
        <f>WV1</f>
        <v>ENTRADA DEL MES DE    DICIEMBRE    2022</v>
      </c>
      <c r="XF1" s="1096"/>
      <c r="XG1" s="1096"/>
      <c r="XH1" s="1096"/>
      <c r="XI1" s="1096"/>
      <c r="XJ1" s="1096"/>
      <c r="XK1" s="1096"/>
      <c r="XL1" s="269">
        <f>XC1+1</f>
        <v>65</v>
      </c>
      <c r="XN1" s="1096" t="str">
        <f>XE1</f>
        <v>ENTRADA DEL MES DE    DICIEMBRE    2022</v>
      </c>
      <c r="XO1" s="1096"/>
      <c r="XP1" s="1096"/>
      <c r="XQ1" s="1096"/>
      <c r="XR1" s="1096"/>
      <c r="XS1" s="1096"/>
      <c r="XT1" s="1096"/>
      <c r="XU1" s="269">
        <f>XL1+1</f>
        <v>66</v>
      </c>
      <c r="XW1" s="1096" t="str">
        <f>XN1</f>
        <v>ENTRADA DEL MES DE    DICIEMBRE    2022</v>
      </c>
      <c r="XX1" s="1096"/>
      <c r="XY1" s="1096"/>
      <c r="XZ1" s="1096"/>
      <c r="YA1" s="1096"/>
      <c r="YB1" s="1096"/>
      <c r="YC1" s="1096"/>
      <c r="YD1" s="269">
        <f>XU1+1</f>
        <v>67</v>
      </c>
      <c r="YF1" s="1096" t="str">
        <f>XW1</f>
        <v>ENTRADA DEL MES DE    DICIEMBRE    2022</v>
      </c>
      <c r="YG1" s="1096"/>
      <c r="YH1" s="1096"/>
      <c r="YI1" s="1096"/>
      <c r="YJ1" s="1096"/>
      <c r="YK1" s="1096"/>
      <c r="YL1" s="1096"/>
      <c r="YM1" s="269">
        <f>YD1+1</f>
        <v>68</v>
      </c>
      <c r="YO1" s="1096" t="str">
        <f>YF1</f>
        <v>ENTRADA DEL MES DE    DICIEMBRE    2022</v>
      </c>
      <c r="YP1" s="1096"/>
      <c r="YQ1" s="1096"/>
      <c r="YR1" s="1096"/>
      <c r="YS1" s="1096"/>
      <c r="YT1" s="1096"/>
      <c r="YU1" s="1096"/>
      <c r="YV1" s="269">
        <f>YM1+1</f>
        <v>69</v>
      </c>
      <c r="YX1" s="1096" t="str">
        <f>YO1</f>
        <v>ENTRADA DEL MES DE    DICIEMBRE    2022</v>
      </c>
      <c r="YY1" s="1096"/>
      <c r="YZ1" s="1096"/>
      <c r="ZA1" s="1096"/>
      <c r="ZB1" s="1096"/>
      <c r="ZC1" s="1096"/>
      <c r="ZD1" s="1096"/>
      <c r="ZE1" s="269">
        <f>YV1+1</f>
        <v>70</v>
      </c>
      <c r="ZG1" s="1096" t="str">
        <f>YX1</f>
        <v>ENTRADA DEL MES DE    DICIEMBRE    2022</v>
      </c>
      <c r="ZH1" s="1096"/>
      <c r="ZI1" s="1096"/>
      <c r="ZJ1" s="1096"/>
      <c r="ZK1" s="1096"/>
      <c r="ZL1" s="1096"/>
      <c r="ZM1" s="1096"/>
      <c r="ZN1" s="269">
        <f>ZE1+1</f>
        <v>71</v>
      </c>
      <c r="ZP1" s="1096" t="str">
        <f>ZG1</f>
        <v>ENTRADA DEL MES DE    DICIEMBRE    2022</v>
      </c>
      <c r="ZQ1" s="1096"/>
      <c r="ZR1" s="1096"/>
      <c r="ZS1" s="1096"/>
      <c r="ZT1" s="1096"/>
      <c r="ZU1" s="1096"/>
      <c r="ZV1" s="1096"/>
      <c r="ZW1" s="269">
        <f>ZN1+1</f>
        <v>72</v>
      </c>
      <c r="ZY1" s="1096" t="str">
        <f>ZP1</f>
        <v>ENTRADA DEL MES DE    DICIEMBRE    2022</v>
      </c>
      <c r="ZZ1" s="1096"/>
      <c r="AAA1" s="1096"/>
      <c r="AAB1" s="1096"/>
      <c r="AAC1" s="1096"/>
      <c r="AAD1" s="1096"/>
      <c r="AAE1" s="1096"/>
      <c r="AAF1" s="269">
        <f>ZW1+1</f>
        <v>73</v>
      </c>
      <c r="AAH1" s="1096" t="str">
        <f>ZY1</f>
        <v>ENTRADA DEL MES DE    DICIEMBRE    2022</v>
      </c>
      <c r="AAI1" s="1096"/>
      <c r="AAJ1" s="1096"/>
      <c r="AAK1" s="1096"/>
      <c r="AAL1" s="1096"/>
      <c r="AAM1" s="1096"/>
      <c r="AAN1" s="1096"/>
      <c r="AAO1" s="269">
        <f>AAF1+1</f>
        <v>74</v>
      </c>
      <c r="AAQ1" s="1096" t="str">
        <f>AAH1</f>
        <v>ENTRADA DEL MES DE    DICIEMBRE    2022</v>
      </c>
      <c r="AAR1" s="1096"/>
      <c r="AAS1" s="1096"/>
      <c r="AAT1" s="1096"/>
      <c r="AAU1" s="1096"/>
      <c r="AAV1" s="1096"/>
      <c r="AAW1" s="1096"/>
      <c r="AAX1" s="269">
        <f>AAO1+1</f>
        <v>75</v>
      </c>
      <c r="AAZ1" s="1096" t="str">
        <f>AAQ1</f>
        <v>ENTRADA DEL MES DE    DICIEMBRE    2022</v>
      </c>
      <c r="ABA1" s="1096"/>
      <c r="ABB1" s="1096"/>
      <c r="ABC1" s="1096"/>
      <c r="ABD1" s="1096"/>
      <c r="ABE1" s="1096"/>
      <c r="ABF1" s="1096"/>
      <c r="ABG1" s="269">
        <f>AAX1+1</f>
        <v>76</v>
      </c>
      <c r="ABI1" s="1096" t="str">
        <f>AAZ1</f>
        <v>ENTRADA DEL MES DE    DICIEMBRE    2022</v>
      </c>
      <c r="ABJ1" s="1096"/>
      <c r="ABK1" s="1096"/>
      <c r="ABL1" s="1096"/>
      <c r="ABM1" s="1096"/>
      <c r="ABN1" s="1096"/>
      <c r="ABO1" s="1096"/>
      <c r="ABP1" s="269">
        <f>ABG1+1</f>
        <v>77</v>
      </c>
      <c r="ABR1" s="1096" t="str">
        <f>ABI1</f>
        <v>ENTRADA DEL MES DE    DICIEMBRE    2022</v>
      </c>
      <c r="ABS1" s="1096"/>
      <c r="ABT1" s="1096"/>
      <c r="ABU1" s="1096"/>
      <c r="ABV1" s="1096"/>
      <c r="ABW1" s="1096"/>
      <c r="ABX1" s="1096"/>
      <c r="ABY1" s="269">
        <f>ABP1+1</f>
        <v>78</v>
      </c>
      <c r="ACA1" s="1096" t="str">
        <f>ABR1</f>
        <v>ENTRADA DEL MES DE    DICIEMBRE    2022</v>
      </c>
      <c r="ACB1" s="1096"/>
      <c r="ACC1" s="1096"/>
      <c r="ACD1" s="1096"/>
      <c r="ACE1" s="1096"/>
      <c r="ACF1" s="1096"/>
      <c r="ACG1" s="1096"/>
      <c r="ACH1" s="269">
        <f>ABY1+1</f>
        <v>79</v>
      </c>
      <c r="ACJ1" s="1096" t="str">
        <f>ACA1</f>
        <v>ENTRADA DEL MES DE    DICIEMBRE    2022</v>
      </c>
      <c r="ACK1" s="1096"/>
      <c r="ACL1" s="1096"/>
      <c r="ACM1" s="1096"/>
      <c r="ACN1" s="1096"/>
      <c r="ACO1" s="1096"/>
      <c r="ACP1" s="1096"/>
      <c r="ACQ1" s="269">
        <f>ACH1+1</f>
        <v>80</v>
      </c>
      <c r="ACS1" s="1096" t="str">
        <f>ACJ1</f>
        <v>ENTRADA DEL MES DE    DICIEMBRE    2022</v>
      </c>
      <c r="ACT1" s="1096"/>
      <c r="ACU1" s="1096"/>
      <c r="ACV1" s="1096"/>
      <c r="ACW1" s="1096"/>
      <c r="ACX1" s="1096"/>
      <c r="ACY1" s="1096"/>
      <c r="ACZ1" s="269">
        <f>ACQ1+1</f>
        <v>81</v>
      </c>
      <c r="ADB1" s="1096" t="str">
        <f>ACS1</f>
        <v>ENTRADA DEL MES DE    DICIEMBRE    2022</v>
      </c>
      <c r="ADC1" s="1096"/>
      <c r="ADD1" s="1096"/>
      <c r="ADE1" s="1096"/>
      <c r="ADF1" s="1096"/>
      <c r="ADG1" s="1096"/>
      <c r="ADH1" s="1096"/>
      <c r="ADI1" s="269">
        <f>ACZ1+1</f>
        <v>82</v>
      </c>
      <c r="ADK1" s="1096" t="str">
        <f>ADB1</f>
        <v>ENTRADA DEL MES DE    DICIEMBRE    2022</v>
      </c>
      <c r="ADL1" s="1096"/>
      <c r="ADM1" s="1096"/>
      <c r="ADN1" s="1096"/>
      <c r="ADO1" s="1096"/>
      <c r="ADP1" s="1096"/>
      <c r="ADQ1" s="1096"/>
      <c r="ADR1" s="269">
        <f>ADI1+1</f>
        <v>83</v>
      </c>
      <c r="ADT1" s="1096" t="str">
        <f>ADK1</f>
        <v>ENTRADA DEL MES DE    DICIEMBRE    2022</v>
      </c>
      <c r="ADU1" s="1096"/>
      <c r="ADV1" s="1096"/>
      <c r="ADW1" s="1096"/>
      <c r="ADX1" s="1096"/>
      <c r="ADY1" s="1096"/>
      <c r="ADZ1" s="1096"/>
      <c r="AEA1" s="269">
        <f>ADR1+1</f>
        <v>84</v>
      </c>
      <c r="AEC1" s="1096" t="str">
        <f>ADT1</f>
        <v>ENTRADA DEL MES DE    DICIEMBRE    2022</v>
      </c>
      <c r="AED1" s="1096"/>
      <c r="AEE1" s="1096"/>
      <c r="AEF1" s="1096"/>
      <c r="AEG1" s="1096"/>
      <c r="AEH1" s="1096"/>
      <c r="AEI1" s="1096"/>
      <c r="AEJ1" s="269">
        <f>AEA1+1</f>
        <v>85</v>
      </c>
      <c r="AEL1" s="1096" t="str">
        <f>AEC1</f>
        <v>ENTRADA DEL MES DE    DICIEMBRE    2022</v>
      </c>
      <c r="AEM1" s="1096"/>
      <c r="AEN1" s="1096"/>
      <c r="AEO1" s="1096"/>
      <c r="AEP1" s="1096"/>
      <c r="AEQ1" s="1096"/>
      <c r="AER1" s="1096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101" t="s">
        <v>223</v>
      </c>
      <c r="L5" s="870" t="s">
        <v>224</v>
      </c>
      <c r="M5" s="718" t="s">
        <v>229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223</v>
      </c>
      <c r="V5" s="870" t="s">
        <v>224</v>
      </c>
      <c r="W5" s="718" t="s">
        <v>230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221</v>
      </c>
      <c r="AF5" s="871" t="s">
        <v>222</v>
      </c>
      <c r="AG5" s="718" t="s">
        <v>337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223</v>
      </c>
      <c r="AP5" s="870" t="s">
        <v>224</v>
      </c>
      <c r="AQ5" s="724" t="s">
        <v>338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223</v>
      </c>
      <c r="AZ5" s="870" t="s">
        <v>224</v>
      </c>
      <c r="BA5" s="724" t="s">
        <v>339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097" t="s">
        <v>221</v>
      </c>
      <c r="BJ5" s="1051" t="s">
        <v>222</v>
      </c>
      <c r="BK5" s="724" t="s">
        <v>342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100" t="s">
        <v>343</v>
      </c>
      <c r="BT5" s="1054" t="s">
        <v>344</v>
      </c>
      <c r="BU5" s="1055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223</v>
      </c>
      <c r="CD5" s="897" t="s">
        <v>224</v>
      </c>
      <c r="CE5" s="724" t="s">
        <v>345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097" t="s">
        <v>223</v>
      </c>
      <c r="CN5" s="905" t="s">
        <v>224</v>
      </c>
      <c r="CO5" s="718" t="s">
        <v>346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221</v>
      </c>
      <c r="CX5" s="871" t="s">
        <v>222</v>
      </c>
      <c r="CY5" s="718" t="s">
        <v>347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223</v>
      </c>
      <c r="DH5" s="897" t="s">
        <v>224</v>
      </c>
      <c r="DI5" s="724" t="s">
        <v>348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099" t="s">
        <v>221</v>
      </c>
      <c r="DR5" s="903" t="s">
        <v>222</v>
      </c>
      <c r="DS5" s="724" t="s">
        <v>349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223</v>
      </c>
      <c r="EB5" s="870" t="s">
        <v>224</v>
      </c>
      <c r="EC5" s="724" t="s">
        <v>350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223</v>
      </c>
      <c r="EL5" s="870" t="s">
        <v>224</v>
      </c>
      <c r="EM5" s="724" t="s">
        <v>351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/>
      <c r="EV5" s="717"/>
      <c r="EW5" s="718"/>
      <c r="EX5" s="719"/>
      <c r="EY5" s="720"/>
      <c r="EZ5" s="717"/>
      <c r="FA5" s="700"/>
      <c r="FB5" s="138">
        <f>EY5-FA5</f>
        <v>0</v>
      </c>
      <c r="FC5" s="397"/>
      <c r="FE5" s="723"/>
      <c r="FF5" s="717"/>
      <c r="FG5" s="724"/>
      <c r="FH5" s="719"/>
      <c r="FI5" s="720"/>
      <c r="FJ5" s="717"/>
      <c r="FK5" s="700"/>
      <c r="FL5" s="138">
        <f>FI5-FK5</f>
        <v>0</v>
      </c>
      <c r="FM5" s="397"/>
      <c r="FO5" s="732"/>
      <c r="FP5" s="717"/>
      <c r="FQ5" s="724"/>
      <c r="FR5" s="719"/>
      <c r="FS5" s="720"/>
      <c r="FT5" s="717"/>
      <c r="FU5" s="721"/>
      <c r="FV5" s="138">
        <f>FS5-FU5</f>
        <v>0</v>
      </c>
      <c r="FW5" s="397"/>
      <c r="FY5" s="716"/>
      <c r="FZ5" s="717"/>
      <c r="GA5" s="718"/>
      <c r="GB5" s="719"/>
      <c r="GC5" s="720"/>
      <c r="GD5" s="717"/>
      <c r="GE5" s="721"/>
      <c r="GF5" s="138">
        <f>GC5-GE5</f>
        <v>0</v>
      </c>
      <c r="GG5" s="397"/>
      <c r="GI5" s="821"/>
      <c r="GJ5" s="717"/>
      <c r="GK5" s="724"/>
      <c r="GL5" s="722"/>
      <c r="GM5" s="720"/>
      <c r="GN5" s="717"/>
      <c r="GO5" s="721"/>
      <c r="GP5" s="138">
        <f>GM5-GO5</f>
        <v>0</v>
      </c>
      <c r="GQ5" s="397"/>
      <c r="GS5" s="1097"/>
      <c r="GT5" s="717"/>
      <c r="GU5" s="717"/>
      <c r="GV5" s="722"/>
      <c r="GW5" s="720"/>
      <c r="GX5" s="717"/>
      <c r="GY5" s="721"/>
      <c r="GZ5" s="138">
        <f>GW5-GY5</f>
        <v>0</v>
      </c>
      <c r="HA5" s="397"/>
      <c r="HC5" s="1100"/>
      <c r="HD5" s="717"/>
      <c r="HE5" s="724"/>
      <c r="HF5" s="722"/>
      <c r="HG5" s="720"/>
      <c r="HH5" s="717"/>
      <c r="HI5" s="721"/>
      <c r="HJ5" s="138">
        <f>HG5-HI5</f>
        <v>0</v>
      </c>
      <c r="HK5" s="397"/>
      <c r="HM5" s="723"/>
      <c r="HN5" s="717"/>
      <c r="HO5" s="724"/>
      <c r="HP5" s="719"/>
      <c r="HQ5" s="720"/>
      <c r="HR5" s="717"/>
      <c r="HS5" s="700"/>
      <c r="HT5" s="138">
        <f>HQ5-HS5</f>
        <v>0</v>
      </c>
      <c r="HU5" s="397"/>
      <c r="HW5" s="1097"/>
      <c r="HX5" s="717"/>
      <c r="HY5" s="724"/>
      <c r="HZ5" s="719"/>
      <c r="IA5" s="720"/>
      <c r="IB5" s="717"/>
      <c r="IC5" s="721"/>
      <c r="ID5" s="138">
        <f>IA5-IC5</f>
        <v>0</v>
      </c>
      <c r="IE5" s="397"/>
      <c r="IG5" s="1097"/>
      <c r="IH5" s="717"/>
      <c r="II5" s="724"/>
      <c r="IJ5" s="719"/>
      <c r="IK5" s="720"/>
      <c r="IL5" s="717"/>
      <c r="IM5" s="721"/>
      <c r="IN5" s="138">
        <f>IK5-IM5</f>
        <v>0</v>
      </c>
      <c r="IO5" s="397"/>
      <c r="IQ5" s="1097"/>
      <c r="IR5" s="981"/>
      <c r="IS5" s="718"/>
      <c r="IT5" s="722"/>
      <c r="IU5" s="720"/>
      <c r="IV5" s="717"/>
      <c r="IW5" s="721"/>
      <c r="IX5" s="138">
        <f>IU5-IW5</f>
        <v>0</v>
      </c>
      <c r="IY5" s="397"/>
      <c r="JA5" s="723"/>
      <c r="JB5" s="717"/>
      <c r="JC5" s="718"/>
      <c r="JD5" s="719"/>
      <c r="JE5" s="720"/>
      <c r="JF5" s="717"/>
      <c r="JG5" s="721"/>
      <c r="JH5" s="138">
        <f>JE5-JG5</f>
        <v>0</v>
      </c>
      <c r="JI5" s="397"/>
      <c r="JK5" s="1099"/>
      <c r="JL5" s="734"/>
      <c r="JM5" s="724"/>
      <c r="JN5" s="719"/>
      <c r="JO5" s="720"/>
      <c r="JP5" s="717"/>
      <c r="JQ5" s="700"/>
      <c r="JR5" s="138">
        <f>JO5-JQ5</f>
        <v>0</v>
      </c>
      <c r="JS5" s="397"/>
      <c r="JU5" s="716"/>
      <c r="JV5" s="717"/>
      <c r="JW5" s="718"/>
      <c r="JX5" s="719"/>
      <c r="JY5" s="720"/>
      <c r="JZ5" s="717"/>
      <c r="KA5" s="721"/>
      <c r="KB5" s="138">
        <f>JY5-KA5</f>
        <v>0</v>
      </c>
      <c r="KC5" s="397"/>
      <c r="KE5" s="1101"/>
      <c r="KF5" s="717"/>
      <c r="KG5" s="718"/>
      <c r="KH5" s="719"/>
      <c r="KI5" s="720"/>
      <c r="KJ5" s="717"/>
      <c r="KK5" s="721"/>
      <c r="KL5" s="138">
        <f>KI5-KK5</f>
        <v>0</v>
      </c>
      <c r="KM5" s="397"/>
      <c r="KO5" s="716"/>
      <c r="KP5" s="717"/>
      <c r="KQ5" s="718"/>
      <c r="KR5" s="719"/>
      <c r="KS5" s="720"/>
      <c r="KT5" s="717"/>
      <c r="KU5" s="721"/>
      <c r="KV5" s="138">
        <f>KS5-KU5</f>
        <v>0</v>
      </c>
      <c r="KW5" s="397"/>
      <c r="KY5" s="716"/>
      <c r="KZ5" s="717"/>
      <c r="LA5" s="718"/>
      <c r="LB5" s="722"/>
      <c r="LC5" s="720"/>
      <c r="LD5" s="717"/>
      <c r="LE5" s="721"/>
      <c r="LF5" s="138">
        <f>LC5-LE5</f>
        <v>0</v>
      </c>
      <c r="LG5" s="397"/>
      <c r="LH5" s="75" t="s">
        <v>41</v>
      </c>
      <c r="LI5" s="723"/>
      <c r="LJ5" s="717"/>
      <c r="LK5" s="724"/>
      <c r="LL5" s="719"/>
      <c r="LM5" s="720"/>
      <c r="LN5" s="717"/>
      <c r="LO5" s="721"/>
      <c r="LP5" s="138">
        <f>LM5-LO5</f>
        <v>0</v>
      </c>
      <c r="LQ5" s="397"/>
      <c r="LS5" s="723"/>
      <c r="LT5" s="717"/>
      <c r="LU5" s="725"/>
      <c r="LV5" s="719"/>
      <c r="LW5" s="720"/>
      <c r="LX5" s="717"/>
      <c r="LY5" s="721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101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097"/>
      <c r="BJ6" s="726"/>
      <c r="BK6" s="723"/>
      <c r="BL6" s="723"/>
      <c r="BM6" s="723"/>
      <c r="BN6" s="723"/>
      <c r="BO6" s="717"/>
      <c r="BQ6" s="244"/>
      <c r="BS6" s="1100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097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099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2"/>
      <c r="GJ6" s="823"/>
      <c r="GK6" s="723"/>
      <c r="GL6" s="723"/>
      <c r="GM6" s="723"/>
      <c r="GN6" s="723"/>
      <c r="GO6" s="717"/>
      <c r="GQ6" s="244"/>
      <c r="GS6" s="1097"/>
      <c r="GT6" s="733"/>
      <c r="GU6" s="723"/>
      <c r="GV6" s="723"/>
      <c r="GW6" s="723"/>
      <c r="GX6" s="723"/>
      <c r="GY6" s="717"/>
      <c r="HA6" s="244"/>
      <c r="HC6" s="1100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097"/>
      <c r="HX6" s="723"/>
      <c r="HY6" s="723"/>
      <c r="HZ6" s="723"/>
      <c r="IA6" s="723"/>
      <c r="IB6" s="723"/>
      <c r="IC6" s="717"/>
      <c r="IE6" s="244"/>
      <c r="IG6" s="1097"/>
      <c r="IH6" s="723"/>
      <c r="II6" s="723"/>
      <c r="IJ6" s="723"/>
      <c r="IK6" s="723"/>
      <c r="IL6" s="723"/>
      <c r="IM6" s="717"/>
      <c r="IO6" s="244"/>
      <c r="IQ6" s="1097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099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101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/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/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/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/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/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/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/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/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/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/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/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/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/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/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/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/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/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/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/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/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/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/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/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/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/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/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/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/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/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/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/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/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/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/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/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/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/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/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/>
      <c r="HG10" s="245"/>
      <c r="HH10" s="702"/>
      <c r="HI10" s="967"/>
      <c r="HJ10" s="71"/>
      <c r="HK10" s="394">
        <f t="shared" si="26"/>
        <v>0</v>
      </c>
      <c r="HN10" s="94"/>
      <c r="HO10" s="15">
        <v>3</v>
      </c>
      <c r="HP10" s="92"/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/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/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/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/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/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/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/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/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/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/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/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/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/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/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/>
      <c r="HG11" s="245"/>
      <c r="HH11" s="702"/>
      <c r="HI11" s="967"/>
      <c r="HJ11" s="71"/>
      <c r="HK11" s="394">
        <f t="shared" si="26"/>
        <v>0</v>
      </c>
      <c r="HM11" s="61"/>
      <c r="HN11" s="106"/>
      <c r="HO11" s="15">
        <v>4</v>
      </c>
      <c r="HP11" s="92"/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/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/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/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/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/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/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/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/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/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/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/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/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/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/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/>
      <c r="HG12" s="245"/>
      <c r="HH12" s="702"/>
      <c r="HI12" s="967"/>
      <c r="HJ12" s="71"/>
      <c r="HK12" s="394">
        <f t="shared" si="26"/>
        <v>0</v>
      </c>
      <c r="HN12" s="106"/>
      <c r="HO12" s="15">
        <v>5</v>
      </c>
      <c r="HP12" s="92"/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/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/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/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/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/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/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/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/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/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/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/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/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/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/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/>
      <c r="HG13" s="245"/>
      <c r="HH13" s="702"/>
      <c r="HI13" s="967"/>
      <c r="HJ13" s="71"/>
      <c r="HK13" s="394">
        <f t="shared" si="26"/>
        <v>0</v>
      </c>
      <c r="HN13" s="106"/>
      <c r="HO13" s="15">
        <v>6</v>
      </c>
      <c r="HP13" s="92"/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/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/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/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/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/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/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/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/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/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/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/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/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/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/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/>
      <c r="HG14" s="245"/>
      <c r="HH14" s="702"/>
      <c r="HI14" s="967"/>
      <c r="HJ14" s="71"/>
      <c r="HK14" s="394">
        <f t="shared" si="26"/>
        <v>0</v>
      </c>
      <c r="HN14" s="106"/>
      <c r="HO14" s="15">
        <v>7</v>
      </c>
      <c r="HP14" s="92"/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/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/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/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/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/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/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/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/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/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/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/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/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/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/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/>
      <c r="HG15" s="245"/>
      <c r="HH15" s="702"/>
      <c r="HI15" s="967"/>
      <c r="HJ15" s="71"/>
      <c r="HK15" s="394">
        <f t="shared" si="26"/>
        <v>0</v>
      </c>
      <c r="HN15" s="106"/>
      <c r="HO15" s="15">
        <v>8</v>
      </c>
      <c r="HP15" s="92"/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/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/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/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/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/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/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/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/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/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/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/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/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/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/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/>
      <c r="HG16" s="245"/>
      <c r="HH16" s="702"/>
      <c r="HI16" s="967"/>
      <c r="HJ16" s="71"/>
      <c r="HK16" s="394">
        <f t="shared" si="26"/>
        <v>0</v>
      </c>
      <c r="HN16" s="106"/>
      <c r="HO16" s="15">
        <v>9</v>
      </c>
      <c r="HP16" s="92"/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/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/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/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/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/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/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/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/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/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/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/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/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/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/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/>
      <c r="HG17" s="245"/>
      <c r="HH17" s="702"/>
      <c r="HI17" s="967"/>
      <c r="HJ17" s="71"/>
      <c r="HK17" s="394">
        <f t="shared" si="26"/>
        <v>0</v>
      </c>
      <c r="HN17" s="106"/>
      <c r="HO17" s="15">
        <v>10</v>
      </c>
      <c r="HP17" s="92"/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/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/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/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/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/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/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/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/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/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/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/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/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/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/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/>
      <c r="HG18" s="245"/>
      <c r="HH18" s="702"/>
      <c r="HI18" s="967"/>
      <c r="HJ18" s="71"/>
      <c r="HK18" s="394">
        <f t="shared" si="26"/>
        <v>0</v>
      </c>
      <c r="HN18" s="106"/>
      <c r="HO18" s="15">
        <v>11</v>
      </c>
      <c r="HP18" s="92"/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/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/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/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/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/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/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/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/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/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/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/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/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/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/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/>
      <c r="HG19" s="245"/>
      <c r="HH19" s="702"/>
      <c r="HI19" s="967"/>
      <c r="HJ19" s="71"/>
      <c r="HK19" s="394">
        <f t="shared" si="26"/>
        <v>0</v>
      </c>
      <c r="HN19" s="106"/>
      <c r="HO19" s="15">
        <v>12</v>
      </c>
      <c r="HP19" s="92"/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/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/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/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/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/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/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/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/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/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/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/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/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/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/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/>
      <c r="HG20" s="245"/>
      <c r="HH20" s="702"/>
      <c r="HI20" s="967"/>
      <c r="HJ20" s="71"/>
      <c r="HK20" s="244">
        <f t="shared" si="26"/>
        <v>0</v>
      </c>
      <c r="HN20" s="106"/>
      <c r="HO20" s="15">
        <v>13</v>
      </c>
      <c r="HP20" s="92"/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/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/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/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/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/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/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/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/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0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/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/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/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/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/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/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/>
      <c r="HG21" s="245"/>
      <c r="HH21" s="702"/>
      <c r="HI21" s="967"/>
      <c r="HJ21" s="71"/>
      <c r="HK21" s="244">
        <f t="shared" si="26"/>
        <v>0</v>
      </c>
      <c r="HN21" s="106"/>
      <c r="HO21" s="15">
        <v>14</v>
      </c>
      <c r="HP21" s="92"/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/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/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/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/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/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/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/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/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/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/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/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/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/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/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/>
      <c r="HG22" s="245"/>
      <c r="HH22" s="702"/>
      <c r="HI22" s="967"/>
      <c r="HJ22" s="71"/>
      <c r="HK22" s="244">
        <f t="shared" si="26"/>
        <v>0</v>
      </c>
      <c r="HN22" s="106"/>
      <c r="HO22" s="15">
        <v>15</v>
      </c>
      <c r="HP22" s="92"/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/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/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/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/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/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/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/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/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/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/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/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/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/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/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/>
      <c r="HG23" s="245"/>
      <c r="HH23" s="702"/>
      <c r="HI23" s="967"/>
      <c r="HJ23" s="71"/>
      <c r="HK23" s="244">
        <f t="shared" si="26"/>
        <v>0</v>
      </c>
      <c r="HN23" s="106"/>
      <c r="HO23" s="15">
        <v>16</v>
      </c>
      <c r="HP23" s="92"/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/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/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/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/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/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/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/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/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/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/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/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/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/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/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/>
      <c r="HG24" s="245"/>
      <c r="HH24" s="702"/>
      <c r="HI24" s="967"/>
      <c r="HJ24" s="71"/>
      <c r="HK24" s="244">
        <f t="shared" si="26"/>
        <v>0</v>
      </c>
      <c r="HN24" s="106"/>
      <c r="HO24" s="15">
        <v>17</v>
      </c>
      <c r="HP24" s="92"/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/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/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/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/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/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/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/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/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/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/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/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/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/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/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/>
      <c r="HG25" s="245"/>
      <c r="HH25" s="702"/>
      <c r="HI25" s="967"/>
      <c r="HJ25" s="71"/>
      <c r="HK25" s="244">
        <f t="shared" si="26"/>
        <v>0</v>
      </c>
      <c r="HN25" s="213"/>
      <c r="HO25" s="15">
        <v>18</v>
      </c>
      <c r="HP25" s="92"/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/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/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/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/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/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/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/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/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/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/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/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/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/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/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/>
      <c r="HG26" s="245"/>
      <c r="HH26" s="702"/>
      <c r="HI26" s="967"/>
      <c r="HJ26" s="71"/>
      <c r="HK26" s="244">
        <f t="shared" si="26"/>
        <v>0</v>
      </c>
      <c r="HN26" s="213"/>
      <c r="HO26" s="15">
        <v>19</v>
      </c>
      <c r="HP26" s="92"/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/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/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/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/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/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/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/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/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/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/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/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/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/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/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/>
      <c r="HG27" s="245"/>
      <c r="HH27" s="702"/>
      <c r="HI27" s="967"/>
      <c r="HJ27" s="71"/>
      <c r="HK27" s="244">
        <f t="shared" si="26"/>
        <v>0</v>
      </c>
      <c r="HN27" s="213"/>
      <c r="HO27" s="15">
        <v>20</v>
      </c>
      <c r="HP27" s="92"/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/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/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/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/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/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/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/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/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/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7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/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/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/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/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7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77" t="s">
        <v>21</v>
      </c>
      <c r="O33" s="978"/>
      <c r="P33" s="141">
        <f>Q5-P32</f>
        <v>18759.599999999999</v>
      </c>
      <c r="S33" s="394"/>
      <c r="X33" s="977" t="s">
        <v>21</v>
      </c>
      <c r="Y33" s="978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0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0</v>
      </c>
      <c r="KR33" s="261" t="s">
        <v>21</v>
      </c>
      <c r="KS33" s="262"/>
      <c r="KT33" s="141">
        <f>KU5-KT32</f>
        <v>0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02" t="s">
        <v>21</v>
      </c>
      <c r="RU33" s="1103"/>
      <c r="RV33" s="141">
        <f>SUM(RW5-RV32)</f>
        <v>0</v>
      </c>
      <c r="SC33" s="1102" t="s">
        <v>21</v>
      </c>
      <c r="SD33" s="1103"/>
      <c r="SE33" s="141">
        <f>SUM(SF5-SE32)</f>
        <v>0</v>
      </c>
      <c r="SL33" s="1102" t="s">
        <v>21</v>
      </c>
      <c r="SM33" s="1103"/>
      <c r="SN33" s="217">
        <f>SUM(SO5-SN32)</f>
        <v>0</v>
      </c>
      <c r="SU33" s="1102" t="s">
        <v>21</v>
      </c>
      <c r="SV33" s="1103"/>
      <c r="SW33" s="141">
        <f>SUM(SX5-SW32)</f>
        <v>0</v>
      </c>
      <c r="TD33" s="1102" t="s">
        <v>21</v>
      </c>
      <c r="TE33" s="1103"/>
      <c r="TF33" s="141">
        <f>SUM(TG5-TF32)</f>
        <v>0</v>
      </c>
      <c r="TM33" s="1102" t="s">
        <v>21</v>
      </c>
      <c r="TN33" s="1103"/>
      <c r="TO33" s="141">
        <f>SUM(TP5-TO32)</f>
        <v>0</v>
      </c>
      <c r="TV33" s="1102" t="s">
        <v>21</v>
      </c>
      <c r="TW33" s="1103"/>
      <c r="TX33" s="141">
        <f>SUM(TY5-TX32)</f>
        <v>0</v>
      </c>
      <c r="UE33" s="1102" t="s">
        <v>21</v>
      </c>
      <c r="UF33" s="1103"/>
      <c r="UG33" s="141">
        <f>SUM(UH5-UG32)</f>
        <v>0</v>
      </c>
      <c r="UN33" s="1102" t="s">
        <v>21</v>
      </c>
      <c r="UO33" s="1103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02" t="s">
        <v>21</v>
      </c>
      <c r="VP33" s="1103"/>
      <c r="VQ33" s="141">
        <f>VR5-VQ32</f>
        <v>-22</v>
      </c>
      <c r="VX33" s="1102" t="s">
        <v>21</v>
      </c>
      <c r="VY33" s="1103"/>
      <c r="VZ33" s="141">
        <f>WA5-VZ32</f>
        <v>-22</v>
      </c>
      <c r="WG33" s="1102" t="s">
        <v>21</v>
      </c>
      <c r="WH33" s="1103"/>
      <c r="WI33" s="141">
        <f>WJ5-WI32</f>
        <v>-22</v>
      </c>
      <c r="WP33" s="1102" t="s">
        <v>21</v>
      </c>
      <c r="WQ33" s="1103"/>
      <c r="WR33" s="141">
        <f>WS5-WR32</f>
        <v>-22</v>
      </c>
      <c r="WY33" s="1102" t="s">
        <v>21</v>
      </c>
      <c r="WZ33" s="1103"/>
      <c r="XA33" s="141">
        <f>XB5-XA32</f>
        <v>-22</v>
      </c>
      <c r="XH33" s="1102" t="s">
        <v>21</v>
      </c>
      <c r="XI33" s="1103"/>
      <c r="XJ33" s="141">
        <f>XK5-XJ32</f>
        <v>-22</v>
      </c>
      <c r="XQ33" s="1102" t="s">
        <v>21</v>
      </c>
      <c r="XR33" s="1103"/>
      <c r="XS33" s="141">
        <f>XT5-XS32</f>
        <v>-22</v>
      </c>
      <c r="XZ33" s="1102" t="s">
        <v>21</v>
      </c>
      <c r="YA33" s="1103"/>
      <c r="YB33" s="141">
        <f>YC5-YB32</f>
        <v>-22</v>
      </c>
      <c r="YI33" s="1102" t="s">
        <v>21</v>
      </c>
      <c r="YJ33" s="1103"/>
      <c r="YK33" s="141">
        <f>YL5-YK32</f>
        <v>-22</v>
      </c>
      <c r="YR33" s="1102" t="s">
        <v>21</v>
      </c>
      <c r="YS33" s="1103"/>
      <c r="YT33" s="141">
        <f>YU5-YT32</f>
        <v>-22</v>
      </c>
      <c r="ZA33" s="1102" t="s">
        <v>21</v>
      </c>
      <c r="ZB33" s="1103"/>
      <c r="ZC33" s="141">
        <f>ZD5-ZC32</f>
        <v>-22</v>
      </c>
      <c r="ZJ33" s="1102" t="s">
        <v>21</v>
      </c>
      <c r="ZK33" s="1103"/>
      <c r="ZL33" s="141">
        <f>ZM5-ZL32</f>
        <v>-22</v>
      </c>
      <c r="ZS33" s="1102" t="s">
        <v>21</v>
      </c>
      <c r="ZT33" s="1103"/>
      <c r="ZU33" s="141">
        <f>ZV5-ZU32</f>
        <v>-22</v>
      </c>
      <c r="AAB33" s="1102" t="s">
        <v>21</v>
      </c>
      <c r="AAC33" s="1103"/>
      <c r="AAD33" s="141">
        <f>AAE5-AAD32</f>
        <v>-22</v>
      </c>
      <c r="AAK33" s="1102" t="s">
        <v>21</v>
      </c>
      <c r="AAL33" s="1103"/>
      <c r="AAM33" s="141">
        <f>AAN5-AAM32</f>
        <v>-22</v>
      </c>
      <c r="AAT33" s="1102" t="s">
        <v>21</v>
      </c>
      <c r="AAU33" s="1103"/>
      <c r="AAV33" s="141">
        <f>AAV32-AAT32</f>
        <v>22</v>
      </c>
      <c r="ABC33" s="1102" t="s">
        <v>21</v>
      </c>
      <c r="ABD33" s="1103"/>
      <c r="ABE33" s="141">
        <f>ABF5-ABE32</f>
        <v>-22</v>
      </c>
      <c r="ABL33" s="1102" t="s">
        <v>21</v>
      </c>
      <c r="ABM33" s="1103"/>
      <c r="ABN33" s="141">
        <f>ABO5-ABN32</f>
        <v>-22</v>
      </c>
      <c r="ABU33" s="1102" t="s">
        <v>21</v>
      </c>
      <c r="ABV33" s="1103"/>
      <c r="ABW33" s="141">
        <f>ABX5-ABW32</f>
        <v>-22</v>
      </c>
      <c r="ACD33" s="1102" t="s">
        <v>21</v>
      </c>
      <c r="ACE33" s="1103"/>
      <c r="ACF33" s="141">
        <f>ACG5-ACF32</f>
        <v>-22</v>
      </c>
      <c r="ACM33" s="1102" t="s">
        <v>21</v>
      </c>
      <c r="ACN33" s="1103"/>
      <c r="ACO33" s="141">
        <f>ACP5-ACO32</f>
        <v>-22</v>
      </c>
      <c r="ACV33" s="1102" t="s">
        <v>21</v>
      </c>
      <c r="ACW33" s="1103"/>
      <c r="ACX33" s="141">
        <f>ACY5-ACX32</f>
        <v>-22</v>
      </c>
      <c r="ADE33" s="1102" t="s">
        <v>21</v>
      </c>
      <c r="ADF33" s="1103"/>
      <c r="ADG33" s="141">
        <f>ADH5-ADG32</f>
        <v>-22</v>
      </c>
      <c r="ADN33" s="1102" t="s">
        <v>21</v>
      </c>
      <c r="ADO33" s="1103"/>
      <c r="ADP33" s="141">
        <f>ADQ5-ADP32</f>
        <v>-22</v>
      </c>
      <c r="ADW33" s="1102" t="s">
        <v>21</v>
      </c>
      <c r="ADX33" s="1103"/>
      <c r="ADY33" s="141">
        <f>ADZ5-ADY32</f>
        <v>-22</v>
      </c>
      <c r="AEF33" s="1102" t="s">
        <v>21</v>
      </c>
      <c r="AEG33" s="1103"/>
      <c r="AEH33" s="141">
        <f>AEI5-AEH32</f>
        <v>-22</v>
      </c>
      <c r="AEO33" s="1102" t="s">
        <v>21</v>
      </c>
      <c r="AEP33" s="1103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79" t="s">
        <v>4</v>
      </c>
      <c r="O34" s="980"/>
      <c r="P34" s="49"/>
      <c r="S34" s="394"/>
      <c r="X34" s="979" t="s">
        <v>4</v>
      </c>
      <c r="Y34" s="980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04" t="s">
        <v>4</v>
      </c>
      <c r="RU34" s="1105"/>
      <c r="RV34" s="49"/>
      <c r="SC34" s="1104" t="s">
        <v>4</v>
      </c>
      <c r="SD34" s="1105"/>
      <c r="SE34" s="49"/>
      <c r="SL34" s="1104" t="s">
        <v>4</v>
      </c>
      <c r="SM34" s="1105"/>
      <c r="SN34" s="49"/>
      <c r="SU34" s="1104" t="s">
        <v>4</v>
      </c>
      <c r="SV34" s="1105"/>
      <c r="SW34" s="49"/>
      <c r="TD34" s="1104" t="s">
        <v>4</v>
      </c>
      <c r="TE34" s="1105"/>
      <c r="TF34" s="49"/>
      <c r="TM34" s="1104" t="s">
        <v>4</v>
      </c>
      <c r="TN34" s="1105"/>
      <c r="TO34" s="49"/>
      <c r="TV34" s="1104" t="s">
        <v>4</v>
      </c>
      <c r="TW34" s="1105"/>
      <c r="TX34" s="49"/>
      <c r="UE34" s="1104" t="s">
        <v>4</v>
      </c>
      <c r="UF34" s="1105"/>
      <c r="UG34" s="49"/>
      <c r="UN34" s="1104" t="s">
        <v>4</v>
      </c>
      <c r="UO34" s="1105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04" t="s">
        <v>4</v>
      </c>
      <c r="VP34" s="1105"/>
      <c r="VQ34" s="49"/>
      <c r="VX34" s="1104" t="s">
        <v>4</v>
      </c>
      <c r="VY34" s="1105"/>
      <c r="VZ34" s="49"/>
      <c r="WG34" s="1104" t="s">
        <v>4</v>
      </c>
      <c r="WH34" s="1105"/>
      <c r="WI34" s="49"/>
      <c r="WP34" s="1104" t="s">
        <v>4</v>
      </c>
      <c r="WQ34" s="1105"/>
      <c r="WR34" s="49"/>
      <c r="WY34" s="1104" t="s">
        <v>4</v>
      </c>
      <c r="WZ34" s="1105"/>
      <c r="XA34" s="49"/>
      <c r="XH34" s="1104" t="s">
        <v>4</v>
      </c>
      <c r="XI34" s="1105"/>
      <c r="XJ34" s="49"/>
      <c r="XQ34" s="1104" t="s">
        <v>4</v>
      </c>
      <c r="XR34" s="1105"/>
      <c r="XS34" s="49"/>
      <c r="XZ34" s="1104" t="s">
        <v>4</v>
      </c>
      <c r="YA34" s="1105"/>
      <c r="YB34" s="49"/>
      <c r="YI34" s="1104" t="s">
        <v>4</v>
      </c>
      <c r="YJ34" s="1105"/>
      <c r="YK34" s="49"/>
      <c r="YR34" s="1104" t="s">
        <v>4</v>
      </c>
      <c r="YS34" s="1105"/>
      <c r="YT34" s="49"/>
      <c r="ZA34" s="1104" t="s">
        <v>4</v>
      </c>
      <c r="ZB34" s="1105"/>
      <c r="ZC34" s="49"/>
      <c r="ZJ34" s="1104" t="s">
        <v>4</v>
      </c>
      <c r="ZK34" s="1105"/>
      <c r="ZL34" s="49"/>
      <c r="ZS34" s="1104" t="s">
        <v>4</v>
      </c>
      <c r="ZT34" s="1105"/>
      <c r="ZU34" s="49"/>
      <c r="AAB34" s="1104" t="s">
        <v>4</v>
      </c>
      <c r="AAC34" s="1105"/>
      <c r="AAD34" s="49"/>
      <c r="AAK34" s="1104" t="s">
        <v>4</v>
      </c>
      <c r="AAL34" s="1105"/>
      <c r="AAM34" s="49"/>
      <c r="AAT34" s="1104" t="s">
        <v>4</v>
      </c>
      <c r="AAU34" s="1105"/>
      <c r="AAV34" s="49"/>
      <c r="ABC34" s="1104" t="s">
        <v>4</v>
      </c>
      <c r="ABD34" s="1105"/>
      <c r="ABE34" s="49"/>
      <c r="ABL34" s="1104" t="s">
        <v>4</v>
      </c>
      <c r="ABM34" s="1105"/>
      <c r="ABN34" s="49"/>
      <c r="ABU34" s="1104" t="s">
        <v>4</v>
      </c>
      <c r="ABV34" s="1105"/>
      <c r="ABW34" s="49"/>
      <c r="ACD34" s="1104" t="s">
        <v>4</v>
      </c>
      <c r="ACE34" s="1105"/>
      <c r="ACF34" s="49"/>
      <c r="ACM34" s="1104" t="s">
        <v>4</v>
      </c>
      <c r="ACN34" s="1105"/>
      <c r="ACO34" s="49"/>
      <c r="ACV34" s="1104" t="s">
        <v>4</v>
      </c>
      <c r="ACW34" s="1105"/>
      <c r="ACX34" s="49"/>
      <c r="ADE34" s="1104" t="s">
        <v>4</v>
      </c>
      <c r="ADF34" s="1105"/>
      <c r="ADG34" s="49"/>
      <c r="ADN34" s="1104" t="s">
        <v>4</v>
      </c>
      <c r="ADO34" s="1105"/>
      <c r="ADP34" s="49"/>
      <c r="ADW34" s="1104" t="s">
        <v>4</v>
      </c>
      <c r="ADX34" s="1105"/>
      <c r="ADY34" s="49"/>
      <c r="AEF34" s="1104" t="s">
        <v>4</v>
      </c>
      <c r="AEG34" s="1105"/>
      <c r="AEH34" s="49"/>
      <c r="AEO34" s="1104" t="s">
        <v>4</v>
      </c>
      <c r="AEP34" s="1105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6"/>
      <c r="B1" s="1096"/>
      <c r="C1" s="1096"/>
      <c r="D1" s="1096"/>
      <c r="E1" s="1096"/>
      <c r="F1" s="1096"/>
      <c r="G1" s="109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19"/>
      <c r="B5" s="1130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19"/>
      <c r="B6" s="113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02" t="s">
        <v>21</v>
      </c>
      <c r="E32" s="110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1" t="s">
        <v>341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377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2" t="s">
        <v>21</v>
      </c>
      <c r="E29" s="1103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2" t="s">
        <v>21</v>
      </c>
      <c r="E32" s="1103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07" t="s">
        <v>220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19" t="s">
        <v>98</v>
      </c>
      <c r="B5" s="1121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19"/>
      <c r="B6" s="1121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131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132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140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153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160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161</v>
      </c>
      <c r="H14" s="380">
        <v>61</v>
      </c>
      <c r="I14" s="132">
        <f t="shared" si="1"/>
        <v>657.19999999999982</v>
      </c>
    </row>
    <row r="15" spans="1:9" x14ac:dyDescent="0.25">
      <c r="B15" s="829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163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183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190</v>
      </c>
      <c r="H17" s="331">
        <v>61</v>
      </c>
      <c r="I17" s="132">
        <f t="shared" si="1"/>
        <v>503.87999999999977</v>
      </c>
    </row>
    <row r="18" spans="1:9" x14ac:dyDescent="0.25">
      <c r="B18" s="857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210</v>
      </c>
      <c r="H18" s="331">
        <v>61</v>
      </c>
      <c r="I18" s="836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6">
        <v>31.74</v>
      </c>
      <c r="E19" s="855">
        <v>44870</v>
      </c>
      <c r="F19" s="856">
        <f t="shared" si="0"/>
        <v>31.74</v>
      </c>
      <c r="G19" s="848" t="s">
        <v>244</v>
      </c>
      <c r="H19" s="849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6">
        <v>31.36</v>
      </c>
      <c r="E20" s="855">
        <v>44877</v>
      </c>
      <c r="F20" s="856">
        <f t="shared" si="0"/>
        <v>31.36</v>
      </c>
      <c r="G20" s="848" t="s">
        <v>267</v>
      </c>
      <c r="H20" s="849">
        <v>61</v>
      </c>
      <c r="I20" s="132">
        <f t="shared" si="1"/>
        <v>410.83999999999975</v>
      </c>
    </row>
    <row r="21" spans="1:9" x14ac:dyDescent="0.25">
      <c r="B21" s="857">
        <f t="shared" si="3"/>
        <v>12</v>
      </c>
      <c r="C21" s="73">
        <v>1</v>
      </c>
      <c r="D21" s="846">
        <v>26.53</v>
      </c>
      <c r="E21" s="855">
        <v>44881</v>
      </c>
      <c r="F21" s="856">
        <f t="shared" si="0"/>
        <v>26.53</v>
      </c>
      <c r="G21" s="848" t="s">
        <v>281</v>
      </c>
      <c r="H21" s="849">
        <v>61</v>
      </c>
      <c r="I21" s="836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20"/>
      <c r="F26" s="745">
        <f t="shared" si="0"/>
        <v>0</v>
      </c>
      <c r="G26" s="1021"/>
      <c r="H26" s="1022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2" t="s">
        <v>21</v>
      </c>
      <c r="E29" s="1103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115"/>
      <c r="B6" s="1131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15"/>
      <c r="B7" s="1132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2" t="s">
        <v>21</v>
      </c>
      <c r="E30" s="1103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3" t="s">
        <v>326</v>
      </c>
      <c r="B1" s="1133"/>
      <c r="C1" s="1133"/>
      <c r="D1" s="1133"/>
      <c r="E1" s="1133"/>
      <c r="F1" s="1133"/>
      <c r="G1" s="1133"/>
      <c r="H1" s="1133"/>
      <c r="I1" s="1133"/>
      <c r="J1" s="1133"/>
      <c r="K1" s="479">
        <v>1</v>
      </c>
      <c r="M1" s="1136" t="s">
        <v>341</v>
      </c>
      <c r="N1" s="1136"/>
      <c r="O1" s="1136"/>
      <c r="P1" s="1136"/>
      <c r="Q1" s="1136"/>
      <c r="R1" s="1136"/>
      <c r="S1" s="1136"/>
      <c r="T1" s="1136"/>
      <c r="U1" s="1136"/>
      <c r="V1" s="1136"/>
      <c r="W1" s="479">
        <v>2</v>
      </c>
      <c r="Y1" s="1136" t="s">
        <v>341</v>
      </c>
      <c r="Z1" s="1136"/>
      <c r="AA1" s="1136"/>
      <c r="AB1" s="1136"/>
      <c r="AC1" s="1136"/>
      <c r="AD1" s="1136"/>
      <c r="AE1" s="1136"/>
      <c r="AF1" s="1136"/>
      <c r="AG1" s="1136"/>
      <c r="AH1" s="1136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134" t="s">
        <v>98</v>
      </c>
      <c r="B5" s="73" t="s">
        <v>48</v>
      </c>
      <c r="C5" s="888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134" t="s">
        <v>98</v>
      </c>
      <c r="N5" s="73" t="s">
        <v>48</v>
      </c>
      <c r="O5" s="888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134" t="s">
        <v>52</v>
      </c>
      <c r="Z5" s="73" t="s">
        <v>48</v>
      </c>
      <c r="AA5" s="888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135"/>
      <c r="B6" s="671" t="s">
        <v>144</v>
      </c>
      <c r="C6" s="889"/>
      <c r="D6" s="722"/>
      <c r="E6" s="860"/>
      <c r="F6" s="890"/>
      <c r="M6" s="1135"/>
      <c r="N6" s="671" t="s">
        <v>144</v>
      </c>
      <c r="O6" s="889"/>
      <c r="P6" s="722"/>
      <c r="Q6" s="860"/>
      <c r="R6" s="890"/>
      <c r="Y6" s="1135"/>
      <c r="Z6" s="671" t="s">
        <v>144</v>
      </c>
      <c r="AA6" s="889"/>
      <c r="AB6" s="722"/>
      <c r="AC6" s="860"/>
      <c r="AD6" s="890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8" t="s">
        <v>59</v>
      </c>
      <c r="J8" s="86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78" t="s">
        <v>59</v>
      </c>
      <c r="V8" s="978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78" t="s">
        <v>59</v>
      </c>
      <c r="AH8" s="978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316</v>
      </c>
      <c r="H9" s="71">
        <v>97</v>
      </c>
      <c r="I9" s="1007">
        <f>E5-F9+E4+E6+E7</f>
        <v>4469.07</v>
      </c>
      <c r="J9" s="1008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52">
        <f>Q5-R9+Q4+Q6+Q7</f>
        <v>5008.4799999999996</v>
      </c>
      <c r="V9" s="1053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52">
        <f>AC5-AD9+AC4+AC6+AC7</f>
        <v>9016.44</v>
      </c>
      <c r="AH9" s="1053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23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109" t="s">
        <v>11</v>
      </c>
      <c r="D120" s="1110"/>
      <c r="E120" s="57">
        <f>E4+E5+E6-F115</f>
        <v>4469.07</v>
      </c>
      <c r="G120" s="47"/>
      <c r="H120" s="91"/>
      <c r="O120" s="1109" t="s">
        <v>11</v>
      </c>
      <c r="P120" s="1110"/>
      <c r="Q120" s="57">
        <f>Q4+Q5+Q6-R115</f>
        <v>5008.4799999999996</v>
      </c>
      <c r="S120" s="47"/>
      <c r="T120" s="91"/>
      <c r="AA120" s="1109" t="s">
        <v>11</v>
      </c>
      <c r="AB120" s="1110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7" t="s">
        <v>327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98"/>
      <c r="D4" s="899"/>
      <c r="E4" s="966">
        <v>111.09</v>
      </c>
      <c r="F4" s="890">
        <v>6</v>
      </c>
      <c r="G4" s="73"/>
    </row>
    <row r="5" spans="1:9" ht="15.75" customHeight="1" x14ac:dyDescent="0.25">
      <c r="A5" s="1115" t="s">
        <v>225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115"/>
      <c r="B6" s="869" t="s">
        <v>67</v>
      </c>
      <c r="C6" s="901"/>
      <c r="D6" s="901"/>
      <c r="E6" s="901"/>
      <c r="F6" s="900"/>
    </row>
    <row r="7" spans="1:9" ht="15.75" thickBot="1" x14ac:dyDescent="0.3">
      <c r="B7" s="73"/>
      <c r="C7" s="902"/>
      <c r="D7" s="902"/>
      <c r="E7" s="902"/>
      <c r="F7" s="900"/>
    </row>
    <row r="8" spans="1:9" ht="16.5" thickTop="1" thickBot="1" x14ac:dyDescent="0.3">
      <c r="B8" s="64" t="s">
        <v>7</v>
      </c>
      <c r="C8" s="838" t="s">
        <v>8</v>
      </c>
      <c r="D8" s="839" t="s">
        <v>3</v>
      </c>
      <c r="E8" s="84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288</v>
      </c>
      <c r="H9" s="71">
        <v>145</v>
      </c>
      <c r="I9" s="860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293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312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4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315</v>
      </c>
      <c r="H12" s="71">
        <v>148</v>
      </c>
      <c r="I12" s="837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109" t="s">
        <v>11</v>
      </c>
      <c r="D73" s="1110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15"/>
      <c r="B5" s="1137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15"/>
      <c r="B6" s="1137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09" t="s">
        <v>11</v>
      </c>
      <c r="D60" s="111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7" t="s">
        <v>328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15"/>
      <c r="B4" s="1138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15"/>
      <c r="B5" s="1139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0" t="s">
        <v>52</v>
      </c>
      <c r="B6" s="1139"/>
      <c r="C6" s="128"/>
      <c r="D6" s="232"/>
      <c r="E6" s="78"/>
      <c r="F6" s="62"/>
    </row>
    <row r="7" spans="1:9" ht="15.75" x14ac:dyDescent="0.25">
      <c r="A7" s="550"/>
      <c r="B7" s="573"/>
      <c r="C7" s="128"/>
      <c r="D7" s="232"/>
      <c r="E7" s="78"/>
      <c r="F7" s="62"/>
    </row>
    <row r="8" spans="1:9" ht="16.5" thickBot="1" x14ac:dyDescent="0.3">
      <c r="A8" s="550"/>
      <c r="B8" s="573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85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7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05"/>
      <c r="E13" s="859"/>
      <c r="F13" s="705">
        <f t="shared" si="0"/>
        <v>0</v>
      </c>
      <c r="G13" s="703"/>
      <c r="H13" s="704"/>
      <c r="I13" s="860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05"/>
      <c r="E14" s="859"/>
      <c r="F14" s="705">
        <f t="shared" si="0"/>
        <v>0</v>
      </c>
      <c r="G14" s="703"/>
      <c r="H14" s="704"/>
      <c r="I14" s="860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05"/>
      <c r="E15" s="859"/>
      <c r="F15" s="705">
        <f t="shared" si="0"/>
        <v>0</v>
      </c>
      <c r="G15" s="703"/>
      <c r="H15" s="704"/>
      <c r="I15" s="860">
        <f t="shared" si="2"/>
        <v>2997.33</v>
      </c>
    </row>
    <row r="16" spans="1:9" x14ac:dyDescent="0.25">
      <c r="B16" s="182">
        <f t="shared" si="1"/>
        <v>113</v>
      </c>
      <c r="C16" s="15"/>
      <c r="D16" s="705"/>
      <c r="E16" s="859"/>
      <c r="F16" s="705">
        <f t="shared" si="0"/>
        <v>0</v>
      </c>
      <c r="G16" s="703"/>
      <c r="H16" s="704"/>
      <c r="I16" s="860">
        <f t="shared" si="2"/>
        <v>2997.33</v>
      </c>
    </row>
    <row r="17" spans="2:9" x14ac:dyDescent="0.25">
      <c r="B17" s="182">
        <f t="shared" si="1"/>
        <v>113</v>
      </c>
      <c r="C17" s="15"/>
      <c r="D17" s="705"/>
      <c r="E17" s="859"/>
      <c r="F17" s="705">
        <f t="shared" si="0"/>
        <v>0</v>
      </c>
      <c r="G17" s="703"/>
      <c r="H17" s="704"/>
      <c r="I17" s="860">
        <f t="shared" si="2"/>
        <v>2997.33</v>
      </c>
    </row>
    <row r="18" spans="2:9" x14ac:dyDescent="0.25">
      <c r="B18" s="182">
        <f t="shared" si="1"/>
        <v>113</v>
      </c>
      <c r="C18" s="15"/>
      <c r="D18" s="705"/>
      <c r="E18" s="859"/>
      <c r="F18" s="705">
        <f t="shared" si="0"/>
        <v>0</v>
      </c>
      <c r="G18" s="703"/>
      <c r="H18" s="704"/>
      <c r="I18" s="860">
        <f t="shared" si="2"/>
        <v>2997.33</v>
      </c>
    </row>
    <row r="19" spans="2:9" x14ac:dyDescent="0.25">
      <c r="B19" s="182">
        <f t="shared" si="1"/>
        <v>113</v>
      </c>
      <c r="C19" s="53"/>
      <c r="D19" s="705"/>
      <c r="E19" s="859"/>
      <c r="F19" s="705">
        <f t="shared" si="0"/>
        <v>0</v>
      </c>
      <c r="G19" s="703"/>
      <c r="H19" s="704"/>
      <c r="I19" s="860">
        <f t="shared" si="2"/>
        <v>2997.33</v>
      </c>
    </row>
    <row r="20" spans="2:9" x14ac:dyDescent="0.25">
      <c r="B20" s="182">
        <f t="shared" si="1"/>
        <v>113</v>
      </c>
      <c r="C20" s="15"/>
      <c r="D20" s="705"/>
      <c r="E20" s="859"/>
      <c r="F20" s="705">
        <f t="shared" si="0"/>
        <v>0</v>
      </c>
      <c r="G20" s="703"/>
      <c r="H20" s="704"/>
      <c r="I20" s="860">
        <f t="shared" si="2"/>
        <v>2997.33</v>
      </c>
    </row>
    <row r="21" spans="2:9" x14ac:dyDescent="0.25">
      <c r="B21" s="182">
        <f t="shared" si="1"/>
        <v>113</v>
      </c>
      <c r="C21" s="15"/>
      <c r="D21" s="705"/>
      <c r="E21" s="859"/>
      <c r="F21" s="705">
        <f t="shared" si="0"/>
        <v>0</v>
      </c>
      <c r="G21" s="703"/>
      <c r="H21" s="704"/>
      <c r="I21" s="860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09" t="s">
        <v>11</v>
      </c>
      <c r="D61" s="1110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1"/>
      <c r="B1" s="1111"/>
      <c r="C1" s="1111"/>
      <c r="D1" s="1111"/>
      <c r="E1" s="1111"/>
      <c r="F1" s="1111"/>
      <c r="G1" s="111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40"/>
      <c r="B5" s="1142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41"/>
      <c r="B6" s="1143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44" t="s">
        <v>11</v>
      </c>
      <c r="D56" s="114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07" t="s">
        <v>108</v>
      </c>
      <c r="B1" s="1107"/>
      <c r="C1" s="1107"/>
      <c r="D1" s="1107"/>
      <c r="E1" s="1107"/>
      <c r="F1" s="1107"/>
      <c r="G1" s="110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08" t="s">
        <v>95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143</v>
      </c>
      <c r="J5" s="677"/>
      <c r="K5" s="677"/>
      <c r="L5" s="677"/>
      <c r="M5" s="677"/>
    </row>
    <row r="6" spans="1:13" x14ac:dyDescent="0.25">
      <c r="A6" s="405" t="s">
        <v>94</v>
      </c>
      <c r="B6" s="1108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9" t="s">
        <v>11</v>
      </c>
      <c r="D83" s="111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6"/>
      <c r="B1" s="1096"/>
      <c r="C1" s="1096"/>
      <c r="D1" s="1096"/>
      <c r="E1" s="1096"/>
      <c r="F1" s="1096"/>
      <c r="G1" s="10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46"/>
      <c r="C4" s="17"/>
      <c r="E4" s="254"/>
      <c r="F4" s="240"/>
    </row>
    <row r="5" spans="1:10" ht="15" customHeight="1" x14ac:dyDescent="0.25">
      <c r="A5" s="1140"/>
      <c r="B5" s="1147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41"/>
      <c r="B6" s="1148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44" t="s">
        <v>11</v>
      </c>
      <c r="D55" s="114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7" t="s">
        <v>329</v>
      </c>
      <c r="B1" s="1107"/>
      <c r="C1" s="1107"/>
      <c r="D1" s="1107"/>
      <c r="E1" s="1107"/>
      <c r="F1" s="1107"/>
      <c r="G1" s="1107"/>
      <c r="H1" s="1107"/>
      <c r="I1" s="1107"/>
      <c r="J1" s="11">
        <v>1</v>
      </c>
      <c r="M1" s="1111" t="s">
        <v>341</v>
      </c>
      <c r="N1" s="1111"/>
      <c r="O1" s="1111"/>
      <c r="P1" s="1111"/>
      <c r="Q1" s="1111"/>
      <c r="R1" s="1111"/>
      <c r="S1" s="1111"/>
      <c r="T1" s="1111"/>
      <c r="U1" s="111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73"/>
      <c r="P4" s="1074"/>
      <c r="Q4" s="740"/>
      <c r="R4" s="717"/>
      <c r="S4" s="73"/>
      <c r="U4" s="190"/>
      <c r="V4" s="73"/>
    </row>
    <row r="5" spans="1:23" ht="15" customHeight="1" x14ac:dyDescent="0.25">
      <c r="A5" s="1119" t="s">
        <v>176</v>
      </c>
      <c r="B5" s="1149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119" t="s">
        <v>176</v>
      </c>
      <c r="N5" s="1149" t="s">
        <v>43</v>
      </c>
      <c r="O5" s="1073">
        <v>44</v>
      </c>
      <c r="P5" s="1074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119"/>
      <c r="B6" s="1149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119"/>
      <c r="N6" s="1149"/>
      <c r="O6" s="1073"/>
      <c r="P6" s="1048"/>
      <c r="Q6" s="860"/>
      <c r="R6" s="890"/>
      <c r="U6" s="191"/>
      <c r="V6" s="73"/>
    </row>
    <row r="7" spans="1:23" ht="15.75" thickBot="1" x14ac:dyDescent="0.3">
      <c r="B7" s="12"/>
      <c r="C7" s="974"/>
      <c r="D7" s="975" t="s">
        <v>318</v>
      </c>
      <c r="E7" s="105">
        <v>9.08</v>
      </c>
      <c r="F7" s="73">
        <v>2</v>
      </c>
      <c r="I7" s="191"/>
      <c r="J7" s="73"/>
      <c r="N7" s="12"/>
      <c r="O7" s="718"/>
      <c r="P7" s="1048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254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256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257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258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259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262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265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266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267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269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272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274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277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278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279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283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276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286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287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288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289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289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290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292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295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297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299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301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306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308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309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310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311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315</v>
      </c>
      <c r="H42" s="71">
        <v>50</v>
      </c>
      <c r="I42" s="190">
        <f t="shared" si="6"/>
        <v>1534.5200000000018</v>
      </c>
      <c r="J42" s="841">
        <f t="shared" si="7"/>
        <v>338</v>
      </c>
      <c r="K42" s="85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24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24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24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24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24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24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24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24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24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24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24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24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24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24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24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24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24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24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24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24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24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24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219</v>
      </c>
      <c r="B54" s="919">
        <v>4.54</v>
      </c>
      <c r="C54" s="828"/>
      <c r="D54" s="1013">
        <f t="shared" si="0"/>
        <v>0</v>
      </c>
      <c r="E54" s="1012"/>
      <c r="F54" s="1013">
        <f t="shared" si="10"/>
        <v>0</v>
      </c>
      <c r="G54" s="1014"/>
      <c r="H54" s="1015"/>
      <c r="I54" s="1025">
        <f t="shared" si="6"/>
        <v>1534.5200000000018</v>
      </c>
      <c r="J54" s="1026">
        <f t="shared" si="7"/>
        <v>338</v>
      </c>
      <c r="K54" s="60">
        <f t="shared" si="4"/>
        <v>0</v>
      </c>
      <c r="M54" s="723" t="s">
        <v>219</v>
      </c>
      <c r="N54" s="919">
        <v>4.54</v>
      </c>
      <c r="O54" s="828"/>
      <c r="P54" s="1013">
        <f t="shared" si="2"/>
        <v>0</v>
      </c>
      <c r="Q54" s="1012"/>
      <c r="R54" s="1013">
        <f t="shared" si="11"/>
        <v>0</v>
      </c>
      <c r="S54" s="1014"/>
      <c r="T54" s="1015"/>
      <c r="U54" s="1025">
        <f t="shared" si="8"/>
        <v>1502.74</v>
      </c>
      <c r="V54" s="1026">
        <f t="shared" si="9"/>
        <v>331</v>
      </c>
      <c r="W54" s="60">
        <f t="shared" si="5"/>
        <v>0</v>
      </c>
    </row>
    <row r="55" spans="1:23" x14ac:dyDescent="0.25">
      <c r="A55" s="738"/>
      <c r="B55" s="919">
        <v>4.54</v>
      </c>
      <c r="C55" s="828"/>
      <c r="D55" s="1013">
        <f t="shared" si="0"/>
        <v>0</v>
      </c>
      <c r="E55" s="1012"/>
      <c r="F55" s="1013">
        <f t="shared" si="10"/>
        <v>0</v>
      </c>
      <c r="G55" s="1014"/>
      <c r="H55" s="1015"/>
      <c r="I55" s="1025">
        <f t="shared" si="6"/>
        <v>1534.5200000000018</v>
      </c>
      <c r="J55" s="1026">
        <f t="shared" si="7"/>
        <v>338</v>
      </c>
      <c r="K55" s="60">
        <f t="shared" si="4"/>
        <v>0</v>
      </c>
      <c r="M55" s="738"/>
      <c r="N55" s="919">
        <v>4.54</v>
      </c>
      <c r="O55" s="828"/>
      <c r="P55" s="1013">
        <f t="shared" si="2"/>
        <v>0</v>
      </c>
      <c r="Q55" s="1012"/>
      <c r="R55" s="1013">
        <f t="shared" si="11"/>
        <v>0</v>
      </c>
      <c r="S55" s="1014"/>
      <c r="T55" s="1015"/>
      <c r="U55" s="1025">
        <f t="shared" si="8"/>
        <v>1502.74</v>
      </c>
      <c r="V55" s="1026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24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24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24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24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24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24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24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24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24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24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24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24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24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24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24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24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24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24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24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24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24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24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24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24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24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24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24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24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24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24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24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24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24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24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24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24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24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24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24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24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24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24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24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24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24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24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24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24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24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24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24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24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24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24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50" t="s">
        <v>19</v>
      </c>
      <c r="D112" s="1151"/>
      <c r="E112" s="39">
        <f>E4+E5-F109+E6+E7</f>
        <v>1534.5199999999995</v>
      </c>
      <c r="F112" s="6"/>
      <c r="G112" s="6"/>
      <c r="H112" s="17"/>
      <c r="I112" s="132"/>
      <c r="J112" s="73"/>
      <c r="O112" s="1150" t="s">
        <v>19</v>
      </c>
      <c r="P112" s="1151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15" t="s">
        <v>52</v>
      </c>
      <c r="B5" s="1152" t="s">
        <v>100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115"/>
      <c r="B6" s="115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153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4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3">
        <f>B9-C10</f>
        <v>0</v>
      </c>
      <c r="C10" s="828"/>
      <c r="D10" s="1009"/>
      <c r="E10" s="865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3">
        <f t="shared" ref="B11:B30" si="1">B10-C11</f>
        <v>0</v>
      </c>
      <c r="C11" s="828"/>
      <c r="D11" s="1010"/>
      <c r="E11" s="865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3">
        <f t="shared" si="1"/>
        <v>0</v>
      </c>
      <c r="C12" s="828"/>
      <c r="D12" s="1010"/>
      <c r="E12" s="865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3">
        <f t="shared" si="1"/>
        <v>0</v>
      </c>
      <c r="C13" s="828"/>
      <c r="D13" s="1010"/>
      <c r="E13" s="865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3">
        <f t="shared" si="1"/>
        <v>0</v>
      </c>
      <c r="C14" s="828"/>
      <c r="D14" s="1010"/>
      <c r="E14" s="865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3">
        <f t="shared" si="1"/>
        <v>0</v>
      </c>
      <c r="C15" s="828"/>
      <c r="D15" s="1011"/>
      <c r="E15" s="865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3">
        <f t="shared" si="1"/>
        <v>0</v>
      </c>
      <c r="C16" s="828"/>
      <c r="D16" s="1011"/>
      <c r="E16" s="865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3">
        <f t="shared" si="1"/>
        <v>0</v>
      </c>
      <c r="C17" s="828"/>
      <c r="D17" s="1011"/>
      <c r="E17" s="865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3">
        <f t="shared" si="1"/>
        <v>0</v>
      </c>
      <c r="C18" s="828"/>
      <c r="D18" s="1011"/>
      <c r="E18" s="865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3">
        <f t="shared" si="1"/>
        <v>0</v>
      </c>
      <c r="C19" s="828"/>
      <c r="D19" s="1011"/>
      <c r="E19" s="865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3">
        <f t="shared" si="1"/>
        <v>0</v>
      </c>
      <c r="C20" s="828"/>
      <c r="D20" s="1011"/>
      <c r="E20" s="865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3">
        <f t="shared" si="1"/>
        <v>0</v>
      </c>
      <c r="C21" s="828"/>
      <c r="D21" s="1016"/>
      <c r="E21" s="865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3">
        <f t="shared" si="1"/>
        <v>0</v>
      </c>
      <c r="C22" s="828"/>
      <c r="D22" s="1016"/>
      <c r="E22" s="865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3">
        <f t="shared" si="1"/>
        <v>0</v>
      </c>
      <c r="C23" s="828"/>
      <c r="D23" s="1016"/>
      <c r="E23" s="865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3">
        <f t="shared" si="1"/>
        <v>0</v>
      </c>
      <c r="C24" s="828"/>
      <c r="D24" s="1016"/>
      <c r="E24" s="865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3">
        <f t="shared" si="1"/>
        <v>0</v>
      </c>
      <c r="C25" s="828"/>
      <c r="D25" s="1016"/>
      <c r="E25" s="865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3">
        <f t="shared" si="1"/>
        <v>0</v>
      </c>
      <c r="C26" s="828"/>
      <c r="D26" s="1016"/>
      <c r="E26" s="865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3">
        <f t="shared" si="1"/>
        <v>0</v>
      </c>
      <c r="C27" s="828"/>
      <c r="D27" s="1016"/>
      <c r="E27" s="865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3">
        <f t="shared" si="1"/>
        <v>0</v>
      </c>
      <c r="C28" s="828"/>
      <c r="D28" s="850"/>
      <c r="E28" s="865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3">
        <f t="shared" si="1"/>
        <v>0</v>
      </c>
      <c r="C29" s="828"/>
      <c r="D29" s="850"/>
      <c r="E29" s="865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50" t="s">
        <v>19</v>
      </c>
      <c r="D34" s="115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B1" workbookViewId="0">
      <selection activeCell="AC33" sqref="AC3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40" ht="40.5" x14ac:dyDescent="0.55000000000000004">
      <c r="A1" s="1107" t="s">
        <v>330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>INVENTARIO DEL MES DE  NOVIEMBRE  2022</v>
      </c>
      <c r="L1" s="1107"/>
      <c r="M1" s="1107"/>
      <c r="N1" s="1107"/>
      <c r="O1" s="1107"/>
      <c r="P1" s="1107"/>
      <c r="Q1" s="1107"/>
      <c r="R1" s="11">
        <v>2</v>
      </c>
      <c r="U1" s="1111" t="s">
        <v>341</v>
      </c>
      <c r="V1" s="1111"/>
      <c r="W1" s="1111"/>
      <c r="X1" s="1111"/>
      <c r="Y1" s="1111"/>
      <c r="Z1" s="1111"/>
      <c r="AA1" s="1111"/>
      <c r="AB1" s="11">
        <v>3</v>
      </c>
      <c r="AE1" s="1111" t="s">
        <v>341</v>
      </c>
      <c r="AF1" s="1111"/>
      <c r="AG1" s="1111"/>
      <c r="AH1" s="1111"/>
      <c r="AI1" s="1111"/>
      <c r="AJ1" s="1111"/>
      <c r="AK1" s="1111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</row>
    <row r="5" spans="1:40" ht="22.5" customHeight="1" x14ac:dyDescent="0.25">
      <c r="A5" s="1119" t="s">
        <v>64</v>
      </c>
      <c r="B5" s="1157" t="s">
        <v>69</v>
      </c>
      <c r="C5" s="392">
        <v>85</v>
      </c>
      <c r="D5" s="134">
        <v>44862</v>
      </c>
      <c r="E5" s="844">
        <v>150</v>
      </c>
      <c r="F5" s="862">
        <v>15</v>
      </c>
      <c r="G5" s="5"/>
      <c r="K5" s="1140" t="s">
        <v>177</v>
      </c>
      <c r="L5" s="1155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119" t="s">
        <v>376</v>
      </c>
      <c r="V5" s="1157" t="s">
        <v>69</v>
      </c>
      <c r="W5" s="392">
        <v>85</v>
      </c>
      <c r="X5" s="719">
        <v>44900</v>
      </c>
      <c r="Y5" s="1049">
        <v>150</v>
      </c>
      <c r="Z5" s="890">
        <v>15</v>
      </c>
      <c r="AA5" s="5"/>
      <c r="AE5" s="1140" t="s">
        <v>177</v>
      </c>
      <c r="AF5" s="1155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</row>
    <row r="6" spans="1:40" ht="22.5" customHeight="1" thickBot="1" x14ac:dyDescent="0.3">
      <c r="A6" s="1119"/>
      <c r="B6" s="1157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140"/>
      <c r="L6" s="1156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119"/>
      <c r="V6" s="1157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140"/>
      <c r="AF6" s="1156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</row>
    <row r="7" spans="1:40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</row>
    <row r="8" spans="1:4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251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203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</row>
    <row r="10" spans="1:40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252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216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4">
        <f t="shared" ref="AF10:AF73" si="5">AF9-AG10</f>
        <v>1</v>
      </c>
      <c r="AG10" s="828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</row>
    <row r="11" spans="1:40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262</v>
      </c>
      <c r="H11" s="71">
        <v>100</v>
      </c>
      <c r="I11" s="105">
        <f t="shared" ref="I11:I74" si="6">I10-F11</f>
        <v>120</v>
      </c>
      <c r="K11" s="182"/>
      <c r="L11" s="83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218</v>
      </c>
      <c r="R11" s="71">
        <v>115</v>
      </c>
      <c r="S11" s="831">
        <f t="shared" ref="S11:S74" si="7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2"/>
      <c r="AF11" s="904">
        <f t="shared" si="5"/>
        <v>1</v>
      </c>
      <c r="AG11" s="828"/>
      <c r="AH11" s="705"/>
      <c r="AI11" s="736"/>
      <c r="AJ11" s="705">
        <f>AH11</f>
        <v>0</v>
      </c>
      <c r="AK11" s="703"/>
      <c r="AL11" s="704"/>
      <c r="AM11" s="740">
        <f t="shared" ref="AM11:AM74" si="9">AM10-AJ11</f>
        <v>20</v>
      </c>
      <c r="AN11" s="738"/>
    </row>
    <row r="12" spans="1:40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274</v>
      </c>
      <c r="H12" s="71">
        <v>100</v>
      </c>
      <c r="I12" s="105">
        <f t="shared" si="6"/>
        <v>110</v>
      </c>
      <c r="K12" s="182"/>
      <c r="L12" s="83">
        <f t="shared" si="2"/>
        <v>21</v>
      </c>
      <c r="M12" s="15">
        <v>1</v>
      </c>
      <c r="N12" s="846">
        <v>10</v>
      </c>
      <c r="O12" s="847">
        <v>44866</v>
      </c>
      <c r="P12" s="846">
        <f>N12</f>
        <v>10</v>
      </c>
      <c r="Q12" s="848" t="s">
        <v>236</v>
      </c>
      <c r="R12" s="849">
        <v>115</v>
      </c>
      <c r="S12" s="105">
        <f t="shared" si="7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8"/>
        <v>150</v>
      </c>
      <c r="AE12" s="182"/>
      <c r="AF12" s="904">
        <f t="shared" si="5"/>
        <v>1</v>
      </c>
      <c r="AG12" s="828"/>
      <c r="AH12" s="705"/>
      <c r="AI12" s="736"/>
      <c r="AJ12" s="705">
        <f>AH12</f>
        <v>0</v>
      </c>
      <c r="AK12" s="703"/>
      <c r="AL12" s="704"/>
      <c r="AM12" s="740">
        <f t="shared" si="9"/>
        <v>20</v>
      </c>
      <c r="AN12" s="738"/>
    </row>
    <row r="13" spans="1:40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280</v>
      </c>
      <c r="H13" s="71">
        <v>100</v>
      </c>
      <c r="I13" s="105">
        <f t="shared" si="6"/>
        <v>100</v>
      </c>
      <c r="K13" s="82" t="s">
        <v>33</v>
      </c>
      <c r="L13" s="83">
        <f t="shared" si="2"/>
        <v>20</v>
      </c>
      <c r="M13" s="15">
        <v>1</v>
      </c>
      <c r="N13" s="846">
        <v>10</v>
      </c>
      <c r="O13" s="847">
        <v>44867</v>
      </c>
      <c r="P13" s="846">
        <f>N13</f>
        <v>10</v>
      </c>
      <c r="Q13" s="848" t="s">
        <v>240</v>
      </c>
      <c r="R13" s="849">
        <v>115</v>
      </c>
      <c r="S13" s="105">
        <f t="shared" si="7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904">
        <f t="shared" si="5"/>
        <v>1</v>
      </c>
      <c r="AG13" s="828"/>
      <c r="AH13" s="705"/>
      <c r="AI13" s="736"/>
      <c r="AJ13" s="705">
        <f>AH13</f>
        <v>0</v>
      </c>
      <c r="AK13" s="703"/>
      <c r="AL13" s="704"/>
      <c r="AM13" s="740">
        <f t="shared" si="9"/>
        <v>20</v>
      </c>
      <c r="AN13" s="738"/>
    </row>
    <row r="14" spans="1:40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292</v>
      </c>
      <c r="H14" s="71">
        <v>100</v>
      </c>
      <c r="I14" s="105">
        <f t="shared" si="6"/>
        <v>90</v>
      </c>
      <c r="K14" s="73"/>
      <c r="L14" s="83">
        <f t="shared" si="2"/>
        <v>19</v>
      </c>
      <c r="M14" s="15">
        <v>1</v>
      </c>
      <c r="N14" s="846">
        <v>10</v>
      </c>
      <c r="O14" s="847">
        <v>44868</v>
      </c>
      <c r="P14" s="846">
        <f t="shared" ref="P14:P76" si="10">N14</f>
        <v>10</v>
      </c>
      <c r="Q14" s="848" t="s">
        <v>242</v>
      </c>
      <c r="R14" s="849">
        <v>115</v>
      </c>
      <c r="S14" s="105">
        <f t="shared" si="7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8"/>
        <v>150</v>
      </c>
      <c r="AE14" s="73"/>
      <c r="AF14" s="904">
        <f t="shared" si="5"/>
        <v>1</v>
      </c>
      <c r="AG14" s="828"/>
      <c r="AH14" s="705"/>
      <c r="AI14" s="736"/>
      <c r="AJ14" s="705">
        <f t="shared" ref="AJ14:AJ76" si="11">AH14</f>
        <v>0</v>
      </c>
      <c r="AK14" s="703"/>
      <c r="AL14" s="704"/>
      <c r="AM14" s="740">
        <f t="shared" si="9"/>
        <v>20</v>
      </c>
      <c r="AN14" s="738"/>
    </row>
    <row r="15" spans="1:40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299</v>
      </c>
      <c r="H15" s="71">
        <v>100</v>
      </c>
      <c r="I15" s="105">
        <f t="shared" si="6"/>
        <v>80</v>
      </c>
      <c r="K15" s="73" t="s">
        <v>22</v>
      </c>
      <c r="L15" s="83">
        <f t="shared" si="2"/>
        <v>18</v>
      </c>
      <c r="M15" s="15">
        <v>1</v>
      </c>
      <c r="N15" s="846">
        <v>10</v>
      </c>
      <c r="O15" s="847">
        <v>44869</v>
      </c>
      <c r="P15" s="846">
        <f t="shared" si="10"/>
        <v>10</v>
      </c>
      <c r="Q15" s="848" t="s">
        <v>243</v>
      </c>
      <c r="R15" s="849">
        <v>115</v>
      </c>
      <c r="S15" s="105">
        <f t="shared" si="7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904">
        <f t="shared" si="5"/>
        <v>1</v>
      </c>
      <c r="AG15" s="828"/>
      <c r="AH15" s="705"/>
      <c r="AI15" s="736"/>
      <c r="AJ15" s="705">
        <f t="shared" si="11"/>
        <v>0</v>
      </c>
      <c r="AK15" s="703"/>
      <c r="AL15" s="704"/>
      <c r="AM15" s="740">
        <f t="shared" si="9"/>
        <v>20</v>
      </c>
      <c r="AN15" s="738"/>
    </row>
    <row r="16" spans="1:40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304</v>
      </c>
      <c r="H16" s="71">
        <v>100</v>
      </c>
      <c r="I16" s="105">
        <f t="shared" si="6"/>
        <v>70</v>
      </c>
      <c r="L16" s="83">
        <f t="shared" si="2"/>
        <v>17</v>
      </c>
      <c r="M16" s="15">
        <v>1</v>
      </c>
      <c r="N16" s="846">
        <v>10</v>
      </c>
      <c r="O16" s="847">
        <v>44872</v>
      </c>
      <c r="P16" s="846">
        <f t="shared" si="10"/>
        <v>10</v>
      </c>
      <c r="Q16" s="848" t="s">
        <v>251</v>
      </c>
      <c r="R16" s="849">
        <v>115</v>
      </c>
      <c r="S16" s="105">
        <f t="shared" si="7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8"/>
        <v>150</v>
      </c>
      <c r="AF16" s="904">
        <f t="shared" si="5"/>
        <v>1</v>
      </c>
      <c r="AG16" s="828"/>
      <c r="AH16" s="705"/>
      <c r="AI16" s="736"/>
      <c r="AJ16" s="705">
        <f t="shared" si="11"/>
        <v>0</v>
      </c>
      <c r="AK16" s="703"/>
      <c r="AL16" s="704"/>
      <c r="AM16" s="740">
        <f t="shared" si="9"/>
        <v>20</v>
      </c>
      <c r="AN16" s="738"/>
    </row>
    <row r="17" spans="1:40" x14ac:dyDescent="0.25">
      <c r="B17" s="83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315</v>
      </c>
      <c r="H17" s="71">
        <v>100</v>
      </c>
      <c r="I17" s="831">
        <f t="shared" si="6"/>
        <v>50</v>
      </c>
      <c r="L17" s="83">
        <f t="shared" si="2"/>
        <v>16</v>
      </c>
      <c r="M17" s="15">
        <v>1</v>
      </c>
      <c r="N17" s="846">
        <v>10</v>
      </c>
      <c r="O17" s="847">
        <v>44873</v>
      </c>
      <c r="P17" s="846">
        <f t="shared" si="10"/>
        <v>10</v>
      </c>
      <c r="Q17" s="848" t="s">
        <v>252</v>
      </c>
      <c r="R17" s="849">
        <v>115</v>
      </c>
      <c r="S17" s="105">
        <f t="shared" si="7"/>
        <v>160</v>
      </c>
      <c r="V17" s="904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8"/>
        <v>150</v>
      </c>
      <c r="AF17" s="904">
        <f t="shared" si="5"/>
        <v>1</v>
      </c>
      <c r="AG17" s="828"/>
      <c r="AH17" s="705"/>
      <c r="AI17" s="736"/>
      <c r="AJ17" s="705">
        <f t="shared" si="11"/>
        <v>0</v>
      </c>
      <c r="AK17" s="703"/>
      <c r="AL17" s="704"/>
      <c r="AM17" s="740">
        <f t="shared" si="9"/>
        <v>20</v>
      </c>
      <c r="AN17" s="738"/>
    </row>
    <row r="18" spans="1:40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6"/>
        <v>50</v>
      </c>
      <c r="K18" s="122"/>
      <c r="L18" s="83">
        <f t="shared" si="2"/>
        <v>15</v>
      </c>
      <c r="M18" s="15">
        <v>1</v>
      </c>
      <c r="N18" s="846">
        <v>10</v>
      </c>
      <c r="O18" s="847">
        <v>44875</v>
      </c>
      <c r="P18" s="846">
        <f t="shared" si="10"/>
        <v>10</v>
      </c>
      <c r="Q18" s="848" t="s">
        <v>262</v>
      </c>
      <c r="R18" s="849">
        <v>115</v>
      </c>
      <c r="S18" s="105">
        <f t="shared" si="7"/>
        <v>150</v>
      </c>
      <c r="U18" s="122"/>
      <c r="V18" s="904">
        <f t="shared" si="3"/>
        <v>15</v>
      </c>
      <c r="W18" s="717"/>
      <c r="X18" s="1013"/>
      <c r="Y18" s="1017"/>
      <c r="Z18" s="1013">
        <f t="shared" si="4"/>
        <v>0</v>
      </c>
      <c r="AA18" s="1014"/>
      <c r="AB18" s="1015"/>
      <c r="AC18" s="1019">
        <f t="shared" si="8"/>
        <v>150</v>
      </c>
      <c r="AE18" s="122"/>
      <c r="AF18" s="904">
        <f t="shared" si="5"/>
        <v>1</v>
      </c>
      <c r="AG18" s="828"/>
      <c r="AH18" s="705"/>
      <c r="AI18" s="736"/>
      <c r="AJ18" s="705">
        <f t="shared" si="11"/>
        <v>0</v>
      </c>
      <c r="AK18" s="703"/>
      <c r="AL18" s="704"/>
      <c r="AM18" s="740">
        <f t="shared" si="9"/>
        <v>20</v>
      </c>
      <c r="AN18" s="738"/>
    </row>
    <row r="19" spans="1:40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6"/>
        <v>50</v>
      </c>
      <c r="K19" s="122"/>
      <c r="L19" s="83">
        <f t="shared" si="2"/>
        <v>14</v>
      </c>
      <c r="M19" s="15">
        <v>1</v>
      </c>
      <c r="N19" s="846">
        <v>10</v>
      </c>
      <c r="O19" s="847">
        <v>44877</v>
      </c>
      <c r="P19" s="846">
        <f t="shared" si="10"/>
        <v>10</v>
      </c>
      <c r="Q19" s="848" t="s">
        <v>267</v>
      </c>
      <c r="R19" s="849">
        <v>115</v>
      </c>
      <c r="S19" s="105">
        <f t="shared" si="7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8"/>
        <v>150</v>
      </c>
      <c r="AE19" s="122"/>
      <c r="AF19" s="904">
        <f t="shared" si="5"/>
        <v>1</v>
      </c>
      <c r="AG19" s="828"/>
      <c r="AH19" s="705"/>
      <c r="AI19" s="736"/>
      <c r="AJ19" s="705">
        <f t="shared" si="11"/>
        <v>0</v>
      </c>
      <c r="AK19" s="703"/>
      <c r="AL19" s="704"/>
      <c r="AM19" s="740">
        <f t="shared" si="9"/>
        <v>20</v>
      </c>
      <c r="AN19" s="738"/>
    </row>
    <row r="20" spans="1:40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6"/>
        <v>50</v>
      </c>
      <c r="K20" s="122"/>
      <c r="L20" s="83">
        <f t="shared" si="2"/>
        <v>13</v>
      </c>
      <c r="M20" s="15">
        <v>1</v>
      </c>
      <c r="N20" s="846">
        <v>10</v>
      </c>
      <c r="O20" s="847">
        <v>44879</v>
      </c>
      <c r="P20" s="846">
        <f t="shared" si="10"/>
        <v>10</v>
      </c>
      <c r="Q20" s="848" t="s">
        <v>274</v>
      </c>
      <c r="R20" s="849">
        <v>115</v>
      </c>
      <c r="S20" s="105">
        <f t="shared" si="7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8"/>
        <v>150</v>
      </c>
      <c r="AE20" s="122"/>
      <c r="AF20" s="904">
        <f t="shared" si="5"/>
        <v>1</v>
      </c>
      <c r="AG20" s="828"/>
      <c r="AH20" s="705"/>
      <c r="AI20" s="736"/>
      <c r="AJ20" s="705">
        <f t="shared" si="11"/>
        <v>0</v>
      </c>
      <c r="AK20" s="703"/>
      <c r="AL20" s="704"/>
      <c r="AM20" s="740">
        <f t="shared" si="9"/>
        <v>20</v>
      </c>
      <c r="AN20" s="738"/>
    </row>
    <row r="21" spans="1:40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6"/>
        <v>50</v>
      </c>
      <c r="K21" s="122"/>
      <c r="L21" s="83">
        <f t="shared" si="2"/>
        <v>12</v>
      </c>
      <c r="M21" s="15">
        <v>1</v>
      </c>
      <c r="N21" s="846">
        <v>10</v>
      </c>
      <c r="O21" s="847">
        <v>44880</v>
      </c>
      <c r="P21" s="846">
        <f t="shared" si="10"/>
        <v>10</v>
      </c>
      <c r="Q21" s="848" t="s">
        <v>278</v>
      </c>
      <c r="R21" s="849">
        <v>115</v>
      </c>
      <c r="S21" s="105">
        <f t="shared" si="7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8"/>
        <v>150</v>
      </c>
      <c r="AE21" s="122"/>
      <c r="AF21" s="904">
        <f t="shared" si="5"/>
        <v>1</v>
      </c>
      <c r="AG21" s="828"/>
      <c r="AH21" s="705"/>
      <c r="AI21" s="736"/>
      <c r="AJ21" s="705">
        <f t="shared" si="11"/>
        <v>0</v>
      </c>
      <c r="AK21" s="703"/>
      <c r="AL21" s="704"/>
      <c r="AM21" s="740">
        <f t="shared" si="9"/>
        <v>20</v>
      </c>
      <c r="AN21" s="738"/>
    </row>
    <row r="22" spans="1:40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6"/>
        <v>50</v>
      </c>
      <c r="K22" s="122"/>
      <c r="L22" s="233">
        <f t="shared" si="2"/>
        <v>11</v>
      </c>
      <c r="M22" s="15">
        <v>1</v>
      </c>
      <c r="N22" s="846">
        <v>10</v>
      </c>
      <c r="O22" s="847">
        <v>44881</v>
      </c>
      <c r="P22" s="846">
        <f t="shared" si="10"/>
        <v>10</v>
      </c>
      <c r="Q22" s="848" t="s">
        <v>280</v>
      </c>
      <c r="R22" s="849">
        <v>115</v>
      </c>
      <c r="S22" s="105">
        <f t="shared" si="7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8"/>
        <v>150</v>
      </c>
      <c r="AE22" s="122"/>
      <c r="AF22" s="1075">
        <f t="shared" si="5"/>
        <v>1</v>
      </c>
      <c r="AG22" s="828"/>
      <c r="AH22" s="705"/>
      <c r="AI22" s="736"/>
      <c r="AJ22" s="705">
        <f t="shared" si="11"/>
        <v>0</v>
      </c>
      <c r="AK22" s="703"/>
      <c r="AL22" s="704"/>
      <c r="AM22" s="740">
        <f t="shared" si="9"/>
        <v>20</v>
      </c>
      <c r="AN22" s="738"/>
    </row>
    <row r="23" spans="1:40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6"/>
        <v>50</v>
      </c>
      <c r="K23" s="123"/>
      <c r="L23" s="233">
        <f t="shared" si="2"/>
        <v>10</v>
      </c>
      <c r="M23" s="15">
        <v>1</v>
      </c>
      <c r="N23" s="846">
        <v>10</v>
      </c>
      <c r="O23" s="847">
        <v>44884</v>
      </c>
      <c r="P23" s="846">
        <f t="shared" si="10"/>
        <v>10</v>
      </c>
      <c r="Q23" s="848" t="s">
        <v>292</v>
      </c>
      <c r="R23" s="849">
        <v>115</v>
      </c>
      <c r="S23" s="105">
        <f t="shared" si="7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8"/>
        <v>150</v>
      </c>
      <c r="AE23" s="123"/>
      <c r="AF23" s="1075">
        <f t="shared" si="5"/>
        <v>1</v>
      </c>
      <c r="AG23" s="828"/>
      <c r="AH23" s="705"/>
      <c r="AI23" s="736"/>
      <c r="AJ23" s="705">
        <f t="shared" si="11"/>
        <v>0</v>
      </c>
      <c r="AK23" s="703"/>
      <c r="AL23" s="704"/>
      <c r="AM23" s="740">
        <f t="shared" si="9"/>
        <v>20</v>
      </c>
      <c r="AN23" s="738"/>
    </row>
    <row r="24" spans="1:40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6"/>
        <v>50</v>
      </c>
      <c r="K24" s="122"/>
      <c r="L24" s="233">
        <f t="shared" si="2"/>
        <v>9</v>
      </c>
      <c r="M24" s="15">
        <v>1</v>
      </c>
      <c r="N24" s="846">
        <v>10</v>
      </c>
      <c r="O24" s="847">
        <v>44888</v>
      </c>
      <c r="P24" s="846">
        <f t="shared" si="10"/>
        <v>10</v>
      </c>
      <c r="Q24" s="848" t="s">
        <v>299</v>
      </c>
      <c r="R24" s="849">
        <v>115</v>
      </c>
      <c r="S24" s="105">
        <f t="shared" si="7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8"/>
        <v>150</v>
      </c>
      <c r="AE24" s="122"/>
      <c r="AF24" s="1075">
        <f t="shared" si="5"/>
        <v>1</v>
      </c>
      <c r="AG24" s="828"/>
      <c r="AH24" s="705"/>
      <c r="AI24" s="736"/>
      <c r="AJ24" s="705">
        <f t="shared" si="11"/>
        <v>0</v>
      </c>
      <c r="AK24" s="703"/>
      <c r="AL24" s="704"/>
      <c r="AM24" s="740">
        <f t="shared" si="9"/>
        <v>20</v>
      </c>
      <c r="AN24" s="738"/>
    </row>
    <row r="25" spans="1:40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6"/>
        <v>50</v>
      </c>
      <c r="K25" s="122"/>
      <c r="L25" s="861">
        <f t="shared" si="2"/>
        <v>8</v>
      </c>
      <c r="M25" s="15">
        <v>1</v>
      </c>
      <c r="N25" s="846">
        <v>10</v>
      </c>
      <c r="O25" s="847">
        <v>44889</v>
      </c>
      <c r="P25" s="846">
        <f t="shared" si="10"/>
        <v>10</v>
      </c>
      <c r="Q25" s="848" t="s">
        <v>304</v>
      </c>
      <c r="R25" s="849">
        <v>115</v>
      </c>
      <c r="S25" s="831">
        <f t="shared" si="7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8"/>
        <v>150</v>
      </c>
      <c r="AE25" s="122"/>
      <c r="AF25" s="1075">
        <f t="shared" si="5"/>
        <v>1</v>
      </c>
      <c r="AG25" s="828"/>
      <c r="AH25" s="705"/>
      <c r="AI25" s="736"/>
      <c r="AJ25" s="705">
        <f t="shared" si="11"/>
        <v>0</v>
      </c>
      <c r="AK25" s="703"/>
      <c r="AL25" s="704"/>
      <c r="AM25" s="740">
        <f t="shared" si="9"/>
        <v>20</v>
      </c>
      <c r="AN25" s="738"/>
    </row>
    <row r="26" spans="1:40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6"/>
        <v>50</v>
      </c>
      <c r="K26" s="122"/>
      <c r="L26" s="182">
        <f t="shared" si="2"/>
        <v>8</v>
      </c>
      <c r="M26" s="15"/>
      <c r="N26" s="538"/>
      <c r="O26" s="735"/>
      <c r="P26" s="538">
        <f t="shared" si="10"/>
        <v>0</v>
      </c>
      <c r="Q26" s="330"/>
      <c r="R26" s="331"/>
      <c r="S26" s="105">
        <f t="shared" si="7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8"/>
        <v>150</v>
      </c>
      <c r="AE26" s="122"/>
      <c r="AF26" s="896">
        <f t="shared" si="5"/>
        <v>1</v>
      </c>
      <c r="AG26" s="828"/>
      <c r="AH26" s="705"/>
      <c r="AI26" s="736"/>
      <c r="AJ26" s="705">
        <f t="shared" si="11"/>
        <v>0</v>
      </c>
      <c r="AK26" s="703"/>
      <c r="AL26" s="704"/>
      <c r="AM26" s="740">
        <f t="shared" si="9"/>
        <v>20</v>
      </c>
      <c r="AN26" s="738"/>
    </row>
    <row r="27" spans="1:40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6"/>
        <v>50</v>
      </c>
      <c r="K27" s="122"/>
      <c r="L27" s="233">
        <f t="shared" si="2"/>
        <v>8</v>
      </c>
      <c r="M27" s="15"/>
      <c r="N27" s="538"/>
      <c r="O27" s="735"/>
      <c r="P27" s="538">
        <f t="shared" si="10"/>
        <v>0</v>
      </c>
      <c r="Q27" s="330"/>
      <c r="R27" s="331"/>
      <c r="S27" s="105">
        <f t="shared" si="7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8"/>
        <v>150</v>
      </c>
      <c r="AE27" s="122"/>
      <c r="AF27" s="1075">
        <f t="shared" si="5"/>
        <v>1</v>
      </c>
      <c r="AG27" s="828"/>
      <c r="AH27" s="705"/>
      <c r="AI27" s="736"/>
      <c r="AJ27" s="705">
        <f t="shared" si="11"/>
        <v>0</v>
      </c>
      <c r="AK27" s="703"/>
      <c r="AL27" s="704"/>
      <c r="AM27" s="740">
        <f t="shared" si="9"/>
        <v>20</v>
      </c>
      <c r="AN27" s="738"/>
    </row>
    <row r="28" spans="1:40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6"/>
        <v>50</v>
      </c>
      <c r="K28" s="122"/>
      <c r="L28" s="182">
        <f t="shared" si="2"/>
        <v>8</v>
      </c>
      <c r="M28" s="15"/>
      <c r="N28" s="538"/>
      <c r="O28" s="735"/>
      <c r="P28" s="538">
        <f t="shared" si="10"/>
        <v>0</v>
      </c>
      <c r="Q28" s="330"/>
      <c r="R28" s="331"/>
      <c r="S28" s="105">
        <f t="shared" si="7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8"/>
        <v>150</v>
      </c>
      <c r="AE28" s="122"/>
      <c r="AF28" s="896">
        <f t="shared" si="5"/>
        <v>1</v>
      </c>
      <c r="AG28" s="828"/>
      <c r="AH28" s="705"/>
      <c r="AI28" s="736"/>
      <c r="AJ28" s="705">
        <f t="shared" si="11"/>
        <v>0</v>
      </c>
      <c r="AK28" s="703"/>
      <c r="AL28" s="704"/>
      <c r="AM28" s="740">
        <f t="shared" si="9"/>
        <v>20</v>
      </c>
      <c r="AN28" s="738"/>
    </row>
    <row r="29" spans="1:40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6"/>
        <v>50</v>
      </c>
      <c r="K29" s="122"/>
      <c r="L29" s="233">
        <f t="shared" si="2"/>
        <v>8</v>
      </c>
      <c r="M29" s="15"/>
      <c r="N29" s="538"/>
      <c r="O29" s="735"/>
      <c r="P29" s="538">
        <f t="shared" si="10"/>
        <v>0</v>
      </c>
      <c r="Q29" s="330"/>
      <c r="R29" s="331"/>
      <c r="S29" s="105">
        <f t="shared" si="7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8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1"/>
        <v>0</v>
      </c>
      <c r="AK29" s="70"/>
      <c r="AL29" s="71"/>
      <c r="AM29" s="105">
        <f t="shared" si="9"/>
        <v>20</v>
      </c>
    </row>
    <row r="30" spans="1:40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6"/>
        <v>50</v>
      </c>
      <c r="K30" s="122"/>
      <c r="L30" s="233">
        <f t="shared" si="2"/>
        <v>8</v>
      </c>
      <c r="M30" s="15"/>
      <c r="N30" s="538"/>
      <c r="O30" s="735"/>
      <c r="P30" s="538">
        <f t="shared" si="10"/>
        <v>0</v>
      </c>
      <c r="Q30" s="330"/>
      <c r="R30" s="331"/>
      <c r="S30" s="105">
        <f t="shared" si="7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8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1"/>
        <v>0</v>
      </c>
      <c r="AK30" s="70"/>
      <c r="AL30" s="71"/>
      <c r="AM30" s="105">
        <f t="shared" si="9"/>
        <v>20</v>
      </c>
    </row>
    <row r="31" spans="1:40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6"/>
        <v>50</v>
      </c>
      <c r="K31" s="122"/>
      <c r="L31" s="233">
        <f t="shared" si="2"/>
        <v>8</v>
      </c>
      <c r="M31" s="15"/>
      <c r="N31" s="538"/>
      <c r="O31" s="735"/>
      <c r="P31" s="538">
        <f t="shared" si="10"/>
        <v>0</v>
      </c>
      <c r="Q31" s="330"/>
      <c r="R31" s="331"/>
      <c r="S31" s="105">
        <f t="shared" si="7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8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1"/>
        <v>0</v>
      </c>
      <c r="AK31" s="70"/>
      <c r="AL31" s="71"/>
      <c r="AM31" s="105">
        <f t="shared" si="9"/>
        <v>20</v>
      </c>
    </row>
    <row r="32" spans="1:40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6"/>
        <v>50</v>
      </c>
      <c r="K32" s="122"/>
      <c r="L32" s="233">
        <f t="shared" si="2"/>
        <v>8</v>
      </c>
      <c r="M32" s="15"/>
      <c r="N32" s="538"/>
      <c r="O32" s="735"/>
      <c r="P32" s="538">
        <f t="shared" si="10"/>
        <v>0</v>
      </c>
      <c r="Q32" s="330"/>
      <c r="R32" s="331"/>
      <c r="S32" s="105">
        <f t="shared" si="7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8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1"/>
        <v>0</v>
      </c>
      <c r="AK32" s="70"/>
      <c r="AL32" s="71"/>
      <c r="AM32" s="105">
        <f t="shared" si="9"/>
        <v>20</v>
      </c>
    </row>
    <row r="33" spans="1:3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6"/>
        <v>50</v>
      </c>
      <c r="K33" s="122"/>
      <c r="L33" s="233">
        <f t="shared" si="2"/>
        <v>8</v>
      </c>
      <c r="M33" s="15"/>
      <c r="N33" s="538"/>
      <c r="O33" s="735"/>
      <c r="P33" s="538">
        <f t="shared" si="10"/>
        <v>0</v>
      </c>
      <c r="Q33" s="330"/>
      <c r="R33" s="331"/>
      <c r="S33" s="105">
        <f t="shared" si="7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8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1"/>
        <v>0</v>
      </c>
      <c r="AK33" s="70"/>
      <c r="AL33" s="71"/>
      <c r="AM33" s="105">
        <f t="shared" si="9"/>
        <v>20</v>
      </c>
    </row>
    <row r="34" spans="1:3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6"/>
        <v>50</v>
      </c>
      <c r="K34" s="122"/>
      <c r="L34" s="233">
        <f t="shared" si="2"/>
        <v>8</v>
      </c>
      <c r="M34" s="15"/>
      <c r="N34" s="538"/>
      <c r="O34" s="735"/>
      <c r="P34" s="538">
        <f t="shared" si="10"/>
        <v>0</v>
      </c>
      <c r="Q34" s="330"/>
      <c r="R34" s="331"/>
      <c r="S34" s="105">
        <f t="shared" si="7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8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1"/>
        <v>0</v>
      </c>
      <c r="AK34" s="70"/>
      <c r="AL34" s="71"/>
      <c r="AM34" s="105">
        <f t="shared" si="9"/>
        <v>20</v>
      </c>
    </row>
    <row r="35" spans="1:3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6"/>
        <v>50</v>
      </c>
      <c r="K35" s="122"/>
      <c r="L35" s="233">
        <f t="shared" si="2"/>
        <v>8</v>
      </c>
      <c r="M35" s="15"/>
      <c r="N35" s="538"/>
      <c r="O35" s="735"/>
      <c r="P35" s="538">
        <f t="shared" si="10"/>
        <v>0</v>
      </c>
      <c r="Q35" s="330"/>
      <c r="R35" s="331"/>
      <c r="S35" s="105">
        <f t="shared" si="7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8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1"/>
        <v>0</v>
      </c>
      <c r="AK35" s="70"/>
      <c r="AL35" s="71"/>
      <c r="AM35" s="105">
        <f t="shared" si="9"/>
        <v>20</v>
      </c>
    </row>
    <row r="36" spans="1:3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6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0"/>
        <v>0</v>
      </c>
      <c r="Q36" s="330"/>
      <c r="R36" s="331"/>
      <c r="S36" s="105">
        <f t="shared" si="7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8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1"/>
        <v>0</v>
      </c>
      <c r="AK36" s="70"/>
      <c r="AL36" s="71"/>
      <c r="AM36" s="105">
        <f t="shared" si="9"/>
        <v>20</v>
      </c>
    </row>
    <row r="37" spans="1:3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6"/>
        <v>50</v>
      </c>
      <c r="K37" s="123"/>
      <c r="L37" s="233">
        <f t="shared" si="2"/>
        <v>8</v>
      </c>
      <c r="M37" s="15"/>
      <c r="N37" s="538"/>
      <c r="O37" s="735"/>
      <c r="P37" s="538">
        <f t="shared" si="10"/>
        <v>0</v>
      </c>
      <c r="Q37" s="330"/>
      <c r="R37" s="331"/>
      <c r="S37" s="105">
        <f t="shared" si="7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8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1"/>
        <v>0</v>
      </c>
      <c r="AK37" s="70"/>
      <c r="AL37" s="71"/>
      <c r="AM37" s="105">
        <f t="shared" si="9"/>
        <v>20</v>
      </c>
    </row>
    <row r="38" spans="1:3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6"/>
        <v>50</v>
      </c>
      <c r="K38" s="122"/>
      <c r="L38" s="233">
        <f t="shared" si="2"/>
        <v>8</v>
      </c>
      <c r="M38" s="15"/>
      <c r="N38" s="538"/>
      <c r="O38" s="735"/>
      <c r="P38" s="538">
        <f t="shared" si="10"/>
        <v>0</v>
      </c>
      <c r="Q38" s="330"/>
      <c r="R38" s="331"/>
      <c r="S38" s="105">
        <f t="shared" si="7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8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1"/>
        <v>0</v>
      </c>
      <c r="AK38" s="70"/>
      <c r="AL38" s="71"/>
      <c r="AM38" s="105">
        <f t="shared" si="9"/>
        <v>20</v>
      </c>
    </row>
    <row r="39" spans="1:3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6"/>
        <v>50</v>
      </c>
      <c r="K39" s="122"/>
      <c r="L39" s="83">
        <f t="shared" si="2"/>
        <v>8</v>
      </c>
      <c r="M39" s="15"/>
      <c r="N39" s="538"/>
      <c r="O39" s="735"/>
      <c r="P39" s="538">
        <f t="shared" si="10"/>
        <v>0</v>
      </c>
      <c r="Q39" s="330"/>
      <c r="R39" s="331"/>
      <c r="S39" s="105">
        <f t="shared" si="7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8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1"/>
        <v>0</v>
      </c>
      <c r="AK39" s="70"/>
      <c r="AL39" s="71"/>
      <c r="AM39" s="105">
        <f t="shared" si="9"/>
        <v>20</v>
      </c>
    </row>
    <row r="40" spans="1:3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6"/>
        <v>50</v>
      </c>
      <c r="K40" s="122"/>
      <c r="L40" s="83">
        <f t="shared" si="2"/>
        <v>8</v>
      </c>
      <c r="M40" s="15"/>
      <c r="N40" s="538"/>
      <c r="O40" s="735"/>
      <c r="P40" s="538">
        <f t="shared" si="10"/>
        <v>0</v>
      </c>
      <c r="Q40" s="330"/>
      <c r="R40" s="331"/>
      <c r="S40" s="105">
        <f t="shared" si="7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8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1"/>
        <v>0</v>
      </c>
      <c r="AK40" s="70"/>
      <c r="AL40" s="71"/>
      <c r="AM40" s="105">
        <f t="shared" si="9"/>
        <v>20</v>
      </c>
    </row>
    <row r="41" spans="1:3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6"/>
        <v>50</v>
      </c>
      <c r="K41" s="122"/>
      <c r="L41" s="83">
        <f t="shared" si="2"/>
        <v>8</v>
      </c>
      <c r="M41" s="15"/>
      <c r="N41" s="538"/>
      <c r="O41" s="735"/>
      <c r="P41" s="538">
        <f t="shared" si="10"/>
        <v>0</v>
      </c>
      <c r="Q41" s="330"/>
      <c r="R41" s="331"/>
      <c r="S41" s="105">
        <f t="shared" si="7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8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1"/>
        <v>0</v>
      </c>
      <c r="AK41" s="70"/>
      <c r="AL41" s="71"/>
      <c r="AM41" s="105">
        <f t="shared" si="9"/>
        <v>20</v>
      </c>
    </row>
    <row r="42" spans="1:3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6"/>
        <v>50</v>
      </c>
      <c r="K42" s="122"/>
      <c r="L42" s="83">
        <f t="shared" si="2"/>
        <v>8</v>
      </c>
      <c r="M42" s="15"/>
      <c r="N42" s="538"/>
      <c r="O42" s="735"/>
      <c r="P42" s="538">
        <f t="shared" si="10"/>
        <v>0</v>
      </c>
      <c r="Q42" s="330"/>
      <c r="R42" s="331"/>
      <c r="S42" s="105">
        <f t="shared" si="7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8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1"/>
        <v>0</v>
      </c>
      <c r="AK42" s="70"/>
      <c r="AL42" s="71"/>
      <c r="AM42" s="105">
        <f t="shared" si="9"/>
        <v>20</v>
      </c>
    </row>
    <row r="43" spans="1:3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6"/>
        <v>50</v>
      </c>
      <c r="K43" s="122"/>
      <c r="L43" s="83">
        <f t="shared" si="2"/>
        <v>8</v>
      </c>
      <c r="M43" s="15"/>
      <c r="N43" s="538"/>
      <c r="O43" s="735"/>
      <c r="P43" s="538">
        <f t="shared" si="10"/>
        <v>0</v>
      </c>
      <c r="Q43" s="330"/>
      <c r="R43" s="331"/>
      <c r="S43" s="105">
        <f t="shared" si="7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1"/>
        <v>0</v>
      </c>
      <c r="AK43" s="70"/>
      <c r="AL43" s="71"/>
      <c r="AM43" s="105">
        <f t="shared" si="9"/>
        <v>20</v>
      </c>
    </row>
    <row r="44" spans="1:3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6"/>
        <v>50</v>
      </c>
      <c r="K44" s="122"/>
      <c r="L44" s="83">
        <f t="shared" si="2"/>
        <v>8</v>
      </c>
      <c r="M44" s="15"/>
      <c r="N44" s="538"/>
      <c r="O44" s="735"/>
      <c r="P44" s="538">
        <f t="shared" si="10"/>
        <v>0</v>
      </c>
      <c r="Q44" s="330"/>
      <c r="R44" s="331"/>
      <c r="S44" s="105">
        <f t="shared" si="7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1"/>
        <v>0</v>
      </c>
      <c r="AK44" s="70"/>
      <c r="AL44" s="71"/>
      <c r="AM44" s="105">
        <f t="shared" si="9"/>
        <v>20</v>
      </c>
    </row>
    <row r="45" spans="1:3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6"/>
        <v>50</v>
      </c>
      <c r="K45" s="122"/>
      <c r="L45" s="83">
        <f t="shared" si="2"/>
        <v>8</v>
      </c>
      <c r="M45" s="15"/>
      <c r="N45" s="538"/>
      <c r="O45" s="735"/>
      <c r="P45" s="538">
        <f t="shared" si="10"/>
        <v>0</v>
      </c>
      <c r="Q45" s="330"/>
      <c r="R45" s="331"/>
      <c r="S45" s="105">
        <f t="shared" si="7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1"/>
        <v>0</v>
      </c>
      <c r="AK45" s="70"/>
      <c r="AL45" s="71"/>
      <c r="AM45" s="105">
        <f t="shared" si="9"/>
        <v>20</v>
      </c>
    </row>
    <row r="46" spans="1:3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6"/>
        <v>50</v>
      </c>
      <c r="K46" s="122"/>
      <c r="L46" s="83">
        <f t="shared" si="2"/>
        <v>8</v>
      </c>
      <c r="M46" s="15"/>
      <c r="N46" s="538"/>
      <c r="O46" s="735"/>
      <c r="P46" s="538">
        <f t="shared" si="10"/>
        <v>0</v>
      </c>
      <c r="Q46" s="330"/>
      <c r="R46" s="331"/>
      <c r="S46" s="105">
        <f t="shared" si="7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1"/>
        <v>0</v>
      </c>
      <c r="AK46" s="70"/>
      <c r="AL46" s="71"/>
      <c r="AM46" s="105">
        <f t="shared" si="9"/>
        <v>20</v>
      </c>
    </row>
    <row r="47" spans="1:3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6"/>
        <v>50</v>
      </c>
      <c r="K47" s="122"/>
      <c r="L47" s="83">
        <f t="shared" si="2"/>
        <v>8</v>
      </c>
      <c r="M47" s="15"/>
      <c r="N47" s="538"/>
      <c r="O47" s="735"/>
      <c r="P47" s="538">
        <f t="shared" si="10"/>
        <v>0</v>
      </c>
      <c r="Q47" s="330"/>
      <c r="R47" s="331"/>
      <c r="S47" s="105">
        <f t="shared" si="7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1"/>
        <v>0</v>
      </c>
      <c r="AK47" s="70"/>
      <c r="AL47" s="71"/>
      <c r="AM47" s="105">
        <f t="shared" si="9"/>
        <v>20</v>
      </c>
    </row>
    <row r="48" spans="1:3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6"/>
        <v>50</v>
      </c>
      <c r="K48" s="122"/>
      <c r="L48" s="83">
        <f t="shared" si="2"/>
        <v>8</v>
      </c>
      <c r="M48" s="15"/>
      <c r="N48" s="538"/>
      <c r="O48" s="735"/>
      <c r="P48" s="538">
        <f t="shared" si="10"/>
        <v>0</v>
      </c>
      <c r="Q48" s="330"/>
      <c r="R48" s="331"/>
      <c r="S48" s="105">
        <f t="shared" si="7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1"/>
        <v>0</v>
      </c>
      <c r="AK48" s="330"/>
      <c r="AL48" s="331"/>
      <c r="AM48" s="105">
        <f t="shared" si="9"/>
        <v>20</v>
      </c>
    </row>
    <row r="49" spans="1:3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6"/>
        <v>50</v>
      </c>
      <c r="K49" s="122"/>
      <c r="L49" s="83">
        <f t="shared" si="2"/>
        <v>8</v>
      </c>
      <c r="M49" s="15"/>
      <c r="N49" s="538"/>
      <c r="O49" s="735"/>
      <c r="P49" s="538">
        <f t="shared" si="10"/>
        <v>0</v>
      </c>
      <c r="Q49" s="330"/>
      <c r="R49" s="331"/>
      <c r="S49" s="105">
        <f t="shared" si="7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1"/>
        <v>0</v>
      </c>
      <c r="AK49" s="330"/>
      <c r="AL49" s="331"/>
      <c r="AM49" s="105">
        <f t="shared" si="9"/>
        <v>20</v>
      </c>
    </row>
    <row r="50" spans="1:3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6"/>
        <v>50</v>
      </c>
      <c r="K50" s="122"/>
      <c r="L50" s="83">
        <f t="shared" si="2"/>
        <v>8</v>
      </c>
      <c r="M50" s="15"/>
      <c r="N50" s="538"/>
      <c r="O50" s="735"/>
      <c r="P50" s="538">
        <f t="shared" si="10"/>
        <v>0</v>
      </c>
      <c r="Q50" s="330"/>
      <c r="R50" s="331"/>
      <c r="S50" s="105">
        <f t="shared" si="7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1"/>
        <v>0</v>
      </c>
      <c r="AK50" s="330"/>
      <c r="AL50" s="331"/>
      <c r="AM50" s="105">
        <f t="shared" si="9"/>
        <v>20</v>
      </c>
    </row>
    <row r="51" spans="1:3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6"/>
        <v>50</v>
      </c>
      <c r="K51" s="122"/>
      <c r="L51" s="83">
        <f t="shared" si="2"/>
        <v>8</v>
      </c>
      <c r="M51" s="15"/>
      <c r="N51" s="538"/>
      <c r="O51" s="735"/>
      <c r="P51" s="538">
        <f t="shared" si="10"/>
        <v>0</v>
      </c>
      <c r="Q51" s="330"/>
      <c r="R51" s="331"/>
      <c r="S51" s="105">
        <f t="shared" si="7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1"/>
        <v>0</v>
      </c>
      <c r="AK51" s="330"/>
      <c r="AL51" s="331"/>
      <c r="AM51" s="105">
        <f t="shared" si="9"/>
        <v>20</v>
      </c>
    </row>
    <row r="52" spans="1:3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6"/>
        <v>50</v>
      </c>
      <c r="K52" s="122"/>
      <c r="L52" s="83">
        <f t="shared" si="2"/>
        <v>8</v>
      </c>
      <c r="M52" s="15"/>
      <c r="N52" s="69"/>
      <c r="O52" s="202"/>
      <c r="P52" s="69">
        <f t="shared" si="10"/>
        <v>0</v>
      </c>
      <c r="Q52" s="70"/>
      <c r="R52" s="71"/>
      <c r="S52" s="105">
        <f t="shared" si="7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1"/>
        <v>0</v>
      </c>
      <c r="AK52" s="70"/>
      <c r="AL52" s="71"/>
      <c r="AM52" s="105">
        <f t="shared" si="9"/>
        <v>20</v>
      </c>
    </row>
    <row r="53" spans="1:3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6"/>
        <v>50</v>
      </c>
      <c r="K53" s="122"/>
      <c r="L53" s="83">
        <f t="shared" si="2"/>
        <v>8</v>
      </c>
      <c r="M53" s="15"/>
      <c r="N53" s="69"/>
      <c r="O53" s="202"/>
      <c r="P53" s="69">
        <f t="shared" si="10"/>
        <v>0</v>
      </c>
      <c r="Q53" s="70"/>
      <c r="R53" s="71"/>
      <c r="S53" s="105">
        <f t="shared" si="7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1"/>
        <v>0</v>
      </c>
      <c r="AK53" s="70"/>
      <c r="AL53" s="71"/>
      <c r="AM53" s="105">
        <f t="shared" si="9"/>
        <v>20</v>
      </c>
    </row>
    <row r="54" spans="1:3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6"/>
        <v>50</v>
      </c>
      <c r="K54" s="122"/>
      <c r="L54" s="83">
        <f t="shared" si="2"/>
        <v>8</v>
      </c>
      <c r="M54" s="15"/>
      <c r="N54" s="69"/>
      <c r="O54" s="202"/>
      <c r="P54" s="69">
        <f t="shared" si="10"/>
        <v>0</v>
      </c>
      <c r="Q54" s="70"/>
      <c r="R54" s="71"/>
      <c r="S54" s="105">
        <f t="shared" si="7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1"/>
        <v>0</v>
      </c>
      <c r="AK54" s="70"/>
      <c r="AL54" s="71"/>
      <c r="AM54" s="105">
        <f t="shared" si="9"/>
        <v>20</v>
      </c>
    </row>
    <row r="55" spans="1:3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6"/>
        <v>50</v>
      </c>
      <c r="K55" s="122"/>
      <c r="L55" s="12">
        <f t="shared" si="2"/>
        <v>8</v>
      </c>
      <c r="M55" s="15"/>
      <c r="N55" s="69"/>
      <c r="O55" s="202"/>
      <c r="P55" s="69">
        <f t="shared" si="10"/>
        <v>0</v>
      </c>
      <c r="Q55" s="70"/>
      <c r="R55" s="71"/>
      <c r="S55" s="105">
        <f t="shared" si="7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1"/>
        <v>0</v>
      </c>
      <c r="AK55" s="70"/>
      <c r="AL55" s="71"/>
      <c r="AM55" s="105">
        <f t="shared" si="9"/>
        <v>20</v>
      </c>
    </row>
    <row r="56" spans="1:3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6"/>
        <v>50</v>
      </c>
      <c r="K56" s="122"/>
      <c r="L56" s="12">
        <f t="shared" si="2"/>
        <v>8</v>
      </c>
      <c r="M56" s="15"/>
      <c r="N56" s="69"/>
      <c r="O56" s="202"/>
      <c r="P56" s="69">
        <f t="shared" si="10"/>
        <v>0</v>
      </c>
      <c r="Q56" s="70"/>
      <c r="R56" s="71"/>
      <c r="S56" s="105">
        <f t="shared" si="7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1"/>
        <v>0</v>
      </c>
      <c r="AK56" s="70"/>
      <c r="AL56" s="71"/>
      <c r="AM56" s="105">
        <f t="shared" si="9"/>
        <v>20</v>
      </c>
    </row>
    <row r="57" spans="1:3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6"/>
        <v>50</v>
      </c>
      <c r="K57" s="122"/>
      <c r="L57" s="12">
        <f t="shared" si="2"/>
        <v>8</v>
      </c>
      <c r="M57" s="15"/>
      <c r="N57" s="69"/>
      <c r="O57" s="202"/>
      <c r="P57" s="69">
        <f t="shared" si="10"/>
        <v>0</v>
      </c>
      <c r="Q57" s="70"/>
      <c r="R57" s="71"/>
      <c r="S57" s="105">
        <f t="shared" si="7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1"/>
        <v>0</v>
      </c>
      <c r="AK57" s="70"/>
      <c r="AL57" s="71"/>
      <c r="AM57" s="105">
        <f t="shared" si="9"/>
        <v>20</v>
      </c>
    </row>
    <row r="58" spans="1:3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6"/>
        <v>50</v>
      </c>
      <c r="K58" s="122"/>
      <c r="L58" s="12">
        <f t="shared" si="2"/>
        <v>8</v>
      </c>
      <c r="M58" s="15"/>
      <c r="N58" s="69"/>
      <c r="O58" s="202"/>
      <c r="P58" s="69">
        <f t="shared" si="10"/>
        <v>0</v>
      </c>
      <c r="Q58" s="70"/>
      <c r="R58" s="71"/>
      <c r="S58" s="105">
        <f t="shared" si="7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1"/>
        <v>0</v>
      </c>
      <c r="AK58" s="70"/>
      <c r="AL58" s="71"/>
      <c r="AM58" s="105">
        <f t="shared" si="9"/>
        <v>20</v>
      </c>
    </row>
    <row r="59" spans="1:3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6"/>
        <v>50</v>
      </c>
      <c r="K59" s="122"/>
      <c r="L59" s="12">
        <f t="shared" si="2"/>
        <v>8</v>
      </c>
      <c r="M59" s="15"/>
      <c r="N59" s="69"/>
      <c r="O59" s="202"/>
      <c r="P59" s="69">
        <f t="shared" si="10"/>
        <v>0</v>
      </c>
      <c r="Q59" s="70"/>
      <c r="R59" s="71"/>
      <c r="S59" s="105">
        <f t="shared" si="7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1"/>
        <v>0</v>
      </c>
      <c r="AK59" s="70"/>
      <c r="AL59" s="71"/>
      <c r="AM59" s="105">
        <f t="shared" si="9"/>
        <v>20</v>
      </c>
    </row>
    <row r="60" spans="1:3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6"/>
        <v>50</v>
      </c>
      <c r="K60" s="122"/>
      <c r="L60" s="12">
        <f t="shared" si="2"/>
        <v>8</v>
      </c>
      <c r="M60" s="15"/>
      <c r="N60" s="69"/>
      <c r="O60" s="202"/>
      <c r="P60" s="69">
        <f t="shared" si="10"/>
        <v>0</v>
      </c>
      <c r="Q60" s="70"/>
      <c r="R60" s="71"/>
      <c r="S60" s="105">
        <f t="shared" si="7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1"/>
        <v>0</v>
      </c>
      <c r="AK60" s="70"/>
      <c r="AL60" s="71"/>
      <c r="AM60" s="105">
        <f t="shared" si="9"/>
        <v>20</v>
      </c>
    </row>
    <row r="61" spans="1:3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6"/>
        <v>50</v>
      </c>
      <c r="K61" s="122"/>
      <c r="L61" s="12">
        <f t="shared" si="2"/>
        <v>8</v>
      </c>
      <c r="M61" s="15"/>
      <c r="N61" s="69"/>
      <c r="O61" s="202"/>
      <c r="P61" s="69">
        <f t="shared" si="10"/>
        <v>0</v>
      </c>
      <c r="Q61" s="70"/>
      <c r="R61" s="71"/>
      <c r="S61" s="105">
        <f t="shared" si="7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1"/>
        <v>0</v>
      </c>
      <c r="AK61" s="70"/>
      <c r="AL61" s="71"/>
      <c r="AM61" s="105">
        <f t="shared" si="9"/>
        <v>20</v>
      </c>
    </row>
    <row r="62" spans="1:3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6"/>
        <v>50</v>
      </c>
      <c r="K62" s="122"/>
      <c r="L62" s="12">
        <f t="shared" si="2"/>
        <v>8</v>
      </c>
      <c r="M62" s="15"/>
      <c r="N62" s="69"/>
      <c r="O62" s="202"/>
      <c r="P62" s="69">
        <f t="shared" si="10"/>
        <v>0</v>
      </c>
      <c r="Q62" s="70"/>
      <c r="R62" s="71"/>
      <c r="S62" s="105">
        <f t="shared" si="7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1"/>
        <v>0</v>
      </c>
      <c r="AK62" s="70"/>
      <c r="AL62" s="71"/>
      <c r="AM62" s="105">
        <f t="shared" si="9"/>
        <v>20</v>
      </c>
    </row>
    <row r="63" spans="1:3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6"/>
        <v>50</v>
      </c>
      <c r="K63" s="122"/>
      <c r="L63" s="12">
        <f t="shared" si="2"/>
        <v>8</v>
      </c>
      <c r="M63" s="15"/>
      <c r="N63" s="69"/>
      <c r="O63" s="202"/>
      <c r="P63" s="69">
        <f t="shared" si="10"/>
        <v>0</v>
      </c>
      <c r="Q63" s="70"/>
      <c r="R63" s="71"/>
      <c r="S63" s="105">
        <f t="shared" si="7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1"/>
        <v>0</v>
      </c>
      <c r="AK63" s="70"/>
      <c r="AL63" s="71"/>
      <c r="AM63" s="105">
        <f t="shared" si="9"/>
        <v>20</v>
      </c>
    </row>
    <row r="64" spans="1:3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6"/>
        <v>50</v>
      </c>
      <c r="K64" s="122"/>
      <c r="L64" s="12">
        <f t="shared" si="2"/>
        <v>8</v>
      </c>
      <c r="M64" s="15"/>
      <c r="N64" s="69"/>
      <c r="O64" s="202"/>
      <c r="P64" s="69">
        <f t="shared" si="10"/>
        <v>0</v>
      </c>
      <c r="Q64" s="70"/>
      <c r="R64" s="71"/>
      <c r="S64" s="105">
        <f t="shared" si="7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1"/>
        <v>0</v>
      </c>
      <c r="AK64" s="70"/>
      <c r="AL64" s="71"/>
      <c r="AM64" s="105">
        <f t="shared" si="9"/>
        <v>20</v>
      </c>
    </row>
    <row r="65" spans="1:3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6"/>
        <v>50</v>
      </c>
      <c r="K65" s="122"/>
      <c r="L65" s="12">
        <f t="shared" si="2"/>
        <v>8</v>
      </c>
      <c r="M65" s="15"/>
      <c r="N65" s="69"/>
      <c r="O65" s="202"/>
      <c r="P65" s="69">
        <f t="shared" si="10"/>
        <v>0</v>
      </c>
      <c r="Q65" s="70"/>
      <c r="R65" s="71"/>
      <c r="S65" s="105">
        <f t="shared" si="7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1"/>
        <v>0</v>
      </c>
      <c r="AK65" s="70"/>
      <c r="AL65" s="71"/>
      <c r="AM65" s="105">
        <f t="shared" si="9"/>
        <v>20</v>
      </c>
    </row>
    <row r="66" spans="1:3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6"/>
        <v>50</v>
      </c>
      <c r="K66" s="122"/>
      <c r="L66" s="12">
        <f t="shared" si="2"/>
        <v>8</v>
      </c>
      <c r="M66" s="15"/>
      <c r="N66" s="69"/>
      <c r="O66" s="202"/>
      <c r="P66" s="69">
        <f t="shared" si="10"/>
        <v>0</v>
      </c>
      <c r="Q66" s="70"/>
      <c r="R66" s="71"/>
      <c r="S66" s="105">
        <f t="shared" si="7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1"/>
        <v>0</v>
      </c>
      <c r="AK66" s="70"/>
      <c r="AL66" s="71"/>
      <c r="AM66" s="105">
        <f t="shared" si="9"/>
        <v>20</v>
      </c>
    </row>
    <row r="67" spans="1:3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6"/>
        <v>50</v>
      </c>
      <c r="K67" s="122"/>
      <c r="L67" s="12">
        <f t="shared" si="2"/>
        <v>8</v>
      </c>
      <c r="M67" s="15"/>
      <c r="N67" s="69"/>
      <c r="O67" s="202"/>
      <c r="P67" s="69">
        <f t="shared" si="10"/>
        <v>0</v>
      </c>
      <c r="Q67" s="70"/>
      <c r="R67" s="71"/>
      <c r="S67" s="105">
        <f t="shared" si="7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1"/>
        <v>0</v>
      </c>
      <c r="AK67" s="70"/>
      <c r="AL67" s="71"/>
      <c r="AM67" s="105">
        <f t="shared" si="9"/>
        <v>20</v>
      </c>
    </row>
    <row r="68" spans="1:3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6"/>
        <v>50</v>
      </c>
      <c r="K68" s="122"/>
      <c r="L68" s="12">
        <f t="shared" si="2"/>
        <v>8</v>
      </c>
      <c r="M68" s="15"/>
      <c r="N68" s="59"/>
      <c r="O68" s="209"/>
      <c r="P68" s="69">
        <f t="shared" si="10"/>
        <v>0</v>
      </c>
      <c r="Q68" s="70"/>
      <c r="R68" s="71"/>
      <c r="S68" s="105">
        <f t="shared" si="7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1"/>
        <v>0</v>
      </c>
      <c r="AK68" s="70"/>
      <c r="AL68" s="71"/>
      <c r="AM68" s="105">
        <f t="shared" si="9"/>
        <v>20</v>
      </c>
    </row>
    <row r="69" spans="1:3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6"/>
        <v>50</v>
      </c>
      <c r="K69" s="122"/>
      <c r="L69" s="12">
        <f t="shared" si="2"/>
        <v>8</v>
      </c>
      <c r="M69" s="15"/>
      <c r="N69" s="59"/>
      <c r="O69" s="209"/>
      <c r="P69" s="69">
        <f t="shared" si="10"/>
        <v>0</v>
      </c>
      <c r="Q69" s="70"/>
      <c r="R69" s="71"/>
      <c r="S69" s="105">
        <f t="shared" si="7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1"/>
        <v>0</v>
      </c>
      <c r="AK69" s="70"/>
      <c r="AL69" s="71"/>
      <c r="AM69" s="105">
        <f t="shared" si="9"/>
        <v>20</v>
      </c>
    </row>
    <row r="70" spans="1:3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6"/>
        <v>50</v>
      </c>
      <c r="K70" s="122"/>
      <c r="L70" s="12">
        <f t="shared" si="2"/>
        <v>8</v>
      </c>
      <c r="M70" s="15"/>
      <c r="N70" s="59"/>
      <c r="O70" s="209"/>
      <c r="P70" s="69">
        <f t="shared" si="10"/>
        <v>0</v>
      </c>
      <c r="Q70" s="70"/>
      <c r="R70" s="71"/>
      <c r="S70" s="105">
        <f t="shared" si="7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1"/>
        <v>0</v>
      </c>
      <c r="AK70" s="70"/>
      <c r="AL70" s="71"/>
      <c r="AM70" s="105">
        <f t="shared" si="9"/>
        <v>20</v>
      </c>
    </row>
    <row r="71" spans="1:3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6"/>
        <v>50</v>
      </c>
      <c r="K71" s="122"/>
      <c r="L71" s="12">
        <f t="shared" si="2"/>
        <v>8</v>
      </c>
      <c r="M71" s="15"/>
      <c r="N71" s="59"/>
      <c r="O71" s="209"/>
      <c r="P71" s="69">
        <f t="shared" si="10"/>
        <v>0</v>
      </c>
      <c r="Q71" s="70"/>
      <c r="R71" s="71"/>
      <c r="S71" s="105">
        <f t="shared" si="7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1"/>
        <v>0</v>
      </c>
      <c r="AK71" s="70"/>
      <c r="AL71" s="71"/>
      <c r="AM71" s="105">
        <f t="shared" si="9"/>
        <v>20</v>
      </c>
    </row>
    <row r="72" spans="1:3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6"/>
        <v>50</v>
      </c>
      <c r="K72" s="122"/>
      <c r="L72" s="12">
        <f t="shared" si="2"/>
        <v>8</v>
      </c>
      <c r="M72" s="15"/>
      <c r="N72" s="59"/>
      <c r="O72" s="209"/>
      <c r="P72" s="69">
        <f t="shared" si="10"/>
        <v>0</v>
      </c>
      <c r="Q72" s="70"/>
      <c r="R72" s="71"/>
      <c r="S72" s="105">
        <f t="shared" si="7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1"/>
        <v>0</v>
      </c>
      <c r="AK72" s="70"/>
      <c r="AL72" s="71"/>
      <c r="AM72" s="105">
        <f t="shared" si="9"/>
        <v>20</v>
      </c>
    </row>
    <row r="73" spans="1:3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6"/>
        <v>50</v>
      </c>
      <c r="K73" s="122"/>
      <c r="L73" s="12">
        <f t="shared" si="2"/>
        <v>8</v>
      </c>
      <c r="M73" s="15"/>
      <c r="N73" s="59"/>
      <c r="O73" s="209"/>
      <c r="P73" s="69">
        <f t="shared" si="10"/>
        <v>0</v>
      </c>
      <c r="Q73" s="70"/>
      <c r="R73" s="71"/>
      <c r="S73" s="105">
        <f t="shared" si="7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1"/>
        <v>0</v>
      </c>
      <c r="AK73" s="70"/>
      <c r="AL73" s="71"/>
      <c r="AM73" s="105">
        <f t="shared" si="9"/>
        <v>20</v>
      </c>
    </row>
    <row r="74" spans="1:39" x14ac:dyDescent="0.25">
      <c r="A74" s="122"/>
      <c r="B74" s="12">
        <f t="shared" ref="B74:B75" si="12">B73-C74</f>
        <v>5</v>
      </c>
      <c r="C74" s="15"/>
      <c r="D74" s="59"/>
      <c r="E74" s="209"/>
      <c r="F74" s="69">
        <f t="shared" ref="F74:F76" si="13">D74</f>
        <v>0</v>
      </c>
      <c r="G74" s="70"/>
      <c r="H74" s="71"/>
      <c r="I74" s="105">
        <f t="shared" si="6"/>
        <v>50</v>
      </c>
      <c r="K74" s="122"/>
      <c r="L74" s="12">
        <f t="shared" ref="L74:L75" si="14">L73-M74</f>
        <v>8</v>
      </c>
      <c r="M74" s="15"/>
      <c r="N74" s="59"/>
      <c r="O74" s="209"/>
      <c r="P74" s="69">
        <f t="shared" si="10"/>
        <v>0</v>
      </c>
      <c r="Q74" s="70"/>
      <c r="R74" s="71"/>
      <c r="S74" s="105">
        <f t="shared" si="7"/>
        <v>80</v>
      </c>
      <c r="U74" s="122"/>
      <c r="V74" s="12">
        <f t="shared" ref="V74:V75" si="15">V73-W74</f>
        <v>15</v>
      </c>
      <c r="W74" s="15"/>
      <c r="X74" s="59"/>
      <c r="Y74" s="209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</v>
      </c>
      <c r="AG74" s="15"/>
      <c r="AH74" s="59"/>
      <c r="AI74" s="209"/>
      <c r="AJ74" s="69">
        <f t="shared" si="11"/>
        <v>0</v>
      </c>
      <c r="AK74" s="70"/>
      <c r="AL74" s="71"/>
      <c r="AM74" s="105">
        <f t="shared" si="9"/>
        <v>20</v>
      </c>
    </row>
    <row r="75" spans="1:39" x14ac:dyDescent="0.25">
      <c r="A75" s="122"/>
      <c r="B75" s="12">
        <f t="shared" si="12"/>
        <v>5</v>
      </c>
      <c r="C75" s="15"/>
      <c r="D75" s="59"/>
      <c r="E75" s="209"/>
      <c r="F75" s="69">
        <f t="shared" si="13"/>
        <v>0</v>
      </c>
      <c r="G75" s="70"/>
      <c r="H75" s="71"/>
      <c r="I75" s="105">
        <f t="shared" ref="I75:I76" si="18">I74-F75</f>
        <v>50</v>
      </c>
      <c r="K75" s="122"/>
      <c r="L75" s="12">
        <f t="shared" si="14"/>
        <v>8</v>
      </c>
      <c r="M75" s="15"/>
      <c r="N75" s="59"/>
      <c r="O75" s="209"/>
      <c r="P75" s="69">
        <f t="shared" si="10"/>
        <v>0</v>
      </c>
      <c r="Q75" s="70"/>
      <c r="R75" s="71"/>
      <c r="S75" s="105">
        <f t="shared" ref="S75:S76" si="19">S74-P75</f>
        <v>80</v>
      </c>
      <c r="U75" s="122"/>
      <c r="V75" s="12">
        <f t="shared" si="15"/>
        <v>15</v>
      </c>
      <c r="W75" s="15"/>
      <c r="X75" s="59"/>
      <c r="Y75" s="209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</v>
      </c>
      <c r="AG75" s="15"/>
      <c r="AH75" s="59"/>
      <c r="AI75" s="209"/>
      <c r="AJ75" s="69">
        <f t="shared" si="11"/>
        <v>0</v>
      </c>
      <c r="AK75" s="70"/>
      <c r="AL75" s="71"/>
      <c r="AM75" s="105">
        <f t="shared" ref="AM75:AM76" si="21">AM74-AJ75</f>
        <v>20</v>
      </c>
    </row>
    <row r="76" spans="1:39" x14ac:dyDescent="0.25">
      <c r="A76" s="122"/>
      <c r="C76" s="15"/>
      <c r="D76" s="59"/>
      <c r="E76" s="209"/>
      <c r="F76" s="69">
        <f t="shared" si="13"/>
        <v>0</v>
      </c>
      <c r="G76" s="70"/>
      <c r="H76" s="71"/>
      <c r="I76" s="105">
        <f t="shared" si="18"/>
        <v>50</v>
      </c>
      <c r="K76" s="122"/>
      <c r="M76" s="15"/>
      <c r="N76" s="59"/>
      <c r="O76" s="209"/>
      <c r="P76" s="69">
        <f t="shared" si="10"/>
        <v>0</v>
      </c>
      <c r="Q76" s="70"/>
      <c r="R76" s="71"/>
      <c r="S76" s="105">
        <f t="shared" si="19"/>
        <v>80</v>
      </c>
      <c r="U76" s="122"/>
      <c r="W76" s="15"/>
      <c r="X76" s="59"/>
      <c r="Y76" s="209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09"/>
      <c r="AJ76" s="69">
        <f t="shared" si="11"/>
        <v>0</v>
      </c>
      <c r="AK76" s="70"/>
      <c r="AL76" s="71"/>
      <c r="AM76" s="105">
        <f t="shared" si="21"/>
        <v>20</v>
      </c>
    </row>
    <row r="77" spans="1:3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</row>
    <row r="82" spans="3:36" ht="15.75" thickBot="1" x14ac:dyDescent="0.3"/>
    <row r="83" spans="3:36" ht="15.75" thickBot="1" x14ac:dyDescent="0.3">
      <c r="C83" s="1109" t="s">
        <v>11</v>
      </c>
      <c r="D83" s="1110"/>
      <c r="E83" s="57">
        <f>E5+E6-F78+E7</f>
        <v>50</v>
      </c>
      <c r="F83" s="73"/>
      <c r="M83" s="1109" t="s">
        <v>11</v>
      </c>
      <c r="N83" s="1110"/>
      <c r="O83" s="57">
        <f>O5+O6-P78+O7</f>
        <v>80</v>
      </c>
      <c r="P83" s="73"/>
      <c r="W83" s="1109" t="s">
        <v>11</v>
      </c>
      <c r="X83" s="1110"/>
      <c r="Y83" s="57">
        <f>Y5+Y6-Z78+Y7</f>
        <v>150</v>
      </c>
      <c r="Z83" s="73"/>
      <c r="AG83" s="1109" t="s">
        <v>11</v>
      </c>
      <c r="AH83" s="1110"/>
      <c r="AI83" s="57">
        <f>AI5+AI6-AJ78+AI7</f>
        <v>20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L5:L6"/>
    <mergeCell ref="M83:N83"/>
    <mergeCell ref="K5:K6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07" t="s">
        <v>331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115" t="s">
        <v>223</v>
      </c>
      <c r="B5" s="1120" t="s">
        <v>101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115"/>
      <c r="B6" s="1120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43" t="s">
        <v>3</v>
      </c>
    </row>
    <row r="9" spans="1:10" ht="15.75" thickTop="1" x14ac:dyDescent="0.25">
      <c r="A9" s="73"/>
      <c r="B9" s="87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239</v>
      </c>
      <c r="H9" s="71">
        <v>50</v>
      </c>
      <c r="I9" s="874">
        <f>H9*F9</f>
        <v>32670</v>
      </c>
      <c r="J9" s="740">
        <f>E4+E5+E6+E7-F9</f>
        <v>18351.099999999999</v>
      </c>
    </row>
    <row r="10" spans="1:10" x14ac:dyDescent="0.25">
      <c r="B10" s="87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245</v>
      </c>
      <c r="H10" s="71">
        <v>50</v>
      </c>
      <c r="I10" s="875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3">
        <f t="shared" ref="B11:B30" si="2">B10-C11</f>
        <v>596</v>
      </c>
      <c r="C11" s="828">
        <v>24</v>
      </c>
      <c r="D11" s="702">
        <v>666.4</v>
      </c>
      <c r="E11" s="865">
        <v>44873</v>
      </c>
      <c r="F11" s="705">
        <f t="shared" ref="F11:F30" si="3">D11</f>
        <v>666.4</v>
      </c>
      <c r="G11" s="703" t="s">
        <v>253</v>
      </c>
      <c r="H11" s="704">
        <v>50</v>
      </c>
      <c r="I11" s="875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3">
        <f t="shared" si="2"/>
        <v>572</v>
      </c>
      <c r="C12" s="828">
        <v>24</v>
      </c>
      <c r="D12" s="702">
        <v>601</v>
      </c>
      <c r="E12" s="865">
        <v>44875</v>
      </c>
      <c r="F12" s="705">
        <f t="shared" si="3"/>
        <v>601</v>
      </c>
      <c r="G12" s="703" t="s">
        <v>262</v>
      </c>
      <c r="H12" s="704">
        <v>50</v>
      </c>
      <c r="I12" s="875">
        <f t="shared" si="1"/>
        <v>30050</v>
      </c>
      <c r="J12" s="740">
        <f t="shared" si="4"/>
        <v>16418.499999999996</v>
      </c>
    </row>
    <row r="13" spans="1:10" x14ac:dyDescent="0.25">
      <c r="B13" s="873">
        <f t="shared" si="2"/>
        <v>548</v>
      </c>
      <c r="C13" s="828">
        <v>24</v>
      </c>
      <c r="D13" s="702">
        <v>685.1</v>
      </c>
      <c r="E13" s="865">
        <v>44877</v>
      </c>
      <c r="F13" s="705">
        <f t="shared" si="3"/>
        <v>685.1</v>
      </c>
      <c r="G13" s="703" t="s">
        <v>272</v>
      </c>
      <c r="H13" s="704">
        <v>50</v>
      </c>
      <c r="I13" s="875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3">
        <f t="shared" si="2"/>
        <v>524</v>
      </c>
      <c r="C14" s="828">
        <v>24</v>
      </c>
      <c r="D14" s="702">
        <v>701.7</v>
      </c>
      <c r="E14" s="865">
        <v>44879</v>
      </c>
      <c r="F14" s="705">
        <f t="shared" si="3"/>
        <v>701.7</v>
      </c>
      <c r="G14" s="703" t="s">
        <v>273</v>
      </c>
      <c r="H14" s="704">
        <v>50</v>
      </c>
      <c r="I14" s="875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3">
        <f t="shared" si="2"/>
        <v>500</v>
      </c>
      <c r="C15" s="828">
        <v>24</v>
      </c>
      <c r="D15" s="702">
        <v>739.6</v>
      </c>
      <c r="E15" s="865">
        <v>44881</v>
      </c>
      <c r="F15" s="705">
        <f t="shared" si="3"/>
        <v>739.6</v>
      </c>
      <c r="G15" s="703" t="s">
        <v>280</v>
      </c>
      <c r="H15" s="704">
        <v>50</v>
      </c>
      <c r="I15" s="875">
        <f t="shared" si="1"/>
        <v>36980</v>
      </c>
      <c r="J15" s="740">
        <f t="shared" si="5"/>
        <v>14292.099999999995</v>
      </c>
    </row>
    <row r="16" spans="1:10" ht="15.75" x14ac:dyDescent="0.25">
      <c r="A16" s="872"/>
      <c r="B16" s="873">
        <f t="shared" si="2"/>
        <v>476</v>
      </c>
      <c r="C16" s="828">
        <v>24</v>
      </c>
      <c r="D16" s="702">
        <v>688.6</v>
      </c>
      <c r="E16" s="865">
        <v>44883</v>
      </c>
      <c r="F16" s="705">
        <f t="shared" si="3"/>
        <v>688.6</v>
      </c>
      <c r="G16" s="703" t="s">
        <v>288</v>
      </c>
      <c r="H16" s="704">
        <v>50</v>
      </c>
      <c r="I16" s="875">
        <f t="shared" si="1"/>
        <v>34430</v>
      </c>
      <c r="J16" s="740">
        <f t="shared" si="5"/>
        <v>13603.499999999995</v>
      </c>
    </row>
    <row r="17" spans="1:10" ht="15.75" x14ac:dyDescent="0.25">
      <c r="A17" s="872"/>
      <c r="B17" s="873">
        <f t="shared" si="2"/>
        <v>452</v>
      </c>
      <c r="C17" s="828">
        <v>24</v>
      </c>
      <c r="D17" s="702">
        <v>712.8</v>
      </c>
      <c r="E17" s="865">
        <v>44884</v>
      </c>
      <c r="F17" s="705">
        <f t="shared" si="3"/>
        <v>712.8</v>
      </c>
      <c r="G17" s="703" t="s">
        <v>292</v>
      </c>
      <c r="H17" s="704">
        <v>50</v>
      </c>
      <c r="I17" s="875">
        <f t="shared" si="1"/>
        <v>35640</v>
      </c>
      <c r="J17" s="740">
        <f t="shared" si="5"/>
        <v>12890.699999999995</v>
      </c>
    </row>
    <row r="18" spans="1:10" ht="15.75" x14ac:dyDescent="0.25">
      <c r="A18" s="872"/>
      <c r="B18" s="873">
        <f t="shared" si="2"/>
        <v>428</v>
      </c>
      <c r="C18" s="828">
        <v>24</v>
      </c>
      <c r="D18" s="702">
        <v>714.4</v>
      </c>
      <c r="E18" s="865">
        <v>44888</v>
      </c>
      <c r="F18" s="705">
        <f t="shared" si="3"/>
        <v>714.4</v>
      </c>
      <c r="G18" s="703" t="s">
        <v>297</v>
      </c>
      <c r="H18" s="704">
        <v>50</v>
      </c>
      <c r="I18" s="875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0">
        <f t="shared" si="2"/>
        <v>404</v>
      </c>
      <c r="C19" s="828">
        <v>24</v>
      </c>
      <c r="D19" s="702">
        <v>691.4</v>
      </c>
      <c r="E19" s="865">
        <v>44891</v>
      </c>
      <c r="F19" s="705">
        <f t="shared" si="3"/>
        <v>691.4</v>
      </c>
      <c r="G19" s="703" t="s">
        <v>314</v>
      </c>
      <c r="H19" s="704">
        <v>50</v>
      </c>
      <c r="I19" s="875">
        <f t="shared" si="1"/>
        <v>34570</v>
      </c>
      <c r="J19" s="831">
        <f t="shared" si="5"/>
        <v>11484.899999999996</v>
      </c>
    </row>
    <row r="20" spans="1:10" x14ac:dyDescent="0.25">
      <c r="A20" s="738"/>
      <c r="B20" s="873">
        <f t="shared" si="2"/>
        <v>404</v>
      </c>
      <c r="C20" s="828"/>
      <c r="D20" s="1011"/>
      <c r="E20" s="1012"/>
      <c r="F20" s="1013">
        <f t="shared" si="3"/>
        <v>0</v>
      </c>
      <c r="G20" s="1014"/>
      <c r="H20" s="1015"/>
      <c r="I20" s="875">
        <f t="shared" si="1"/>
        <v>0</v>
      </c>
      <c r="J20" s="740">
        <f t="shared" si="5"/>
        <v>11484.899999999996</v>
      </c>
    </row>
    <row r="21" spans="1:10" x14ac:dyDescent="0.25">
      <c r="B21" s="873">
        <f t="shared" si="2"/>
        <v>404</v>
      </c>
      <c r="C21" s="828"/>
      <c r="D21" s="1011"/>
      <c r="E21" s="1012"/>
      <c r="F21" s="1013">
        <f t="shared" si="3"/>
        <v>0</v>
      </c>
      <c r="G21" s="1014"/>
      <c r="H21" s="1015"/>
      <c r="I21" s="875">
        <f t="shared" si="1"/>
        <v>0</v>
      </c>
      <c r="J21" s="740">
        <f t="shared" si="5"/>
        <v>11484.899999999996</v>
      </c>
    </row>
    <row r="22" spans="1:10" x14ac:dyDescent="0.25">
      <c r="B22" s="873">
        <f t="shared" si="2"/>
        <v>404</v>
      </c>
      <c r="C22" s="828"/>
      <c r="D22" s="1011"/>
      <c r="E22" s="1012"/>
      <c r="F22" s="1013">
        <f t="shared" si="3"/>
        <v>0</v>
      </c>
      <c r="G22" s="1014"/>
      <c r="H22" s="1015"/>
      <c r="I22" s="875">
        <f t="shared" si="1"/>
        <v>0</v>
      </c>
      <c r="J22" s="740">
        <f t="shared" si="5"/>
        <v>11484.899999999996</v>
      </c>
    </row>
    <row r="23" spans="1:10" x14ac:dyDescent="0.25">
      <c r="B23" s="873">
        <f t="shared" si="2"/>
        <v>404</v>
      </c>
      <c r="C23" s="828"/>
      <c r="D23" s="1011"/>
      <c r="E23" s="1012"/>
      <c r="F23" s="1013">
        <f t="shared" si="3"/>
        <v>0</v>
      </c>
      <c r="G23" s="1014"/>
      <c r="H23" s="1015"/>
      <c r="I23" s="875">
        <f t="shared" si="1"/>
        <v>0</v>
      </c>
      <c r="J23" s="740">
        <f t="shared" si="5"/>
        <v>11484.899999999996</v>
      </c>
    </row>
    <row r="24" spans="1:10" x14ac:dyDescent="0.25">
      <c r="B24" s="873">
        <f t="shared" si="2"/>
        <v>404</v>
      </c>
      <c r="C24" s="828"/>
      <c r="D24" s="1011"/>
      <c r="E24" s="1012"/>
      <c r="F24" s="1013">
        <f t="shared" si="3"/>
        <v>0</v>
      </c>
      <c r="G24" s="1014"/>
      <c r="H24" s="1015"/>
      <c r="I24" s="875">
        <f t="shared" si="1"/>
        <v>0</v>
      </c>
      <c r="J24" s="740">
        <f t="shared" si="5"/>
        <v>11484.899999999996</v>
      </c>
    </row>
    <row r="25" spans="1:10" x14ac:dyDescent="0.25">
      <c r="B25" s="873">
        <f t="shared" si="2"/>
        <v>404</v>
      </c>
      <c r="C25" s="828"/>
      <c r="D25" s="1011"/>
      <c r="E25" s="1012"/>
      <c r="F25" s="1013">
        <f t="shared" si="3"/>
        <v>0</v>
      </c>
      <c r="G25" s="1014"/>
      <c r="H25" s="1015"/>
      <c r="I25" s="875">
        <f t="shared" si="1"/>
        <v>0</v>
      </c>
      <c r="J25" s="740">
        <f t="shared" si="5"/>
        <v>11484.899999999996</v>
      </c>
    </row>
    <row r="26" spans="1:10" x14ac:dyDescent="0.25">
      <c r="B26" s="873">
        <f t="shared" si="2"/>
        <v>404</v>
      </c>
      <c r="C26" s="828"/>
      <c r="D26" s="1011"/>
      <c r="E26" s="1012"/>
      <c r="F26" s="1013">
        <f t="shared" si="3"/>
        <v>0</v>
      </c>
      <c r="G26" s="1014"/>
      <c r="H26" s="1015"/>
      <c r="I26" s="875">
        <f t="shared" si="1"/>
        <v>0</v>
      </c>
      <c r="J26" s="740">
        <f t="shared" si="5"/>
        <v>11484.899999999996</v>
      </c>
    </row>
    <row r="27" spans="1:10" x14ac:dyDescent="0.25">
      <c r="B27" s="873">
        <f t="shared" si="2"/>
        <v>404</v>
      </c>
      <c r="C27" s="828"/>
      <c r="D27" s="1011"/>
      <c r="E27" s="1012"/>
      <c r="F27" s="1013">
        <f t="shared" si="3"/>
        <v>0</v>
      </c>
      <c r="G27" s="1014"/>
      <c r="H27" s="1015"/>
      <c r="I27" s="875">
        <f t="shared" si="1"/>
        <v>0</v>
      </c>
      <c r="J27" s="740">
        <f t="shared" si="5"/>
        <v>11484.899999999996</v>
      </c>
    </row>
    <row r="28" spans="1:10" x14ac:dyDescent="0.25">
      <c r="B28" s="873">
        <f t="shared" si="2"/>
        <v>404</v>
      </c>
      <c r="C28" s="828"/>
      <c r="D28" s="1013"/>
      <c r="E28" s="1012"/>
      <c r="F28" s="1013">
        <f t="shared" si="3"/>
        <v>0</v>
      </c>
      <c r="G28" s="1014"/>
      <c r="H28" s="1015"/>
      <c r="I28" s="875">
        <f t="shared" si="1"/>
        <v>0</v>
      </c>
      <c r="J28" s="740">
        <f t="shared" si="5"/>
        <v>11484.899999999996</v>
      </c>
    </row>
    <row r="29" spans="1:10" ht="15.75" thickBot="1" x14ac:dyDescent="0.3">
      <c r="B29" s="873">
        <f t="shared" si="2"/>
        <v>404</v>
      </c>
      <c r="C29" s="828"/>
      <c r="D29" s="1013"/>
      <c r="E29" s="1012"/>
      <c r="F29" s="1013">
        <f t="shared" si="3"/>
        <v>0</v>
      </c>
      <c r="G29" s="1014"/>
      <c r="H29" s="1015"/>
      <c r="I29" s="876">
        <f t="shared" si="1"/>
        <v>0</v>
      </c>
      <c r="J29" s="740">
        <f t="shared" si="5"/>
        <v>11484.899999999996</v>
      </c>
    </row>
    <row r="30" spans="1:10" ht="15.75" thickBot="1" x14ac:dyDescent="0.3">
      <c r="B30" s="873">
        <f t="shared" si="2"/>
        <v>404</v>
      </c>
      <c r="C30" s="877"/>
      <c r="D30" s="1027">
        <f t="shared" ref="D30" si="6">C30*B30</f>
        <v>0</v>
      </c>
      <c r="E30" s="1028"/>
      <c r="F30" s="1027">
        <f t="shared" si="3"/>
        <v>0</v>
      </c>
      <c r="G30" s="1029"/>
      <c r="H30" s="1030"/>
      <c r="I30" s="878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28">
        <f>SUM(C9:C30)</f>
        <v>264</v>
      </c>
      <c r="D31" s="879">
        <f>SUM(D9:D30)</f>
        <v>7519.6</v>
      </c>
      <c r="E31" s="880"/>
      <c r="F31" s="705">
        <f>SUM(F9:F30)</f>
        <v>7519.6</v>
      </c>
      <c r="G31" s="881"/>
      <c r="H31" s="878"/>
      <c r="I31" s="882">
        <f>SUM(I9:I30)</f>
        <v>375980</v>
      </c>
      <c r="J31" s="738"/>
    </row>
    <row r="32" spans="1:10" ht="15.75" thickBot="1" x14ac:dyDescent="0.3">
      <c r="B32" s="738"/>
      <c r="C32" s="828"/>
      <c r="D32" s="883"/>
      <c r="E32" s="880"/>
      <c r="F32" s="883"/>
      <c r="G32" s="881"/>
      <c r="H32" s="878"/>
      <c r="I32" s="738"/>
      <c r="J32" s="738"/>
    </row>
    <row r="33" spans="2:10" x14ac:dyDescent="0.25">
      <c r="B33" s="738"/>
      <c r="C33" s="884" t="s">
        <v>4</v>
      </c>
      <c r="D33" s="885">
        <f>F4+F5+F6+F7-C31</f>
        <v>404</v>
      </c>
      <c r="E33" s="886"/>
      <c r="F33" s="883"/>
      <c r="G33" s="881"/>
      <c r="H33" s="878"/>
      <c r="I33" s="738"/>
      <c r="J33" s="738"/>
    </row>
    <row r="34" spans="2:10" x14ac:dyDescent="0.25">
      <c r="B34" s="738"/>
      <c r="C34" s="1158" t="s">
        <v>19</v>
      </c>
      <c r="D34" s="1159"/>
      <c r="E34" s="887">
        <f>E4+E5+E6+E7-F31</f>
        <v>11484.9</v>
      </c>
      <c r="F34" s="883"/>
      <c r="G34" s="883"/>
      <c r="H34" s="878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60" t="s">
        <v>332</v>
      </c>
      <c r="B1" s="1160"/>
      <c r="C1" s="1160"/>
      <c r="D1" s="1160"/>
      <c r="E1" s="1160"/>
      <c r="F1" s="1160"/>
      <c r="G1" s="1160"/>
      <c r="H1" s="1160"/>
      <c r="I1" s="1160"/>
      <c r="J1" s="99">
        <v>1</v>
      </c>
      <c r="L1" s="1160" t="str">
        <f>A1</f>
        <v>INVENTARIO      DEL MES DE   NOVIEMBRE       2022</v>
      </c>
      <c r="M1" s="1160"/>
      <c r="N1" s="1160"/>
      <c r="O1" s="1160"/>
      <c r="P1" s="1160"/>
      <c r="Q1" s="1160"/>
      <c r="R1" s="1160"/>
      <c r="S1" s="1160"/>
      <c r="T1" s="1160"/>
      <c r="U1" s="99">
        <v>2</v>
      </c>
      <c r="W1" s="1160" t="str">
        <f>L1</f>
        <v>INVENTARIO      DEL MES DE   NOVIEMBRE       2022</v>
      </c>
      <c r="X1" s="1160"/>
      <c r="Y1" s="1160"/>
      <c r="Z1" s="1160"/>
      <c r="AA1" s="1160"/>
      <c r="AB1" s="1160"/>
      <c r="AC1" s="1160"/>
      <c r="AD1" s="1160"/>
      <c r="AE1" s="116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3">
        <v>1299.74</v>
      </c>
      <c r="Q4" s="864">
        <v>48</v>
      </c>
      <c r="R4" s="73"/>
      <c r="W4" s="895"/>
      <c r="X4" s="738"/>
      <c r="Y4" s="891"/>
      <c r="Z4" s="892"/>
      <c r="AA4" s="893"/>
      <c r="AB4" s="894"/>
      <c r="AC4" s="73"/>
    </row>
    <row r="5" spans="1:32" ht="15" customHeight="1" x14ac:dyDescent="0.25">
      <c r="A5" s="1162" t="s">
        <v>52</v>
      </c>
      <c r="B5" s="1163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162" t="s">
        <v>52</v>
      </c>
      <c r="M5" s="1163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161" t="s">
        <v>223</v>
      </c>
      <c r="X5" s="1164" t="s">
        <v>88</v>
      </c>
      <c r="Y5" s="891"/>
      <c r="Z5" s="892">
        <v>44867</v>
      </c>
      <c r="AA5" s="893">
        <v>18564</v>
      </c>
      <c r="AB5" s="894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162"/>
      <c r="B6" s="1120"/>
      <c r="C6" s="236">
        <v>85</v>
      </c>
      <c r="D6" s="336">
        <v>44764</v>
      </c>
      <c r="E6" s="255">
        <v>4005.63</v>
      </c>
      <c r="F6" s="241">
        <v>160</v>
      </c>
      <c r="G6" s="73"/>
      <c r="L6" s="1162"/>
      <c r="M6" s="1120"/>
      <c r="N6" s="236"/>
      <c r="O6" s="336"/>
      <c r="P6" s="255"/>
      <c r="Q6" s="241"/>
      <c r="R6" s="73"/>
      <c r="W6" s="1161"/>
      <c r="X6" s="1165"/>
      <c r="Y6" s="891"/>
      <c r="Z6" s="892"/>
      <c r="AA6" s="893"/>
      <c r="AB6" s="894"/>
      <c r="AC6" s="73"/>
    </row>
    <row r="7" spans="1:32" ht="15.75" customHeight="1" thickBot="1" x14ac:dyDescent="0.35">
      <c r="A7" s="1162"/>
      <c r="B7" s="1120"/>
      <c r="C7" s="236"/>
      <c r="D7" s="336"/>
      <c r="E7" s="255">
        <v>1.05</v>
      </c>
      <c r="F7" s="241"/>
      <c r="G7" s="73"/>
      <c r="I7" s="372"/>
      <c r="J7" s="372"/>
      <c r="L7" s="1162"/>
      <c r="M7" s="1120"/>
      <c r="N7" s="236"/>
      <c r="O7" s="336"/>
      <c r="P7" s="255"/>
      <c r="Q7" s="241"/>
      <c r="R7" s="73"/>
      <c r="T7" s="372"/>
      <c r="U7" s="372"/>
      <c r="W7" s="1161"/>
      <c r="X7" s="1166"/>
      <c r="Y7" s="891"/>
      <c r="Z7" s="892"/>
      <c r="AA7" s="893"/>
      <c r="AB7" s="89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53" t="s">
        <v>47</v>
      </c>
      <c r="J8" s="1167" t="s">
        <v>4</v>
      </c>
      <c r="M8" s="413"/>
      <c r="N8" s="236"/>
      <c r="O8" s="336"/>
      <c r="P8" s="239"/>
      <c r="Q8" s="240"/>
      <c r="R8" s="73"/>
      <c r="T8" s="1153" t="s">
        <v>47</v>
      </c>
      <c r="U8" s="1167" t="s">
        <v>4</v>
      </c>
      <c r="W8" s="3"/>
      <c r="X8" s="413"/>
      <c r="Y8" s="236"/>
      <c r="Z8" s="336"/>
      <c r="AA8" s="239"/>
      <c r="AB8" s="240"/>
      <c r="AC8" s="73"/>
      <c r="AE8" s="1153" t="s">
        <v>47</v>
      </c>
      <c r="AF8" s="116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4"/>
      <c r="J9" s="116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54"/>
      <c r="U9" s="116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54"/>
      <c r="AF9" s="1168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4">
        <f>P4+P5+P6-Q10+P7+P8</f>
        <v>1299.74</v>
      </c>
      <c r="U10" s="845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4">
        <f>AA4+AA5+AA6-AB10+AA7+AA8</f>
        <v>18564</v>
      </c>
      <c r="AF10" s="845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113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114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115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116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117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119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118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120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123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124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125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126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127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128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128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130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133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134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135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136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137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138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139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141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142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149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150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151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152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154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156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157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158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155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159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162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164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165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167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168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169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170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171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172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174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185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187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188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189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192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200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204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206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208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213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215</v>
      </c>
      <c r="H75" s="331">
        <v>84</v>
      </c>
      <c r="I75" s="844">
        <f t="shared" si="11"/>
        <v>1819.0800000000013</v>
      </c>
      <c r="J75" s="84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7">
        <v>160.03</v>
      </c>
      <c r="E76" s="858">
        <v>44866</v>
      </c>
      <c r="F76" s="846">
        <f t="shared" si="6"/>
        <v>160.03</v>
      </c>
      <c r="G76" s="848" t="s">
        <v>237</v>
      </c>
      <c r="H76" s="84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7">
        <v>106.31</v>
      </c>
      <c r="E77" s="858">
        <v>44867</v>
      </c>
      <c r="F77" s="846">
        <f t="shared" si="6"/>
        <v>106.31</v>
      </c>
      <c r="G77" s="848" t="s">
        <v>238</v>
      </c>
      <c r="H77" s="84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7">
        <v>204.06</v>
      </c>
      <c r="E78" s="858">
        <v>44869</v>
      </c>
      <c r="F78" s="846">
        <f t="shared" si="6"/>
        <v>204.06</v>
      </c>
      <c r="G78" s="848" t="s">
        <v>243</v>
      </c>
      <c r="H78" s="84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7">
        <v>127.98</v>
      </c>
      <c r="E79" s="858">
        <v>44874</v>
      </c>
      <c r="F79" s="846">
        <f t="shared" si="6"/>
        <v>127.98</v>
      </c>
      <c r="G79" s="848" t="s">
        <v>256</v>
      </c>
      <c r="H79" s="84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7">
        <v>26.52</v>
      </c>
      <c r="E80" s="858">
        <v>44875</v>
      </c>
      <c r="F80" s="846">
        <f t="shared" si="6"/>
        <v>26.52</v>
      </c>
      <c r="G80" s="848" t="s">
        <v>260</v>
      </c>
      <c r="H80" s="84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7">
        <v>19.899999999999999</v>
      </c>
      <c r="E81" s="858">
        <v>44875</v>
      </c>
      <c r="F81" s="846">
        <f t="shared" si="6"/>
        <v>19.899999999999999</v>
      </c>
      <c r="G81" s="848" t="s">
        <v>261</v>
      </c>
      <c r="H81" s="84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7">
        <v>50.72</v>
      </c>
      <c r="E82" s="858">
        <v>44877</v>
      </c>
      <c r="F82" s="846">
        <f t="shared" si="6"/>
        <v>50.72</v>
      </c>
      <c r="G82" s="848" t="s">
        <v>268</v>
      </c>
      <c r="H82" s="84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7">
        <v>108.24</v>
      </c>
      <c r="E83" s="858">
        <v>44877</v>
      </c>
      <c r="F83" s="846">
        <f t="shared" si="6"/>
        <v>108.24</v>
      </c>
      <c r="G83" s="848" t="s">
        <v>271</v>
      </c>
      <c r="H83" s="84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7">
        <v>105.45</v>
      </c>
      <c r="E84" s="858">
        <v>44880</v>
      </c>
      <c r="F84" s="846">
        <f t="shared" si="6"/>
        <v>105.45</v>
      </c>
      <c r="G84" s="848" t="s">
        <v>279</v>
      </c>
      <c r="H84" s="84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7">
        <v>79.87</v>
      </c>
      <c r="E85" s="858">
        <v>44881</v>
      </c>
      <c r="F85" s="846">
        <f t="shared" si="6"/>
        <v>79.87</v>
      </c>
      <c r="G85" s="848" t="s">
        <v>281</v>
      </c>
      <c r="H85" s="84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7">
        <v>54.7</v>
      </c>
      <c r="E86" s="858">
        <v>44883</v>
      </c>
      <c r="F86" s="846">
        <f t="shared" si="6"/>
        <v>54.7</v>
      </c>
      <c r="G86" s="848" t="s">
        <v>287</v>
      </c>
      <c r="H86" s="84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7">
        <v>213.28</v>
      </c>
      <c r="E87" s="858">
        <v>44883</v>
      </c>
      <c r="F87" s="846">
        <f t="shared" si="6"/>
        <v>213.28</v>
      </c>
      <c r="G87" s="848" t="s">
        <v>288</v>
      </c>
      <c r="H87" s="84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7">
        <v>26.14</v>
      </c>
      <c r="E88" s="858">
        <v>44883</v>
      </c>
      <c r="F88" s="846">
        <f t="shared" si="6"/>
        <v>26.14</v>
      </c>
      <c r="G88" s="848" t="s">
        <v>291</v>
      </c>
      <c r="H88" s="84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7">
        <v>137.38999999999999</v>
      </c>
      <c r="E89" s="858">
        <v>44889</v>
      </c>
      <c r="F89" s="846">
        <f t="shared" si="6"/>
        <v>137.38999999999999</v>
      </c>
      <c r="G89" s="848" t="s">
        <v>304</v>
      </c>
      <c r="H89" s="84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7">
        <v>72.59</v>
      </c>
      <c r="E90" s="858">
        <v>44890</v>
      </c>
      <c r="F90" s="846">
        <f t="shared" si="6"/>
        <v>72.59</v>
      </c>
      <c r="G90" s="848" t="s">
        <v>307</v>
      </c>
      <c r="H90" s="84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7">
        <v>55.23</v>
      </c>
      <c r="E91" s="858">
        <v>44890</v>
      </c>
      <c r="F91" s="846">
        <f t="shared" si="6"/>
        <v>55.23</v>
      </c>
      <c r="G91" s="848" t="s">
        <v>309</v>
      </c>
      <c r="H91" s="84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7">
        <v>154</v>
      </c>
      <c r="E92" s="858">
        <v>44891</v>
      </c>
      <c r="F92" s="846">
        <f t="shared" si="6"/>
        <v>154</v>
      </c>
      <c r="G92" s="848" t="s">
        <v>317</v>
      </c>
      <c r="H92" s="849">
        <v>84</v>
      </c>
      <c r="I92" s="844">
        <f t="shared" ref="I92:I101" si="19">I91-F92</f>
        <v>116.67000000000121</v>
      </c>
      <c r="J92" s="84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7"/>
      <c r="E93" s="858"/>
      <c r="F93" s="846">
        <f t="shared" si="6"/>
        <v>0</v>
      </c>
      <c r="G93" s="848"/>
      <c r="H93" s="849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7"/>
      <c r="E94" s="858"/>
      <c r="F94" s="846">
        <f t="shared" si="6"/>
        <v>0</v>
      </c>
      <c r="G94" s="848"/>
      <c r="H94" s="849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7"/>
      <c r="E95" s="858"/>
      <c r="F95" s="846">
        <f t="shared" si="6"/>
        <v>0</v>
      </c>
      <c r="G95" s="848"/>
      <c r="H95" s="849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7"/>
      <c r="E96" s="858"/>
      <c r="F96" s="846">
        <f t="shared" si="6"/>
        <v>0</v>
      </c>
      <c r="G96" s="848"/>
      <c r="H96" s="849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7"/>
      <c r="E97" s="858"/>
      <c r="F97" s="846">
        <f t="shared" si="6"/>
        <v>0</v>
      </c>
      <c r="G97" s="848"/>
      <c r="H97" s="849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7"/>
      <c r="E98" s="858"/>
      <c r="F98" s="846">
        <f t="shared" si="6"/>
        <v>0</v>
      </c>
      <c r="G98" s="848"/>
      <c r="H98" s="849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7"/>
      <c r="E99" s="858"/>
      <c r="F99" s="846">
        <f t="shared" si="6"/>
        <v>0</v>
      </c>
      <c r="G99" s="848"/>
      <c r="H99" s="849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7"/>
      <c r="E100" s="858"/>
      <c r="F100" s="846">
        <f t="shared" si="6"/>
        <v>0</v>
      </c>
      <c r="G100" s="848"/>
      <c r="H100" s="849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68">
        <v>0</v>
      </c>
      <c r="E101" s="969"/>
      <c r="F101" s="963">
        <f t="shared" si="6"/>
        <v>0</v>
      </c>
      <c r="G101" s="964"/>
      <c r="H101" s="970"/>
      <c r="I101" s="971">
        <f t="shared" si="19"/>
        <v>116.67000000000121</v>
      </c>
      <c r="J101" s="972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144" t="s">
        <v>11</v>
      </c>
      <c r="D105" s="1145"/>
      <c r="E105" s="145">
        <f>E5+E4+E6+-F102+E7</f>
        <v>116.6700000000008</v>
      </c>
      <c r="F105" s="5"/>
      <c r="L105" s="47"/>
      <c r="N105" s="1144" t="s">
        <v>11</v>
      </c>
      <c r="O105" s="1145"/>
      <c r="P105" s="145">
        <f>P5+P4+P6+-Q102+P7</f>
        <v>1299.74</v>
      </c>
      <c r="Q105" s="5"/>
      <c r="W105" s="47"/>
      <c r="Y105" s="1144" t="s">
        <v>11</v>
      </c>
      <c r="Z105" s="1145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1"/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171"/>
      <c r="B5" s="1173" t="s">
        <v>79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72"/>
      <c r="B6" s="1174"/>
      <c r="C6" s="225"/>
      <c r="D6" s="118"/>
      <c r="E6" s="493"/>
      <c r="F6" s="240"/>
      <c r="I6" s="1175" t="s">
        <v>3</v>
      </c>
      <c r="J6" s="11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6"/>
      <c r="J7" s="1170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44" t="s">
        <v>11</v>
      </c>
      <c r="D100" s="114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1"/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40"/>
      <c r="B5" s="1177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41"/>
      <c r="B6" s="1178"/>
      <c r="C6" s="225"/>
      <c r="D6" s="118"/>
      <c r="E6" s="144"/>
      <c r="F6" s="241"/>
      <c r="I6" s="1175" t="s">
        <v>3</v>
      </c>
      <c r="J6" s="11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6"/>
      <c r="J7" s="1170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44" t="s">
        <v>11</v>
      </c>
      <c r="D33" s="114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60" t="s">
        <v>333</v>
      </c>
      <c r="B1" s="1160"/>
      <c r="C1" s="1160"/>
      <c r="D1" s="1160"/>
      <c r="E1" s="1160"/>
      <c r="F1" s="1160"/>
      <c r="G1" s="1160"/>
      <c r="H1" s="1160"/>
      <c r="I1" s="1160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179" t="s">
        <v>147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178</v>
      </c>
      <c r="B6" s="1180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180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153" t="s">
        <v>47</v>
      </c>
      <c r="J8" s="11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4"/>
      <c r="J9" s="116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241</v>
      </c>
      <c r="H10" s="71">
        <v>93</v>
      </c>
      <c r="I10" s="844">
        <f>E4+E5+E6-F10+E7+E8</f>
        <v>1950</v>
      </c>
      <c r="J10" s="84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244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247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248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250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258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262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266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284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285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292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294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306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313</v>
      </c>
      <c r="H23" s="71">
        <v>93</v>
      </c>
      <c r="I23" s="844">
        <f t="shared" si="2"/>
        <v>1550</v>
      </c>
      <c r="J23" s="845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31">
        <v>0</v>
      </c>
      <c r="E38" s="1032"/>
      <c r="F38" s="538">
        <f t="shared" si="0"/>
        <v>0</v>
      </c>
      <c r="G38" s="1021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44" t="s">
        <v>11</v>
      </c>
      <c r="D42" s="1145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5" sqref="C1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1" t="s">
        <v>328</v>
      </c>
      <c r="B1" s="1181"/>
      <c r="C1" s="1181"/>
      <c r="D1" s="1181"/>
      <c r="E1" s="1181"/>
      <c r="F1" s="1181"/>
      <c r="G1" s="118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19" t="s">
        <v>227</v>
      </c>
      <c r="B5" s="1123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19"/>
      <c r="B6" s="1182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834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865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866"/>
      <c r="F11" s="702">
        <f t="shared" si="0"/>
        <v>0</v>
      </c>
      <c r="G11" s="703"/>
      <c r="H11" s="704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866"/>
      <c r="F12" s="702">
        <f t="shared" si="0"/>
        <v>0</v>
      </c>
      <c r="G12" s="703"/>
      <c r="H12" s="704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866"/>
      <c r="F13" s="702">
        <f t="shared" si="0"/>
        <v>0</v>
      </c>
      <c r="G13" s="703"/>
      <c r="H13" s="704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866"/>
      <c r="F14" s="702">
        <f t="shared" si="0"/>
        <v>0</v>
      </c>
      <c r="G14" s="703"/>
      <c r="H14" s="704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53"/>
      <c r="F15" s="702">
        <f t="shared" si="0"/>
        <v>0</v>
      </c>
      <c r="G15" s="703"/>
      <c r="H15" s="704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02" t="s">
        <v>21</v>
      </c>
      <c r="E75" s="1103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08" t="s">
        <v>95</v>
      </c>
      <c r="C5" s="392"/>
      <c r="D5" s="134"/>
      <c r="E5" s="208"/>
      <c r="F5" s="62"/>
      <c r="G5" s="5"/>
    </row>
    <row r="6" spans="1:9" x14ac:dyDescent="0.25">
      <c r="A6" s="405"/>
      <c r="B6" s="1108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9" t="s">
        <v>11</v>
      </c>
      <c r="D83" s="111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15"/>
      <c r="B5" s="118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15"/>
      <c r="B6" s="1183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09" t="s">
        <v>11</v>
      </c>
      <c r="D60" s="111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96"/>
      <c r="B1" s="1096"/>
      <c r="C1" s="1096"/>
      <c r="D1" s="1096"/>
      <c r="E1" s="1096"/>
      <c r="F1" s="1096"/>
      <c r="G1" s="109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123" t="s">
        <v>122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23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23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02" t="s">
        <v>21</v>
      </c>
      <c r="E41" s="1103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07" t="s">
        <v>334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 xml:space="preserve"> INVENTARIO   DEL MES DE     NOVIEMBRE       2022</v>
      </c>
      <c r="L1" s="1107"/>
      <c r="M1" s="1107"/>
      <c r="N1" s="1107"/>
      <c r="O1" s="1107"/>
      <c r="P1" s="1107"/>
      <c r="Q1" s="1107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4" t="s">
        <v>52</v>
      </c>
      <c r="B4" s="485"/>
      <c r="C4" s="128"/>
      <c r="D4" s="135"/>
      <c r="E4" s="86">
        <v>142.04</v>
      </c>
      <c r="F4" s="73">
        <v>4</v>
      </c>
      <c r="G4" s="818"/>
      <c r="K4" s="1184" t="s">
        <v>52</v>
      </c>
      <c r="L4" s="485"/>
      <c r="M4" s="128"/>
      <c r="N4" s="135"/>
      <c r="O4" s="86"/>
      <c r="P4" s="73"/>
      <c r="Q4" s="947"/>
    </row>
    <row r="5" spans="1:19" ht="15" customHeight="1" x14ac:dyDescent="0.25">
      <c r="A5" s="1185"/>
      <c r="B5" s="1187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185"/>
      <c r="L5" s="1187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186"/>
      <c r="B6" s="1188"/>
      <c r="C6" s="551"/>
      <c r="D6" s="135"/>
      <c r="E6" s="86"/>
      <c r="F6" s="73"/>
      <c r="G6" s="73"/>
      <c r="K6" s="1186"/>
      <c r="L6" s="1188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6" t="s">
        <v>195</v>
      </c>
      <c r="B10" s="235">
        <f>F4+F5+F6+F7+F8-C10</f>
        <v>99</v>
      </c>
      <c r="C10" s="827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191</v>
      </c>
      <c r="H10" s="691">
        <v>42</v>
      </c>
      <c r="I10" s="132">
        <f>E6+E5+E4-F10+E7+E8</f>
        <v>3038.05</v>
      </c>
      <c r="K10" s="826" t="s">
        <v>195</v>
      </c>
      <c r="L10" s="852">
        <f>P4+P5+P6+P7+P8-M10</f>
        <v>94</v>
      </c>
      <c r="M10" s="948"/>
      <c r="N10" s="743"/>
      <c r="O10" s="949"/>
      <c r="P10" s="743">
        <f t="shared" ref="P10:P57" si="1">N10</f>
        <v>0</v>
      </c>
      <c r="Q10" s="950"/>
      <c r="R10" s="951"/>
      <c r="S10" s="836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194</v>
      </c>
      <c r="H11" s="691">
        <v>42</v>
      </c>
      <c r="I11" s="132">
        <f>I10-F11</f>
        <v>3008.8900000000003</v>
      </c>
      <c r="K11" s="75"/>
      <c r="L11" s="952">
        <f>L10-M11</f>
        <v>94</v>
      </c>
      <c r="M11" s="948"/>
      <c r="N11" s="743"/>
      <c r="O11" s="949"/>
      <c r="P11" s="743">
        <f t="shared" si="1"/>
        <v>0</v>
      </c>
      <c r="Q11" s="950"/>
      <c r="R11" s="951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197</v>
      </c>
      <c r="H12" s="691">
        <v>30</v>
      </c>
      <c r="I12" s="132">
        <f t="shared" ref="I12:I13" si="3">I11-F12</f>
        <v>2735.2300000000005</v>
      </c>
      <c r="K12" s="75"/>
      <c r="L12" s="952">
        <f t="shared" ref="L12:L58" si="4">L11-M12</f>
        <v>94</v>
      </c>
      <c r="M12" s="948"/>
      <c r="N12" s="743"/>
      <c r="O12" s="949"/>
      <c r="P12" s="743">
        <f t="shared" si="1"/>
        <v>0</v>
      </c>
      <c r="Q12" s="950"/>
      <c r="R12" s="951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199</v>
      </c>
      <c r="H13" s="691">
        <v>30</v>
      </c>
      <c r="I13" s="132">
        <f t="shared" si="3"/>
        <v>2579.3700000000003</v>
      </c>
      <c r="K13" s="55"/>
      <c r="L13" s="952">
        <f t="shared" si="4"/>
        <v>94</v>
      </c>
      <c r="M13" s="948"/>
      <c r="N13" s="743"/>
      <c r="O13" s="949"/>
      <c r="P13" s="743">
        <f t="shared" si="1"/>
        <v>0</v>
      </c>
      <c r="Q13" s="950"/>
      <c r="R13" s="951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200</v>
      </c>
      <c r="H14" s="691">
        <v>30</v>
      </c>
      <c r="I14" s="132">
        <f>I13-F14</f>
        <v>2549.7000000000003</v>
      </c>
      <c r="K14" s="75"/>
      <c r="L14" s="952">
        <f t="shared" si="4"/>
        <v>94</v>
      </c>
      <c r="M14" s="948"/>
      <c r="N14" s="743"/>
      <c r="O14" s="949"/>
      <c r="P14" s="743">
        <f t="shared" si="1"/>
        <v>0</v>
      </c>
      <c r="Q14" s="950"/>
      <c r="R14" s="951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202</v>
      </c>
      <c r="H15" s="691">
        <v>30</v>
      </c>
      <c r="I15" s="132">
        <f t="shared" ref="I15:I58" si="6">I14-F15</f>
        <v>2521.0200000000004</v>
      </c>
      <c r="K15" s="75"/>
      <c r="L15" s="952">
        <f t="shared" si="4"/>
        <v>94</v>
      </c>
      <c r="M15" s="948"/>
      <c r="N15" s="743"/>
      <c r="O15" s="949"/>
      <c r="P15" s="743">
        <f t="shared" si="1"/>
        <v>0</v>
      </c>
      <c r="Q15" s="950"/>
      <c r="R15" s="951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204</v>
      </c>
      <c r="H16" s="691">
        <v>30</v>
      </c>
      <c r="I16" s="132">
        <f t="shared" si="6"/>
        <v>2430.6400000000003</v>
      </c>
      <c r="L16" s="952">
        <f t="shared" si="4"/>
        <v>94</v>
      </c>
      <c r="M16" s="948"/>
      <c r="N16" s="743"/>
      <c r="O16" s="949"/>
      <c r="P16" s="743">
        <f t="shared" si="1"/>
        <v>0</v>
      </c>
      <c r="Q16" s="950"/>
      <c r="R16" s="951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205</v>
      </c>
      <c r="H17" s="691">
        <v>30</v>
      </c>
      <c r="I17" s="132">
        <f t="shared" si="6"/>
        <v>2400.09</v>
      </c>
      <c r="L17" s="952">
        <f t="shared" si="4"/>
        <v>94</v>
      </c>
      <c r="M17" s="948"/>
      <c r="N17" s="743"/>
      <c r="O17" s="949"/>
      <c r="P17" s="743">
        <f t="shared" si="1"/>
        <v>0</v>
      </c>
      <c r="Q17" s="950"/>
      <c r="R17" s="951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207</v>
      </c>
      <c r="H18" s="691">
        <v>30</v>
      </c>
      <c r="I18" s="132">
        <f t="shared" si="6"/>
        <v>2369.44</v>
      </c>
      <c r="L18" s="952">
        <f t="shared" si="4"/>
        <v>94</v>
      </c>
      <c r="M18" s="948"/>
      <c r="N18" s="743"/>
      <c r="O18" s="949"/>
      <c r="P18" s="743">
        <f t="shared" si="1"/>
        <v>0</v>
      </c>
      <c r="Q18" s="950"/>
      <c r="R18" s="951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209</v>
      </c>
      <c r="H19" s="691">
        <v>30</v>
      </c>
      <c r="I19" s="132">
        <f t="shared" si="6"/>
        <v>2190.81</v>
      </c>
      <c r="L19" s="952">
        <f t="shared" si="4"/>
        <v>94</v>
      </c>
      <c r="M19" s="948"/>
      <c r="N19" s="743"/>
      <c r="O19" s="949"/>
      <c r="P19" s="743">
        <f t="shared" si="1"/>
        <v>0</v>
      </c>
      <c r="Q19" s="950"/>
      <c r="R19" s="951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210</v>
      </c>
      <c r="H20" s="691">
        <v>30</v>
      </c>
      <c r="I20" s="132">
        <f t="shared" si="6"/>
        <v>2129.81</v>
      </c>
      <c r="L20" s="952">
        <f t="shared" si="4"/>
        <v>94</v>
      </c>
      <c r="M20" s="948"/>
      <c r="N20" s="743"/>
      <c r="O20" s="949"/>
      <c r="P20" s="743">
        <f t="shared" si="1"/>
        <v>0</v>
      </c>
      <c r="Q20" s="950"/>
      <c r="R20" s="951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211</v>
      </c>
      <c r="H21" s="691">
        <v>30</v>
      </c>
      <c r="I21" s="132">
        <f t="shared" si="6"/>
        <v>1915.57</v>
      </c>
      <c r="L21" s="952">
        <f t="shared" si="4"/>
        <v>94</v>
      </c>
      <c r="M21" s="948"/>
      <c r="N21" s="743"/>
      <c r="O21" s="953"/>
      <c r="P21" s="743">
        <f t="shared" si="1"/>
        <v>0</v>
      </c>
      <c r="Q21" s="950"/>
      <c r="R21" s="951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212</v>
      </c>
      <c r="H22" s="691">
        <v>30</v>
      </c>
      <c r="I22" s="132">
        <f t="shared" si="6"/>
        <v>1885.46</v>
      </c>
      <c r="L22" s="952">
        <f t="shared" si="4"/>
        <v>94</v>
      </c>
      <c r="M22" s="948"/>
      <c r="N22" s="743"/>
      <c r="O22" s="953"/>
      <c r="P22" s="743">
        <f t="shared" si="1"/>
        <v>0</v>
      </c>
      <c r="Q22" s="950"/>
      <c r="R22" s="951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213</v>
      </c>
      <c r="H23" s="691">
        <v>30</v>
      </c>
      <c r="I23" s="132">
        <f t="shared" si="6"/>
        <v>1674.75</v>
      </c>
      <c r="L23" s="952">
        <f t="shared" si="4"/>
        <v>94</v>
      </c>
      <c r="M23" s="948"/>
      <c r="N23" s="743"/>
      <c r="O23" s="953"/>
      <c r="P23" s="743">
        <f t="shared" si="1"/>
        <v>0</v>
      </c>
      <c r="Q23" s="950"/>
      <c r="R23" s="951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216</v>
      </c>
      <c r="H24" s="691">
        <v>30</v>
      </c>
      <c r="I24" s="132">
        <f t="shared" si="6"/>
        <v>1642.76</v>
      </c>
      <c r="L24" s="952">
        <f t="shared" si="4"/>
        <v>94</v>
      </c>
      <c r="M24" s="948"/>
      <c r="N24" s="743"/>
      <c r="O24" s="953"/>
      <c r="P24" s="743">
        <f t="shared" si="1"/>
        <v>0</v>
      </c>
      <c r="Q24" s="950"/>
      <c r="R24" s="951"/>
      <c r="S24" s="700">
        <f t="shared" si="7"/>
        <v>2810.63</v>
      </c>
    </row>
    <row r="25" spans="1:19" ht="15.75" x14ac:dyDescent="0.25">
      <c r="A25" s="976" t="s">
        <v>319</v>
      </c>
      <c r="B25" s="84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217</v>
      </c>
      <c r="H25" s="691">
        <v>30</v>
      </c>
      <c r="I25" s="836">
        <f t="shared" si="6"/>
        <v>1426</v>
      </c>
      <c r="L25" s="952">
        <f t="shared" si="4"/>
        <v>94</v>
      </c>
      <c r="M25" s="948"/>
      <c r="N25" s="743"/>
      <c r="O25" s="953"/>
      <c r="P25" s="743">
        <f t="shared" si="1"/>
        <v>0</v>
      </c>
      <c r="Q25" s="950"/>
      <c r="R25" s="951"/>
      <c r="S25" s="700">
        <f t="shared" si="7"/>
        <v>2810.63</v>
      </c>
    </row>
    <row r="26" spans="1:19" x14ac:dyDescent="0.25">
      <c r="B26" s="842">
        <f t="shared" si="2"/>
        <v>37</v>
      </c>
      <c r="C26" s="337">
        <v>8</v>
      </c>
      <c r="D26" s="958">
        <v>210.23</v>
      </c>
      <c r="E26" s="959">
        <v>44865</v>
      </c>
      <c r="F26" s="958">
        <f t="shared" si="0"/>
        <v>210.23</v>
      </c>
      <c r="G26" s="960" t="s">
        <v>235</v>
      </c>
      <c r="H26" s="961">
        <v>30</v>
      </c>
      <c r="I26" s="836">
        <f t="shared" si="6"/>
        <v>1215.77</v>
      </c>
      <c r="L26" s="952">
        <f t="shared" si="4"/>
        <v>94</v>
      </c>
      <c r="M26" s="948"/>
      <c r="N26" s="743"/>
      <c r="O26" s="953"/>
      <c r="P26" s="743">
        <f t="shared" si="1"/>
        <v>0</v>
      </c>
      <c r="Q26" s="950"/>
      <c r="R26" s="951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33"/>
      <c r="E27" s="1034"/>
      <c r="F27" s="1033">
        <f t="shared" si="0"/>
        <v>0</v>
      </c>
      <c r="G27" s="1035"/>
      <c r="H27" s="1036"/>
      <c r="I27" s="132">
        <f t="shared" si="6"/>
        <v>1215.77</v>
      </c>
      <c r="L27" s="952">
        <f t="shared" si="4"/>
        <v>94</v>
      </c>
      <c r="M27" s="948"/>
      <c r="N27" s="743"/>
      <c r="O27" s="953"/>
      <c r="P27" s="743">
        <f t="shared" si="1"/>
        <v>0</v>
      </c>
      <c r="Q27" s="950"/>
      <c r="R27" s="951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33"/>
      <c r="E28" s="1034"/>
      <c r="F28" s="1033">
        <f t="shared" si="0"/>
        <v>0</v>
      </c>
      <c r="G28" s="1035"/>
      <c r="H28" s="1036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33"/>
      <c r="E29" s="1034"/>
      <c r="F29" s="1033">
        <f t="shared" si="0"/>
        <v>0</v>
      </c>
      <c r="G29" s="1035"/>
      <c r="H29" s="1036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33"/>
      <c r="E30" s="1034"/>
      <c r="F30" s="1033">
        <f t="shared" si="0"/>
        <v>0</v>
      </c>
      <c r="G30" s="1035"/>
      <c r="H30" s="1036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33"/>
      <c r="E31" s="1037"/>
      <c r="F31" s="1033">
        <f t="shared" si="0"/>
        <v>0</v>
      </c>
      <c r="G31" s="1035"/>
      <c r="H31" s="1036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33"/>
      <c r="E32" s="1037"/>
      <c r="F32" s="1033">
        <f t="shared" si="0"/>
        <v>0</v>
      </c>
      <c r="G32" s="1035"/>
      <c r="H32" s="1036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33"/>
      <c r="E33" s="1037"/>
      <c r="F33" s="1033">
        <f t="shared" si="0"/>
        <v>0</v>
      </c>
      <c r="G33" s="1035"/>
      <c r="H33" s="1036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33"/>
      <c r="E34" s="1037"/>
      <c r="F34" s="1033">
        <f t="shared" si="0"/>
        <v>0</v>
      </c>
      <c r="G34" s="1035"/>
      <c r="H34" s="1036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33"/>
      <c r="E35" s="1037"/>
      <c r="F35" s="1033">
        <f t="shared" si="0"/>
        <v>0</v>
      </c>
      <c r="G35" s="1035"/>
      <c r="H35" s="1036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33"/>
      <c r="E36" s="1037"/>
      <c r="F36" s="1033">
        <f t="shared" si="0"/>
        <v>0</v>
      </c>
      <c r="G36" s="1035"/>
      <c r="H36" s="1036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33"/>
      <c r="E37" s="1037"/>
      <c r="F37" s="1033">
        <f t="shared" si="0"/>
        <v>0</v>
      </c>
      <c r="G37" s="1035"/>
      <c r="H37" s="1036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33"/>
      <c r="E38" s="1037"/>
      <c r="F38" s="1033">
        <f t="shared" si="0"/>
        <v>0</v>
      </c>
      <c r="G38" s="1035"/>
      <c r="H38" s="1036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33"/>
      <c r="E39" s="1037"/>
      <c r="F39" s="1033">
        <f t="shared" si="0"/>
        <v>0</v>
      </c>
      <c r="G39" s="1035"/>
      <c r="H39" s="1036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58"/>
      <c r="E40" s="962"/>
      <c r="F40" s="958">
        <f t="shared" si="0"/>
        <v>0</v>
      </c>
      <c r="G40" s="960"/>
      <c r="H40" s="961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58"/>
      <c r="E41" s="962"/>
      <c r="F41" s="958">
        <f t="shared" si="0"/>
        <v>0</v>
      </c>
      <c r="G41" s="960"/>
      <c r="H41" s="961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58"/>
      <c r="E42" s="962"/>
      <c r="F42" s="958">
        <f t="shared" si="0"/>
        <v>0</v>
      </c>
      <c r="G42" s="960"/>
      <c r="H42" s="961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58"/>
      <c r="E43" s="962"/>
      <c r="F43" s="958">
        <f t="shared" si="0"/>
        <v>0</v>
      </c>
      <c r="G43" s="960"/>
      <c r="H43" s="961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58"/>
      <c r="E44" s="962"/>
      <c r="F44" s="958">
        <f t="shared" si="0"/>
        <v>0</v>
      </c>
      <c r="G44" s="960"/>
      <c r="H44" s="961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58"/>
      <c r="E45" s="962"/>
      <c r="F45" s="958">
        <f t="shared" si="0"/>
        <v>0</v>
      </c>
      <c r="G45" s="960"/>
      <c r="H45" s="961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58"/>
      <c r="E46" s="962"/>
      <c r="F46" s="958">
        <f t="shared" si="0"/>
        <v>0</v>
      </c>
      <c r="G46" s="960"/>
      <c r="H46" s="961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58"/>
      <c r="E47" s="962"/>
      <c r="F47" s="958">
        <f t="shared" si="0"/>
        <v>0</v>
      </c>
      <c r="G47" s="960"/>
      <c r="H47" s="961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58"/>
      <c r="E48" s="962"/>
      <c r="F48" s="958">
        <f t="shared" si="0"/>
        <v>0</v>
      </c>
      <c r="G48" s="960"/>
      <c r="H48" s="961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58"/>
      <c r="E49" s="962"/>
      <c r="F49" s="958">
        <f t="shared" si="0"/>
        <v>0</v>
      </c>
      <c r="G49" s="960"/>
      <c r="H49" s="961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58"/>
      <c r="E50" s="962"/>
      <c r="F50" s="958">
        <f t="shared" si="0"/>
        <v>0</v>
      </c>
      <c r="G50" s="960"/>
      <c r="H50" s="961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58"/>
      <c r="E51" s="962"/>
      <c r="F51" s="958">
        <f t="shared" si="0"/>
        <v>0</v>
      </c>
      <c r="G51" s="960"/>
      <c r="H51" s="961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58"/>
      <c r="E52" s="962"/>
      <c r="F52" s="958">
        <f t="shared" si="0"/>
        <v>0</v>
      </c>
      <c r="G52" s="960"/>
      <c r="H52" s="961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58"/>
      <c r="E53" s="962"/>
      <c r="F53" s="958">
        <f t="shared" si="0"/>
        <v>0</v>
      </c>
      <c r="G53" s="960"/>
      <c r="H53" s="961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U16" sqref="U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107" t="s">
        <v>335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>INVENTARIO DEL MES DE NOVIEMBRE 2022</v>
      </c>
      <c r="L1" s="1107"/>
      <c r="M1" s="1107"/>
      <c r="N1" s="1107"/>
      <c r="O1" s="1107"/>
      <c r="P1" s="1107"/>
      <c r="Q1" s="11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89" t="s">
        <v>121</v>
      </c>
      <c r="C4" s="102"/>
      <c r="D4" s="135"/>
      <c r="E4" s="965">
        <v>811.01</v>
      </c>
      <c r="F4" s="62">
        <v>28</v>
      </c>
      <c r="G4" s="818"/>
      <c r="L4" s="1189" t="s">
        <v>121</v>
      </c>
      <c r="M4" s="102"/>
      <c r="N4" s="135"/>
      <c r="O4" s="86"/>
      <c r="P4" s="73"/>
      <c r="Q4" s="946"/>
    </row>
    <row r="5" spans="1:19" x14ac:dyDescent="0.25">
      <c r="A5" s="75" t="s">
        <v>52</v>
      </c>
      <c r="B5" s="1190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190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</row>
    <row r="8" spans="1:19" ht="15.75" thickTop="1" x14ac:dyDescent="0.25">
      <c r="A8" s="55"/>
      <c r="B8" s="857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255</v>
      </c>
      <c r="H8" s="223">
        <v>92</v>
      </c>
      <c r="I8" s="836">
        <f>E4+E5+E6-F8</f>
        <v>1847.7999999999997</v>
      </c>
      <c r="K8" s="55"/>
      <c r="L8" s="857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6">
        <f>O4+O5+O6-P8</f>
        <v>2081.2600000000002</v>
      </c>
    </row>
    <row r="9" spans="1:1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264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</row>
    <row r="10" spans="1:19" x14ac:dyDescent="0.25">
      <c r="A10" s="75"/>
      <c r="B10" s="857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305</v>
      </c>
      <c r="H10" s="529">
        <v>92</v>
      </c>
      <c r="I10" s="836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</row>
    <row r="11" spans="1:19" x14ac:dyDescent="0.25">
      <c r="A11" s="55"/>
      <c r="B11" s="417">
        <f t="shared" si="0"/>
        <v>54</v>
      </c>
      <c r="C11" s="623"/>
      <c r="D11" s="1038"/>
      <c r="E11" s="1039"/>
      <c r="F11" s="1040">
        <f t="shared" si="1"/>
        <v>0</v>
      </c>
      <c r="G11" s="1041"/>
      <c r="H11" s="1042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</row>
    <row r="12" spans="1:19" x14ac:dyDescent="0.25">
      <c r="A12" s="75"/>
      <c r="B12" s="417">
        <f t="shared" si="0"/>
        <v>54</v>
      </c>
      <c r="C12" s="623"/>
      <c r="D12" s="1038"/>
      <c r="E12" s="1039"/>
      <c r="F12" s="1040">
        <f t="shared" si="1"/>
        <v>0</v>
      </c>
      <c r="G12" s="1041"/>
      <c r="H12" s="1042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</row>
    <row r="13" spans="1:19" x14ac:dyDescent="0.25">
      <c r="A13" s="75"/>
      <c r="B13" s="417">
        <f t="shared" si="0"/>
        <v>54</v>
      </c>
      <c r="C13" s="623"/>
      <c r="D13" s="1038"/>
      <c r="E13" s="1039"/>
      <c r="F13" s="1040">
        <f t="shared" si="1"/>
        <v>0</v>
      </c>
      <c r="G13" s="1041"/>
      <c r="H13" s="1042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</row>
    <row r="14" spans="1:19" x14ac:dyDescent="0.25">
      <c r="B14" s="417">
        <f t="shared" si="0"/>
        <v>54</v>
      </c>
      <c r="C14" s="623"/>
      <c r="D14" s="1038"/>
      <c r="E14" s="1039"/>
      <c r="F14" s="1040">
        <f t="shared" si="1"/>
        <v>0</v>
      </c>
      <c r="G14" s="1041"/>
      <c r="H14" s="1042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</row>
    <row r="15" spans="1:19" x14ac:dyDescent="0.25">
      <c r="B15" s="417">
        <f t="shared" si="0"/>
        <v>54</v>
      </c>
      <c r="C15" s="623"/>
      <c r="D15" s="1038"/>
      <c r="E15" s="1039"/>
      <c r="F15" s="1040">
        <f t="shared" si="1"/>
        <v>0</v>
      </c>
      <c r="G15" s="1041"/>
      <c r="H15" s="1042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</row>
    <row r="16" spans="1:19" x14ac:dyDescent="0.25">
      <c r="B16" s="417">
        <f t="shared" si="0"/>
        <v>54</v>
      </c>
      <c r="C16" s="623"/>
      <c r="D16" s="1038"/>
      <c r="E16" s="1039"/>
      <c r="F16" s="1040">
        <f t="shared" si="1"/>
        <v>0</v>
      </c>
      <c r="G16" s="1041"/>
      <c r="H16" s="1043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</row>
    <row r="17" spans="1:19" x14ac:dyDescent="0.25">
      <c r="B17" s="417">
        <f t="shared" si="0"/>
        <v>54</v>
      </c>
      <c r="C17" s="623"/>
      <c r="D17" s="1038"/>
      <c r="E17" s="1039"/>
      <c r="F17" s="1040">
        <f t="shared" si="1"/>
        <v>0</v>
      </c>
      <c r="G17" s="1041"/>
      <c r="H17" s="1043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</row>
    <row r="18" spans="1:19" x14ac:dyDescent="0.25">
      <c r="B18" s="417">
        <f t="shared" si="0"/>
        <v>54</v>
      </c>
      <c r="C18" s="623"/>
      <c r="D18" s="1038"/>
      <c r="E18" s="1039"/>
      <c r="F18" s="1040">
        <f t="shared" si="1"/>
        <v>0</v>
      </c>
      <c r="G18" s="1041"/>
      <c r="H18" s="1043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</row>
    <row r="19" spans="1:19" x14ac:dyDescent="0.25">
      <c r="B19" s="417">
        <f t="shared" si="0"/>
        <v>54</v>
      </c>
      <c r="C19" s="623"/>
      <c r="D19" s="1038"/>
      <c r="E19" s="1039"/>
      <c r="F19" s="1040">
        <f t="shared" si="1"/>
        <v>0</v>
      </c>
      <c r="G19" s="1041"/>
      <c r="H19" s="1043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</row>
    <row r="20" spans="1:19" x14ac:dyDescent="0.25">
      <c r="B20" s="417">
        <f t="shared" si="0"/>
        <v>54</v>
      </c>
      <c r="C20" s="623"/>
      <c r="D20" s="1038"/>
      <c r="E20" s="1039"/>
      <c r="F20" s="1040">
        <f t="shared" si="1"/>
        <v>0</v>
      </c>
      <c r="G20" s="1041"/>
      <c r="H20" s="1043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</row>
    <row r="21" spans="1:19" x14ac:dyDescent="0.25">
      <c r="B21" s="417">
        <f t="shared" si="0"/>
        <v>54</v>
      </c>
      <c r="C21" s="623"/>
      <c r="D21" s="1038"/>
      <c r="E21" s="1039"/>
      <c r="F21" s="1040">
        <f t="shared" si="1"/>
        <v>0</v>
      </c>
      <c r="G21" s="1041"/>
      <c r="H21" s="1044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</row>
    <row r="22" spans="1:19" x14ac:dyDescent="0.25">
      <c r="B22" s="417">
        <f t="shared" si="0"/>
        <v>54</v>
      </c>
      <c r="C22" s="623"/>
      <c r="D22" s="1038"/>
      <c r="E22" s="1039"/>
      <c r="F22" s="1040">
        <f t="shared" si="1"/>
        <v>0</v>
      </c>
      <c r="G22" s="1041"/>
      <c r="H22" s="1044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</row>
    <row r="23" spans="1:19" x14ac:dyDescent="0.25">
      <c r="B23" s="417">
        <f t="shared" si="0"/>
        <v>54</v>
      </c>
      <c r="C23" s="623"/>
      <c r="D23" s="1038"/>
      <c r="E23" s="1039"/>
      <c r="F23" s="1040">
        <f t="shared" si="1"/>
        <v>0</v>
      </c>
      <c r="G23" s="1041"/>
      <c r="H23" s="1044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</row>
    <row r="24" spans="1:19" x14ac:dyDescent="0.25">
      <c r="B24" s="417">
        <f t="shared" si="0"/>
        <v>54</v>
      </c>
      <c r="C24" s="623"/>
      <c r="D24" s="1038"/>
      <c r="E24" s="1039"/>
      <c r="F24" s="1040">
        <f t="shared" si="1"/>
        <v>0</v>
      </c>
      <c r="G24" s="1041"/>
      <c r="H24" s="1044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</row>
    <row r="25" spans="1:19" x14ac:dyDescent="0.25">
      <c r="B25" s="417">
        <f t="shared" si="0"/>
        <v>54</v>
      </c>
      <c r="C25" s="623"/>
      <c r="D25" s="1038"/>
      <c r="E25" s="1039"/>
      <c r="F25" s="1040">
        <f t="shared" si="1"/>
        <v>0</v>
      </c>
      <c r="G25" s="1041"/>
      <c r="H25" s="1044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</row>
    <row r="26" spans="1:19" x14ac:dyDescent="0.25">
      <c r="B26" s="417">
        <f t="shared" si="0"/>
        <v>54</v>
      </c>
      <c r="C26" s="623"/>
      <c r="D26" s="1038"/>
      <c r="E26" s="1039"/>
      <c r="F26" s="1040">
        <f t="shared" si="1"/>
        <v>0</v>
      </c>
      <c r="G26" s="1045"/>
      <c r="H26" s="1044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</row>
    <row r="27" spans="1:1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</row>
    <row r="28" spans="1:1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</row>
    <row r="29" spans="1:1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</row>
    <row r="30" spans="1:1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</row>
    <row r="31" spans="1:1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14" t="s">
        <v>21</v>
      </c>
      <c r="E33" s="815"/>
      <c r="F33" s="141">
        <f>E5-D32</f>
        <v>1981.36</v>
      </c>
      <c r="G33" s="75"/>
      <c r="H33" s="75"/>
      <c r="K33" s="75"/>
      <c r="L33" s="75"/>
      <c r="M33" s="75"/>
      <c r="N33" s="941" t="s">
        <v>21</v>
      </c>
      <c r="O33" s="942"/>
      <c r="P33" s="141">
        <f>O5-N32</f>
        <v>2081.2600000000002</v>
      </c>
      <c r="Q33" s="75"/>
      <c r="R33" s="75"/>
    </row>
    <row r="34" spans="1:18" ht="15.75" thickBot="1" x14ac:dyDescent="0.3">
      <c r="A34" s="75"/>
      <c r="B34" s="75"/>
      <c r="C34" s="75"/>
      <c r="D34" s="816" t="s">
        <v>4</v>
      </c>
      <c r="E34" s="817"/>
      <c r="F34" s="49" t="e">
        <f>F4+F5-C32</f>
        <v>#REF!</v>
      </c>
      <c r="G34" s="75"/>
      <c r="H34" s="75"/>
      <c r="K34" s="75"/>
      <c r="L34" s="75"/>
      <c r="M34" s="75"/>
      <c r="N34" s="943" t="s">
        <v>4</v>
      </c>
      <c r="O34" s="944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7" t="s">
        <v>336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146</v>
      </c>
      <c r="C4" s="102"/>
      <c r="D4" s="135"/>
      <c r="E4" s="86"/>
      <c r="F4" s="73"/>
      <c r="G4" s="238"/>
    </row>
    <row r="5" spans="1:9" x14ac:dyDescent="0.25">
      <c r="A5" s="1119" t="s">
        <v>98</v>
      </c>
      <c r="B5" s="119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1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173</v>
      </c>
      <c r="H8" s="71">
        <v>57</v>
      </c>
      <c r="I8" s="83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186</v>
      </c>
      <c r="H9" s="331">
        <v>57</v>
      </c>
      <c r="I9" s="132">
        <f>I8-D9</f>
        <v>1946.2300000000002</v>
      </c>
    </row>
    <row r="10" spans="1:9" x14ac:dyDescent="0.25">
      <c r="A10" s="75"/>
      <c r="B10" s="867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193</v>
      </c>
      <c r="H10" s="757">
        <v>57</v>
      </c>
      <c r="I10" s="836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46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46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46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46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46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46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46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46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46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46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46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46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46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4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4"/>
      <c r="F30" s="6"/>
    </row>
    <row r="31" spans="1:9" ht="15.75" thickBot="1" x14ac:dyDescent="0.3">
      <c r="B31" s="74"/>
      <c r="C31" s="87"/>
      <c r="D31" s="76"/>
      <c r="E31" s="825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1" t="s">
        <v>84</v>
      </c>
      <c r="C4" s="102"/>
      <c r="D4" s="135"/>
      <c r="E4" s="86"/>
      <c r="F4" s="73"/>
      <c r="G4" s="238"/>
    </row>
    <row r="5" spans="1:9" x14ac:dyDescent="0.25">
      <c r="A5" s="75"/>
      <c r="B5" s="1192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102</v>
      </c>
      <c r="C4" s="102"/>
      <c r="D4" s="135"/>
      <c r="E4" s="86"/>
      <c r="F4" s="73"/>
      <c r="G4" s="238"/>
    </row>
    <row r="5" spans="1:9" x14ac:dyDescent="0.25">
      <c r="A5" s="1115"/>
      <c r="B5" s="119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15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103</v>
      </c>
      <c r="C4" s="102"/>
      <c r="D4" s="135"/>
      <c r="E4" s="86"/>
      <c r="F4" s="73"/>
      <c r="G4" s="238"/>
    </row>
    <row r="5" spans="1:9" x14ac:dyDescent="0.25">
      <c r="A5" s="1115"/>
      <c r="B5" s="119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15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12"/>
      <c r="C5" s="392"/>
      <c r="D5" s="134"/>
      <c r="E5" s="208"/>
      <c r="F5" s="62"/>
      <c r="G5" s="5"/>
    </row>
    <row r="6" spans="1:9" ht="20.25" x14ac:dyDescent="0.3">
      <c r="A6" s="581"/>
      <c r="B6" s="1112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9" t="s">
        <v>11</v>
      </c>
      <c r="D83" s="111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07" t="s">
        <v>322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>INVENTARIO   DEL MES DE    NOVIEMBRE 2022</v>
      </c>
      <c r="L1" s="1107"/>
      <c r="M1" s="1107"/>
      <c r="N1" s="1107"/>
      <c r="O1" s="1107"/>
      <c r="P1" s="1107"/>
      <c r="Q1" s="110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13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13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13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13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216</v>
      </c>
      <c r="H9" s="71">
        <v>98</v>
      </c>
      <c r="I9" s="831">
        <f>E6-F9+E5+E7+E4</f>
        <v>511.01000000000005</v>
      </c>
      <c r="K9" s="80" t="s">
        <v>32</v>
      </c>
      <c r="L9" s="832">
        <f>P6-M9+P5+P7+P4</f>
        <v>43</v>
      </c>
      <c r="M9" s="15"/>
      <c r="N9" s="69"/>
      <c r="O9" s="202"/>
      <c r="P9" s="69">
        <f>N9</f>
        <v>0</v>
      </c>
      <c r="Q9" s="70"/>
      <c r="R9" s="71"/>
      <c r="S9" s="831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6">
        <v>12.2</v>
      </c>
      <c r="E10" s="847">
        <v>44872</v>
      </c>
      <c r="F10" s="846">
        <f>D10</f>
        <v>12.2</v>
      </c>
      <c r="G10" s="848" t="s">
        <v>249</v>
      </c>
      <c r="H10" s="849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6">
        <v>118.47</v>
      </c>
      <c r="E11" s="847">
        <v>44872</v>
      </c>
      <c r="F11" s="846">
        <f>D11</f>
        <v>118.47</v>
      </c>
      <c r="G11" s="848" t="s">
        <v>251</v>
      </c>
      <c r="H11" s="849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6">
        <v>59.94</v>
      </c>
      <c r="E12" s="847">
        <v>44876</v>
      </c>
      <c r="F12" s="846">
        <f>D12</f>
        <v>59.94</v>
      </c>
      <c r="G12" s="848" t="s">
        <v>263</v>
      </c>
      <c r="H12" s="849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6">
        <v>119.76</v>
      </c>
      <c r="E13" s="847">
        <v>44882</v>
      </c>
      <c r="F13" s="846">
        <f t="shared" ref="F13:F45" si="4">D13</f>
        <v>119.76</v>
      </c>
      <c r="G13" s="848" t="s">
        <v>283</v>
      </c>
      <c r="H13" s="849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2">
        <f t="shared" si="0"/>
        <v>9</v>
      </c>
      <c r="C14" s="15">
        <v>8</v>
      </c>
      <c r="D14" s="846">
        <v>94.28</v>
      </c>
      <c r="E14" s="847">
        <v>44887</v>
      </c>
      <c r="F14" s="846">
        <f t="shared" si="4"/>
        <v>94.28</v>
      </c>
      <c r="G14" s="848" t="s">
        <v>296</v>
      </c>
      <c r="H14" s="849">
        <v>98</v>
      </c>
      <c r="I14" s="831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09" t="s">
        <v>11</v>
      </c>
      <c r="D53" s="1110"/>
      <c r="E53" s="57">
        <f>E5+E6-F48+E7</f>
        <v>94.550000000000068</v>
      </c>
      <c r="F53" s="73"/>
      <c r="M53" s="1109" t="s">
        <v>11</v>
      </c>
      <c r="N53" s="1110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1" t="s">
        <v>341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50">
        <v>248.57</v>
      </c>
      <c r="F4" s="890">
        <v>21</v>
      </c>
      <c r="G4" s="155"/>
      <c r="H4" s="155"/>
    </row>
    <row r="5" spans="1:9" ht="15.75" customHeight="1" x14ac:dyDescent="0.25">
      <c r="A5" s="226" t="s">
        <v>62</v>
      </c>
      <c r="B5" s="1114" t="s">
        <v>72</v>
      </c>
      <c r="C5" s="594">
        <v>85</v>
      </c>
      <c r="D5" s="1048">
        <v>44897</v>
      </c>
      <c r="E5" s="860">
        <v>106.18</v>
      </c>
      <c r="F5" s="890">
        <v>9</v>
      </c>
      <c r="G5" s="5"/>
    </row>
    <row r="6" spans="1:9" x14ac:dyDescent="0.25">
      <c r="A6" s="226"/>
      <c r="B6" s="1114"/>
      <c r="C6" s="392"/>
      <c r="D6" s="719"/>
      <c r="E6" s="1049"/>
      <c r="F6" s="890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50"/>
      <c r="F7" s="89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4">
        <f>F6-C9+F5+F7+F4</f>
        <v>30</v>
      </c>
      <c r="C9" s="828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4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4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4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4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4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4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4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4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4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109" t="s">
        <v>11</v>
      </c>
      <c r="D47" s="1110"/>
      <c r="E47" s="57">
        <f>E5+E6-F42+E7</f>
        <v>106.18</v>
      </c>
      <c r="F47" s="73"/>
    </row>
    <row r="50" spans="1:7" x14ac:dyDescent="0.25">
      <c r="A50" s="226"/>
      <c r="B50" s="1115"/>
      <c r="C50" s="483"/>
      <c r="D50" s="232"/>
      <c r="E50" s="78"/>
      <c r="F50" s="62"/>
      <c r="G50" s="5"/>
    </row>
    <row r="51" spans="1:7" x14ac:dyDescent="0.25">
      <c r="A51" s="226"/>
      <c r="B51" s="1115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07" t="s">
        <v>228</v>
      </c>
      <c r="B1" s="1107"/>
      <c r="C1" s="1107"/>
      <c r="D1" s="1107"/>
      <c r="E1" s="1107"/>
      <c r="F1" s="1107"/>
      <c r="G1" s="1107"/>
      <c r="H1" s="11">
        <v>1</v>
      </c>
      <c r="K1" s="1111" t="s">
        <v>340</v>
      </c>
      <c r="L1" s="1111"/>
      <c r="M1" s="1111"/>
      <c r="N1" s="1111"/>
      <c r="O1" s="1111"/>
      <c r="P1" s="1111"/>
      <c r="Q1" s="11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12" t="s">
        <v>90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112" t="s">
        <v>90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112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112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262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6">
        <f>B9-C10</f>
        <v>114</v>
      </c>
      <c r="C10" s="828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270</v>
      </c>
      <c r="H10" s="704">
        <v>101</v>
      </c>
      <c r="I10" s="740">
        <f>I9-F10</f>
        <v>1363.1699999999998</v>
      </c>
      <c r="K10" s="194"/>
      <c r="L10" s="896">
        <f>L9-M10</f>
        <v>84</v>
      </c>
      <c r="M10" s="828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6">
        <f t="shared" ref="B11:B74" si="3">B10-C11</f>
        <v>104</v>
      </c>
      <c r="C11" s="828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272</v>
      </c>
      <c r="H11" s="704">
        <v>101</v>
      </c>
      <c r="I11" s="740">
        <f t="shared" ref="I11:I74" si="4">I10-F11</f>
        <v>1242.4199999999998</v>
      </c>
      <c r="K11" s="182"/>
      <c r="L11" s="896">
        <f t="shared" ref="L11:L74" si="5">L10-M11</f>
        <v>84</v>
      </c>
      <c r="M11" s="828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6">
        <f t="shared" si="3"/>
        <v>94</v>
      </c>
      <c r="C12" s="828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275</v>
      </c>
      <c r="H12" s="704">
        <v>101</v>
      </c>
      <c r="I12" s="740">
        <f t="shared" si="4"/>
        <v>1126.3799999999999</v>
      </c>
      <c r="K12" s="182"/>
      <c r="L12" s="896">
        <f t="shared" si="5"/>
        <v>84</v>
      </c>
      <c r="M12" s="828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6">
        <f t="shared" si="3"/>
        <v>84</v>
      </c>
      <c r="C13" s="828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274</v>
      </c>
      <c r="H13" s="704">
        <v>101</v>
      </c>
      <c r="I13" s="740">
        <f t="shared" si="4"/>
        <v>1004.7699999999999</v>
      </c>
      <c r="K13" s="82" t="s">
        <v>33</v>
      </c>
      <c r="L13" s="896">
        <f t="shared" si="5"/>
        <v>84</v>
      </c>
      <c r="M13" s="828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6">
        <f t="shared" si="3"/>
        <v>82</v>
      </c>
      <c r="C14" s="828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274</v>
      </c>
      <c r="H14" s="704">
        <v>101</v>
      </c>
      <c r="I14" s="740">
        <f t="shared" si="4"/>
        <v>981.02999999999986</v>
      </c>
      <c r="K14" s="73"/>
      <c r="L14" s="896">
        <f t="shared" si="5"/>
        <v>84</v>
      </c>
      <c r="M14" s="828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6">
        <f t="shared" si="3"/>
        <v>81</v>
      </c>
      <c r="C15" s="828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282</v>
      </c>
      <c r="H15" s="704">
        <v>101</v>
      </c>
      <c r="I15" s="740">
        <f t="shared" si="4"/>
        <v>968.64999999999986</v>
      </c>
      <c r="K15" s="73"/>
      <c r="L15" s="896">
        <f t="shared" si="5"/>
        <v>84</v>
      </c>
      <c r="M15" s="828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6">
        <f t="shared" si="3"/>
        <v>76</v>
      </c>
      <c r="C16" s="828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287</v>
      </c>
      <c r="H16" s="704">
        <v>101</v>
      </c>
      <c r="I16" s="740">
        <f t="shared" si="4"/>
        <v>907.9899999999999</v>
      </c>
      <c r="L16" s="896">
        <f t="shared" si="5"/>
        <v>84</v>
      </c>
      <c r="M16" s="828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6">
        <f t="shared" si="3"/>
        <v>75</v>
      </c>
      <c r="C17" s="828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294</v>
      </c>
      <c r="H17" s="704">
        <v>101</v>
      </c>
      <c r="I17" s="740">
        <f t="shared" si="4"/>
        <v>895.81999999999994</v>
      </c>
      <c r="L17" s="896">
        <f t="shared" si="5"/>
        <v>84</v>
      </c>
      <c r="M17" s="828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295</v>
      </c>
      <c r="H18" s="71">
        <v>101</v>
      </c>
      <c r="I18" s="105">
        <f t="shared" si="4"/>
        <v>834.58999999999992</v>
      </c>
      <c r="K18" s="122"/>
      <c r="L18" s="896">
        <f t="shared" si="5"/>
        <v>84</v>
      </c>
      <c r="M18" s="828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297</v>
      </c>
      <c r="H19" s="71">
        <v>101</v>
      </c>
      <c r="I19" s="105">
        <f t="shared" si="4"/>
        <v>639.53</v>
      </c>
      <c r="K19" s="122"/>
      <c r="L19" s="896">
        <f t="shared" si="5"/>
        <v>84</v>
      </c>
      <c r="M19" s="828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309</v>
      </c>
      <c r="H20" s="71">
        <v>101</v>
      </c>
      <c r="I20" s="105">
        <f t="shared" si="4"/>
        <v>579.07999999999993</v>
      </c>
      <c r="K20" s="122"/>
      <c r="L20" s="896">
        <f t="shared" si="5"/>
        <v>84</v>
      </c>
      <c r="M20" s="828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4">
        <f t="shared" si="3"/>
        <v>41</v>
      </c>
      <c r="C21" s="828">
        <v>8</v>
      </c>
      <c r="D21" s="69">
        <v>95.94</v>
      </c>
      <c r="E21" s="202">
        <v>44891</v>
      </c>
      <c r="F21" s="69">
        <f t="shared" si="2"/>
        <v>95.94</v>
      </c>
      <c r="G21" s="70" t="s">
        <v>315</v>
      </c>
      <c r="H21" s="71">
        <v>101</v>
      </c>
      <c r="I21" s="831">
        <f t="shared" si="4"/>
        <v>483.13999999999993</v>
      </c>
      <c r="K21" s="122"/>
      <c r="L21" s="896">
        <f t="shared" si="5"/>
        <v>84</v>
      </c>
      <c r="M21" s="828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6">
        <f t="shared" si="5"/>
        <v>84</v>
      </c>
      <c r="M22" s="828"/>
      <c r="N22" s="1013"/>
      <c r="O22" s="1017"/>
      <c r="P22" s="1013">
        <f t="shared" si="1"/>
        <v>0</v>
      </c>
      <c r="Q22" s="1014"/>
      <c r="R22" s="1015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6">
        <f t="shared" si="5"/>
        <v>84</v>
      </c>
      <c r="M23" s="828"/>
      <c r="N23" s="1013"/>
      <c r="O23" s="1017"/>
      <c r="P23" s="1013">
        <f t="shared" si="1"/>
        <v>0</v>
      </c>
      <c r="Q23" s="1014"/>
      <c r="R23" s="1015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6">
        <f t="shared" si="5"/>
        <v>84</v>
      </c>
      <c r="M24" s="828"/>
      <c r="N24" s="1013"/>
      <c r="O24" s="1017"/>
      <c r="P24" s="1013">
        <f t="shared" si="1"/>
        <v>0</v>
      </c>
      <c r="Q24" s="1014"/>
      <c r="R24" s="1015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6">
        <f t="shared" si="5"/>
        <v>84</v>
      </c>
      <c r="M25" s="828"/>
      <c r="N25" s="1013"/>
      <c r="O25" s="1017"/>
      <c r="P25" s="1013">
        <f t="shared" si="1"/>
        <v>0</v>
      </c>
      <c r="Q25" s="1014"/>
      <c r="R25" s="1015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109" t="s">
        <v>11</v>
      </c>
      <c r="D83" s="1110"/>
      <c r="E83" s="57">
        <f>E5+E6-F78+E7</f>
        <v>390.55999999999995</v>
      </c>
      <c r="F83" s="73"/>
      <c r="M83" s="1109" t="s">
        <v>11</v>
      </c>
      <c r="N83" s="1110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3" activePane="bottomLeft" state="frozen"/>
      <selection pane="bottomLeft" activeCell="G41" sqref="G41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07" t="s">
        <v>323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3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48"/>
      <c r="B4" s="1116" t="s">
        <v>73</v>
      </c>
      <c r="C4" s="244"/>
      <c r="D4" s="134"/>
      <c r="E4" s="477">
        <v>6.93</v>
      </c>
      <c r="F4" s="73"/>
      <c r="G4" s="155"/>
      <c r="H4" s="155"/>
    </row>
    <row r="5" spans="1:10" ht="21" customHeight="1" x14ac:dyDescent="0.25">
      <c r="A5" s="1118" t="s">
        <v>226</v>
      </c>
      <c r="B5" s="1117"/>
      <c r="C5" s="244"/>
      <c r="D5" s="134">
        <v>44886</v>
      </c>
      <c r="E5" s="477">
        <v>17078.599999999999</v>
      </c>
      <c r="F5" s="73">
        <v>551</v>
      </c>
      <c r="G5" s="5"/>
    </row>
    <row r="6" spans="1:10" ht="21" customHeight="1" x14ac:dyDescent="0.25">
      <c r="A6" s="1118"/>
      <c r="B6" s="1117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</row>
    <row r="7" spans="1:10" ht="15.75" x14ac:dyDescent="0.25">
      <c r="A7" s="945"/>
      <c r="B7" s="1117"/>
      <c r="C7" s="234"/>
      <c r="D7" s="232"/>
      <c r="E7" s="477"/>
      <c r="F7" s="73"/>
    </row>
    <row r="8" spans="1:10" ht="15.75" thickBot="1" x14ac:dyDescent="0.3">
      <c r="A8" s="448"/>
      <c r="B8" s="148"/>
      <c r="C8" s="234"/>
      <c r="D8" s="232"/>
      <c r="E8" s="477"/>
      <c r="F8" s="73"/>
    </row>
    <row r="9" spans="1:10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5" t="s">
        <v>3</v>
      </c>
    </row>
    <row r="10" spans="1:10" ht="15.75" thickTop="1" x14ac:dyDescent="0.25">
      <c r="A10" s="80" t="s">
        <v>32</v>
      </c>
      <c r="B10" s="89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295</v>
      </c>
      <c r="H10" s="71">
        <v>137</v>
      </c>
      <c r="I10" s="740">
        <f>E6-F10+E5+E4+E7+E8</f>
        <v>16930.71</v>
      </c>
      <c r="J10" s="878">
        <f>F10*H10</f>
        <v>21210.34</v>
      </c>
    </row>
    <row r="11" spans="1:10" x14ac:dyDescent="0.25">
      <c r="A11" s="194"/>
      <c r="B11" s="89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298</v>
      </c>
      <c r="H11" s="71">
        <v>137</v>
      </c>
      <c r="I11" s="740">
        <f>I10-F11</f>
        <v>16679.27</v>
      </c>
      <c r="J11" s="878">
        <f t="shared" ref="J11:J74" si="1">F11*H11</f>
        <v>34447.279999999999</v>
      </c>
    </row>
    <row r="12" spans="1:10" x14ac:dyDescent="0.25">
      <c r="A12" s="182"/>
      <c r="B12" s="896">
        <f t="shared" ref="B12:B75" si="2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300</v>
      </c>
      <c r="H12" s="71">
        <v>137</v>
      </c>
      <c r="I12" s="740">
        <f t="shared" ref="I12:I75" si="3">I11-F12</f>
        <v>16652.96</v>
      </c>
      <c r="J12" s="878">
        <f t="shared" si="1"/>
        <v>3604.47</v>
      </c>
    </row>
    <row r="13" spans="1:10" x14ac:dyDescent="0.25">
      <c r="A13" s="182"/>
      <c r="B13" s="896">
        <f t="shared" si="2"/>
        <v>536</v>
      </c>
      <c r="C13" s="828">
        <v>1</v>
      </c>
      <c r="D13" s="705">
        <v>33.11</v>
      </c>
      <c r="E13" s="736">
        <v>44889</v>
      </c>
      <c r="F13" s="705">
        <f t="shared" ref="F13:F57" si="4">D13</f>
        <v>33.11</v>
      </c>
      <c r="G13" s="703" t="s">
        <v>302</v>
      </c>
      <c r="H13" s="704">
        <v>137</v>
      </c>
      <c r="I13" s="740">
        <f t="shared" si="3"/>
        <v>16619.849999999999</v>
      </c>
      <c r="J13" s="878">
        <f t="shared" si="1"/>
        <v>4536.07</v>
      </c>
    </row>
    <row r="14" spans="1:10" x14ac:dyDescent="0.25">
      <c r="A14" s="82" t="s">
        <v>33</v>
      </c>
      <c r="B14" s="896">
        <f t="shared" si="2"/>
        <v>529</v>
      </c>
      <c r="C14" s="828">
        <v>7</v>
      </c>
      <c r="D14" s="705">
        <v>203.38</v>
      </c>
      <c r="E14" s="736">
        <v>44889</v>
      </c>
      <c r="F14" s="705">
        <f t="shared" si="4"/>
        <v>203.38</v>
      </c>
      <c r="G14" s="703" t="s">
        <v>303</v>
      </c>
      <c r="H14" s="704">
        <v>137</v>
      </c>
      <c r="I14" s="740">
        <f t="shared" si="3"/>
        <v>16416.469999999998</v>
      </c>
      <c r="J14" s="878">
        <f t="shared" si="1"/>
        <v>27863.059999999998</v>
      </c>
    </row>
    <row r="15" spans="1:10" x14ac:dyDescent="0.25">
      <c r="A15" s="73"/>
      <c r="B15" s="896">
        <f t="shared" si="2"/>
        <v>510</v>
      </c>
      <c r="C15" s="828">
        <v>19</v>
      </c>
      <c r="D15" s="705">
        <v>555.08000000000004</v>
      </c>
      <c r="E15" s="736">
        <v>44889</v>
      </c>
      <c r="F15" s="705">
        <f t="shared" si="4"/>
        <v>555.08000000000004</v>
      </c>
      <c r="G15" s="703" t="s">
        <v>304</v>
      </c>
      <c r="H15" s="704">
        <v>137</v>
      </c>
      <c r="I15" s="740">
        <f t="shared" si="3"/>
        <v>15861.389999999998</v>
      </c>
      <c r="J15" s="878">
        <f t="shared" si="1"/>
        <v>76045.960000000006</v>
      </c>
    </row>
    <row r="16" spans="1:10" x14ac:dyDescent="0.25">
      <c r="A16" s="73"/>
      <c r="B16" s="182">
        <f t="shared" si="2"/>
        <v>495</v>
      </c>
      <c r="C16" s="15">
        <v>15</v>
      </c>
      <c r="D16" s="69">
        <v>472.79</v>
      </c>
      <c r="E16" s="202">
        <v>44891</v>
      </c>
      <c r="F16" s="69">
        <f t="shared" si="4"/>
        <v>472.79</v>
      </c>
      <c r="G16" s="70" t="s">
        <v>310</v>
      </c>
      <c r="H16" s="973">
        <v>131</v>
      </c>
      <c r="I16" s="105">
        <f t="shared" si="3"/>
        <v>15388.599999999997</v>
      </c>
      <c r="J16" s="17">
        <f t="shared" si="1"/>
        <v>61935.490000000005</v>
      </c>
    </row>
    <row r="17" spans="1:10" x14ac:dyDescent="0.25">
      <c r="B17" s="182">
        <f t="shared" si="2"/>
        <v>494</v>
      </c>
      <c r="C17" s="15">
        <v>1</v>
      </c>
      <c r="D17" s="69">
        <v>28.49</v>
      </c>
      <c r="E17" s="202">
        <v>44891</v>
      </c>
      <c r="F17" s="69">
        <f t="shared" si="4"/>
        <v>28.49</v>
      </c>
      <c r="G17" s="70" t="s">
        <v>311</v>
      </c>
      <c r="H17" s="71">
        <v>137</v>
      </c>
      <c r="I17" s="105">
        <f t="shared" si="3"/>
        <v>15360.109999999997</v>
      </c>
      <c r="J17" s="17">
        <f t="shared" si="1"/>
        <v>3903.1299999999997</v>
      </c>
    </row>
    <row r="18" spans="1:10" x14ac:dyDescent="0.25">
      <c r="B18" s="834">
        <f t="shared" si="2"/>
        <v>464</v>
      </c>
      <c r="C18" s="828">
        <v>30</v>
      </c>
      <c r="D18" s="69">
        <v>973.67</v>
      </c>
      <c r="E18" s="202">
        <v>44891</v>
      </c>
      <c r="F18" s="69">
        <f t="shared" si="4"/>
        <v>973.67</v>
      </c>
      <c r="G18" s="70" t="s">
        <v>314</v>
      </c>
      <c r="H18" s="71">
        <v>137</v>
      </c>
      <c r="I18" s="831">
        <f t="shared" si="3"/>
        <v>14386.439999999997</v>
      </c>
      <c r="J18" s="17">
        <f t="shared" si="1"/>
        <v>133392.79</v>
      </c>
    </row>
    <row r="19" spans="1:10" x14ac:dyDescent="0.25">
      <c r="A19" s="122"/>
      <c r="B19" s="182">
        <f t="shared" si="2"/>
        <v>464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3"/>
        <v>14386.439999999997</v>
      </c>
      <c r="J19" s="17">
        <f t="shared" si="1"/>
        <v>0</v>
      </c>
    </row>
    <row r="20" spans="1:10" x14ac:dyDescent="0.25">
      <c r="A20" s="122"/>
      <c r="B20" s="182">
        <f t="shared" si="2"/>
        <v>464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3"/>
        <v>14386.439999999997</v>
      </c>
      <c r="J20" s="17">
        <f t="shared" si="1"/>
        <v>0</v>
      </c>
    </row>
    <row r="21" spans="1:10" x14ac:dyDescent="0.25">
      <c r="A21" s="122"/>
      <c r="B21" s="182">
        <f t="shared" si="2"/>
        <v>464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3"/>
        <v>14386.439999999997</v>
      </c>
      <c r="J21" s="17">
        <f t="shared" si="1"/>
        <v>0</v>
      </c>
    </row>
    <row r="22" spans="1:10" x14ac:dyDescent="0.25">
      <c r="A22" s="122"/>
      <c r="B22" s="182">
        <f t="shared" si="2"/>
        <v>464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3"/>
        <v>14386.439999999997</v>
      </c>
      <c r="J22" s="17">
        <f t="shared" si="1"/>
        <v>0</v>
      </c>
    </row>
    <row r="23" spans="1:10" x14ac:dyDescent="0.25">
      <c r="A23" s="122"/>
      <c r="B23" s="182">
        <f t="shared" si="2"/>
        <v>464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3"/>
        <v>14386.439999999997</v>
      </c>
      <c r="J23" s="17">
        <f t="shared" si="1"/>
        <v>0</v>
      </c>
    </row>
    <row r="24" spans="1:10" x14ac:dyDescent="0.25">
      <c r="A24" s="123"/>
      <c r="B24" s="182">
        <f t="shared" si="2"/>
        <v>464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3"/>
        <v>14386.439999999997</v>
      </c>
      <c r="J24" s="17">
        <f t="shared" si="1"/>
        <v>0</v>
      </c>
    </row>
    <row r="25" spans="1:10" x14ac:dyDescent="0.25">
      <c r="A25" s="122"/>
      <c r="B25" s="182">
        <f t="shared" si="2"/>
        <v>464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3"/>
        <v>14386.439999999997</v>
      </c>
      <c r="J25" s="17">
        <f t="shared" si="1"/>
        <v>0</v>
      </c>
    </row>
    <row r="26" spans="1:10" x14ac:dyDescent="0.25">
      <c r="A26" s="122"/>
      <c r="B26" s="182">
        <f t="shared" si="2"/>
        <v>464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3"/>
        <v>14386.439999999997</v>
      </c>
      <c r="J26" s="17">
        <f t="shared" si="1"/>
        <v>0</v>
      </c>
    </row>
    <row r="27" spans="1:10" x14ac:dyDescent="0.25">
      <c r="A27" s="122"/>
      <c r="B27" s="182">
        <f t="shared" si="2"/>
        <v>464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3"/>
        <v>14386.439999999997</v>
      </c>
      <c r="J27" s="17">
        <f t="shared" si="1"/>
        <v>0</v>
      </c>
    </row>
    <row r="28" spans="1:10" x14ac:dyDescent="0.25">
      <c r="A28" s="122"/>
      <c r="B28" s="182">
        <f t="shared" si="2"/>
        <v>464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3"/>
        <v>14386.439999999997</v>
      </c>
      <c r="J28" s="17">
        <f t="shared" si="1"/>
        <v>0</v>
      </c>
    </row>
    <row r="29" spans="1:10" x14ac:dyDescent="0.25">
      <c r="A29" s="122"/>
      <c r="B29" s="182">
        <f t="shared" si="2"/>
        <v>464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3"/>
        <v>14386.439999999997</v>
      </c>
      <c r="J29" s="17">
        <f t="shared" si="1"/>
        <v>0</v>
      </c>
    </row>
    <row r="30" spans="1:10" x14ac:dyDescent="0.25">
      <c r="A30" s="122"/>
      <c r="B30" s="182">
        <f t="shared" si="2"/>
        <v>464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3"/>
        <v>14386.439999999997</v>
      </c>
      <c r="J30" s="17">
        <f t="shared" si="1"/>
        <v>0</v>
      </c>
    </row>
    <row r="31" spans="1:10" x14ac:dyDescent="0.25">
      <c r="A31" s="122"/>
      <c r="B31" s="182">
        <f t="shared" si="2"/>
        <v>464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3"/>
        <v>14386.439999999997</v>
      </c>
      <c r="J31" s="17">
        <f t="shared" si="1"/>
        <v>0</v>
      </c>
    </row>
    <row r="32" spans="1:10" x14ac:dyDescent="0.25">
      <c r="A32" s="122"/>
      <c r="B32" s="182">
        <f t="shared" si="2"/>
        <v>464</v>
      </c>
      <c r="C32" s="15"/>
      <c r="D32" s="538"/>
      <c r="E32" s="735"/>
      <c r="F32" s="538">
        <f t="shared" si="4"/>
        <v>0</v>
      </c>
      <c r="G32" s="330"/>
      <c r="H32" s="331"/>
      <c r="I32" s="105">
        <f t="shared" si="3"/>
        <v>14386.439999999997</v>
      </c>
      <c r="J32" s="17">
        <f t="shared" si="1"/>
        <v>0</v>
      </c>
    </row>
    <row r="33" spans="1:10" x14ac:dyDescent="0.25">
      <c r="A33" s="122"/>
      <c r="B33" s="182">
        <f t="shared" si="2"/>
        <v>464</v>
      </c>
      <c r="C33" s="15"/>
      <c r="D33" s="538"/>
      <c r="E33" s="735"/>
      <c r="F33" s="538">
        <f t="shared" si="4"/>
        <v>0</v>
      </c>
      <c r="G33" s="330"/>
      <c r="H33" s="331"/>
      <c r="I33" s="105">
        <f t="shared" si="3"/>
        <v>14386.439999999997</v>
      </c>
      <c r="J33" s="17">
        <f t="shared" si="1"/>
        <v>0</v>
      </c>
    </row>
    <row r="34" spans="1:10" x14ac:dyDescent="0.25">
      <c r="A34" s="122"/>
      <c r="B34" s="182">
        <f t="shared" si="2"/>
        <v>464</v>
      </c>
      <c r="C34" s="15"/>
      <c r="D34" s="538"/>
      <c r="E34" s="735"/>
      <c r="F34" s="538">
        <f t="shared" si="4"/>
        <v>0</v>
      </c>
      <c r="G34" s="330"/>
      <c r="H34" s="331"/>
      <c r="I34" s="105">
        <f t="shared" si="3"/>
        <v>14386.439999999997</v>
      </c>
      <c r="J34" s="17">
        <f t="shared" si="1"/>
        <v>0</v>
      </c>
    </row>
    <row r="35" spans="1:10" x14ac:dyDescent="0.25">
      <c r="A35" s="122"/>
      <c r="B35" s="182">
        <f t="shared" si="2"/>
        <v>464</v>
      </c>
      <c r="C35" s="15"/>
      <c r="D35" s="538"/>
      <c r="E35" s="735"/>
      <c r="F35" s="538">
        <f t="shared" si="4"/>
        <v>0</v>
      </c>
      <c r="G35" s="330"/>
      <c r="H35" s="331"/>
      <c r="I35" s="105">
        <f t="shared" si="3"/>
        <v>14386.439999999997</v>
      </c>
      <c r="J35" s="17">
        <f t="shared" si="1"/>
        <v>0</v>
      </c>
    </row>
    <row r="36" spans="1:10" x14ac:dyDescent="0.25">
      <c r="A36" s="122"/>
      <c r="B36" s="182">
        <f t="shared" si="2"/>
        <v>464</v>
      </c>
      <c r="C36" s="15"/>
      <c r="D36" s="538"/>
      <c r="E36" s="735"/>
      <c r="F36" s="538">
        <f t="shared" si="4"/>
        <v>0</v>
      </c>
      <c r="G36" s="330"/>
      <c r="H36" s="331"/>
      <c r="I36" s="105">
        <f t="shared" si="3"/>
        <v>14386.439999999997</v>
      </c>
      <c r="J36" s="17">
        <f t="shared" si="1"/>
        <v>0</v>
      </c>
    </row>
    <row r="37" spans="1:10" x14ac:dyDescent="0.25">
      <c r="A37" s="122" t="s">
        <v>22</v>
      </c>
      <c r="B37" s="182">
        <f t="shared" si="2"/>
        <v>464</v>
      </c>
      <c r="C37" s="15"/>
      <c r="D37" s="538"/>
      <c r="E37" s="735"/>
      <c r="F37" s="538">
        <f t="shared" si="4"/>
        <v>0</v>
      </c>
      <c r="G37" s="330"/>
      <c r="H37" s="331"/>
      <c r="I37" s="105">
        <f t="shared" si="3"/>
        <v>14386.439999999997</v>
      </c>
      <c r="J37" s="17">
        <f t="shared" si="1"/>
        <v>0</v>
      </c>
    </row>
    <row r="38" spans="1:10" x14ac:dyDescent="0.25">
      <c r="A38" s="123"/>
      <c r="B38" s="182">
        <f t="shared" si="2"/>
        <v>464</v>
      </c>
      <c r="C38" s="15"/>
      <c r="D38" s="538"/>
      <c r="E38" s="735"/>
      <c r="F38" s="538">
        <f t="shared" si="4"/>
        <v>0</v>
      </c>
      <c r="G38" s="330"/>
      <c r="H38" s="331"/>
      <c r="I38" s="105">
        <f t="shared" si="3"/>
        <v>14386.439999999997</v>
      </c>
      <c r="J38" s="17">
        <f t="shared" si="1"/>
        <v>0</v>
      </c>
    </row>
    <row r="39" spans="1:10" x14ac:dyDescent="0.25">
      <c r="A39" s="122"/>
      <c r="B39" s="182">
        <f t="shared" si="2"/>
        <v>464</v>
      </c>
      <c r="C39" s="15"/>
      <c r="D39" s="538"/>
      <c r="E39" s="735"/>
      <c r="F39" s="538">
        <f t="shared" si="4"/>
        <v>0</v>
      </c>
      <c r="G39" s="330"/>
      <c r="H39" s="331"/>
      <c r="I39" s="105">
        <f t="shared" si="3"/>
        <v>14386.439999999997</v>
      </c>
      <c r="J39" s="17">
        <f t="shared" si="1"/>
        <v>0</v>
      </c>
    </row>
    <row r="40" spans="1:10" x14ac:dyDescent="0.25">
      <c r="A40" s="122"/>
      <c r="B40" s="182">
        <f t="shared" si="2"/>
        <v>464</v>
      </c>
      <c r="C40" s="15"/>
      <c r="D40" s="538"/>
      <c r="E40" s="735"/>
      <c r="F40" s="538">
        <f t="shared" si="4"/>
        <v>0</v>
      </c>
      <c r="G40" s="330"/>
      <c r="H40" s="331"/>
      <c r="I40" s="105">
        <f t="shared" si="3"/>
        <v>14386.439999999997</v>
      </c>
      <c r="J40" s="17">
        <f t="shared" si="1"/>
        <v>0</v>
      </c>
    </row>
    <row r="41" spans="1:10" x14ac:dyDescent="0.25">
      <c r="A41" s="122"/>
      <c r="B41" s="182">
        <f t="shared" si="2"/>
        <v>464</v>
      </c>
      <c r="C41" s="15"/>
      <c r="D41" s="538"/>
      <c r="E41" s="735"/>
      <c r="F41" s="538">
        <f t="shared" si="4"/>
        <v>0</v>
      </c>
      <c r="G41" s="330"/>
      <c r="H41" s="331"/>
      <c r="I41" s="105">
        <f t="shared" si="3"/>
        <v>14386.439999999997</v>
      </c>
      <c r="J41" s="17">
        <f t="shared" si="1"/>
        <v>0</v>
      </c>
    </row>
    <row r="42" spans="1:10" x14ac:dyDescent="0.25">
      <c r="A42" s="122"/>
      <c r="B42" s="182">
        <f t="shared" si="2"/>
        <v>464</v>
      </c>
      <c r="C42" s="15"/>
      <c r="D42" s="538"/>
      <c r="E42" s="735"/>
      <c r="F42" s="538">
        <f t="shared" si="4"/>
        <v>0</v>
      </c>
      <c r="G42" s="330"/>
      <c r="H42" s="331"/>
      <c r="I42" s="105">
        <f t="shared" si="3"/>
        <v>14386.439999999997</v>
      </c>
      <c r="J42" s="17">
        <f t="shared" si="1"/>
        <v>0</v>
      </c>
    </row>
    <row r="43" spans="1:10" x14ac:dyDescent="0.25">
      <c r="A43" s="122"/>
      <c r="B43" s="182">
        <f t="shared" si="2"/>
        <v>464</v>
      </c>
      <c r="C43" s="15"/>
      <c r="D43" s="538"/>
      <c r="E43" s="735"/>
      <c r="F43" s="538">
        <f t="shared" si="4"/>
        <v>0</v>
      </c>
      <c r="G43" s="330"/>
      <c r="H43" s="331"/>
      <c r="I43" s="105">
        <f t="shared" si="3"/>
        <v>14386.439999999997</v>
      </c>
      <c r="J43" s="17">
        <f t="shared" si="1"/>
        <v>0</v>
      </c>
    </row>
    <row r="44" spans="1:10" x14ac:dyDescent="0.25">
      <c r="A44" s="122"/>
      <c r="B44" s="182">
        <f t="shared" si="2"/>
        <v>464</v>
      </c>
      <c r="C44" s="15"/>
      <c r="D44" s="538"/>
      <c r="E44" s="735"/>
      <c r="F44" s="538">
        <f t="shared" si="4"/>
        <v>0</v>
      </c>
      <c r="G44" s="330"/>
      <c r="H44" s="331"/>
      <c r="I44" s="105">
        <f t="shared" si="3"/>
        <v>14386.439999999997</v>
      </c>
      <c r="J44" s="17">
        <f t="shared" si="1"/>
        <v>0</v>
      </c>
    </row>
    <row r="45" spans="1:10" x14ac:dyDescent="0.25">
      <c r="A45" s="122"/>
      <c r="B45" s="182">
        <f t="shared" si="2"/>
        <v>464</v>
      </c>
      <c r="C45" s="15"/>
      <c r="D45" s="538"/>
      <c r="E45" s="735"/>
      <c r="F45" s="538">
        <f t="shared" si="4"/>
        <v>0</v>
      </c>
      <c r="G45" s="330"/>
      <c r="H45" s="331"/>
      <c r="I45" s="105">
        <f t="shared" si="3"/>
        <v>14386.439999999997</v>
      </c>
      <c r="J45" s="17">
        <f t="shared" si="1"/>
        <v>0</v>
      </c>
    </row>
    <row r="46" spans="1:10" x14ac:dyDescent="0.25">
      <c r="A46" s="122"/>
      <c r="B46" s="182">
        <f t="shared" si="2"/>
        <v>464</v>
      </c>
      <c r="C46" s="15"/>
      <c r="D46" s="538"/>
      <c r="E46" s="735"/>
      <c r="F46" s="538">
        <f t="shared" si="4"/>
        <v>0</v>
      </c>
      <c r="G46" s="330"/>
      <c r="H46" s="331"/>
      <c r="I46" s="105">
        <f t="shared" si="3"/>
        <v>14386.439999999997</v>
      </c>
      <c r="J46" s="17">
        <f t="shared" si="1"/>
        <v>0</v>
      </c>
    </row>
    <row r="47" spans="1:10" x14ac:dyDescent="0.25">
      <c r="A47" s="122"/>
      <c r="B47" s="182">
        <f t="shared" si="2"/>
        <v>464</v>
      </c>
      <c r="C47" s="15"/>
      <c r="D47" s="538"/>
      <c r="E47" s="735"/>
      <c r="F47" s="538">
        <f t="shared" si="4"/>
        <v>0</v>
      </c>
      <c r="G47" s="330"/>
      <c r="H47" s="331"/>
      <c r="I47" s="105">
        <f t="shared" si="3"/>
        <v>14386.439999999997</v>
      </c>
      <c r="J47" s="17">
        <f t="shared" si="1"/>
        <v>0</v>
      </c>
    </row>
    <row r="48" spans="1:10" x14ac:dyDescent="0.25">
      <c r="A48" s="122"/>
      <c r="B48" s="182">
        <f t="shared" si="2"/>
        <v>464</v>
      </c>
      <c r="C48" s="15"/>
      <c r="D48" s="538"/>
      <c r="E48" s="735"/>
      <c r="F48" s="538">
        <f t="shared" si="4"/>
        <v>0</v>
      </c>
      <c r="G48" s="330"/>
      <c r="H48" s="331"/>
      <c r="I48" s="105">
        <f t="shared" si="3"/>
        <v>14386.439999999997</v>
      </c>
      <c r="J48" s="17">
        <f t="shared" si="1"/>
        <v>0</v>
      </c>
    </row>
    <row r="49" spans="1:10" x14ac:dyDescent="0.25">
      <c r="A49" s="122"/>
      <c r="B49" s="182">
        <f t="shared" si="2"/>
        <v>464</v>
      </c>
      <c r="C49" s="15"/>
      <c r="D49" s="538"/>
      <c r="E49" s="735"/>
      <c r="F49" s="538">
        <f t="shared" si="4"/>
        <v>0</v>
      </c>
      <c r="G49" s="330"/>
      <c r="H49" s="331"/>
      <c r="I49" s="105">
        <f t="shared" si="3"/>
        <v>14386.439999999997</v>
      </c>
      <c r="J49" s="17">
        <f t="shared" si="1"/>
        <v>0</v>
      </c>
    </row>
    <row r="50" spans="1:10" x14ac:dyDescent="0.25">
      <c r="A50" s="122"/>
      <c r="B50" s="182">
        <f t="shared" si="2"/>
        <v>464</v>
      </c>
      <c r="C50" s="15"/>
      <c r="D50" s="538"/>
      <c r="E50" s="735"/>
      <c r="F50" s="538">
        <f t="shared" si="4"/>
        <v>0</v>
      </c>
      <c r="G50" s="330"/>
      <c r="H50" s="331"/>
      <c r="I50" s="105">
        <f t="shared" si="3"/>
        <v>14386.439999999997</v>
      </c>
      <c r="J50" s="17">
        <f t="shared" si="1"/>
        <v>0</v>
      </c>
    </row>
    <row r="51" spans="1:10" x14ac:dyDescent="0.25">
      <c r="A51" s="122"/>
      <c r="B51" s="182">
        <f t="shared" si="2"/>
        <v>464</v>
      </c>
      <c r="C51" s="15"/>
      <c r="D51" s="538"/>
      <c r="E51" s="735"/>
      <c r="F51" s="538">
        <f t="shared" si="4"/>
        <v>0</v>
      </c>
      <c r="G51" s="330"/>
      <c r="H51" s="331"/>
      <c r="I51" s="105">
        <f t="shared" si="3"/>
        <v>14386.439999999997</v>
      </c>
      <c r="J51" s="17">
        <f t="shared" si="1"/>
        <v>0</v>
      </c>
    </row>
    <row r="52" spans="1:10" x14ac:dyDescent="0.25">
      <c r="A52" s="122"/>
      <c r="B52" s="182">
        <f t="shared" si="2"/>
        <v>464</v>
      </c>
      <c r="C52" s="15"/>
      <c r="D52" s="538"/>
      <c r="E52" s="735"/>
      <c r="F52" s="538">
        <f t="shared" si="4"/>
        <v>0</v>
      </c>
      <c r="G52" s="330"/>
      <c r="H52" s="331"/>
      <c r="I52" s="105">
        <f t="shared" si="3"/>
        <v>14386.439999999997</v>
      </c>
      <c r="J52" s="17">
        <f t="shared" si="1"/>
        <v>0</v>
      </c>
    </row>
    <row r="53" spans="1:10" x14ac:dyDescent="0.25">
      <c r="A53" s="122"/>
      <c r="B53" s="182">
        <f t="shared" si="2"/>
        <v>464</v>
      </c>
      <c r="C53" s="15"/>
      <c r="D53" s="538"/>
      <c r="E53" s="735"/>
      <c r="F53" s="538">
        <f t="shared" si="4"/>
        <v>0</v>
      </c>
      <c r="G53" s="330"/>
      <c r="H53" s="331"/>
      <c r="I53" s="105">
        <f t="shared" si="3"/>
        <v>14386.439999999997</v>
      </c>
      <c r="J53" s="17">
        <f t="shared" si="1"/>
        <v>0</v>
      </c>
    </row>
    <row r="54" spans="1:10" x14ac:dyDescent="0.25">
      <c r="A54" s="122"/>
      <c r="B54" s="182">
        <f t="shared" si="2"/>
        <v>464</v>
      </c>
      <c r="C54" s="15"/>
      <c r="D54" s="538"/>
      <c r="E54" s="735"/>
      <c r="F54" s="538">
        <f t="shared" si="4"/>
        <v>0</v>
      </c>
      <c r="G54" s="330"/>
      <c r="H54" s="331"/>
      <c r="I54" s="105">
        <f t="shared" si="3"/>
        <v>14386.439999999997</v>
      </c>
      <c r="J54" s="17">
        <f t="shared" si="1"/>
        <v>0</v>
      </c>
    </row>
    <row r="55" spans="1:10" x14ac:dyDescent="0.25">
      <c r="A55" s="122"/>
      <c r="B55" s="182">
        <f t="shared" si="2"/>
        <v>464</v>
      </c>
      <c r="C55" s="15"/>
      <c r="D55" s="69"/>
      <c r="E55" s="202"/>
      <c r="F55" s="69">
        <f t="shared" si="4"/>
        <v>0</v>
      </c>
      <c r="G55" s="70"/>
      <c r="H55" s="71"/>
      <c r="I55" s="105">
        <f t="shared" si="3"/>
        <v>14386.439999999997</v>
      </c>
      <c r="J55" s="17">
        <f t="shared" si="1"/>
        <v>0</v>
      </c>
    </row>
    <row r="56" spans="1:10" x14ac:dyDescent="0.25">
      <c r="A56" s="122"/>
      <c r="B56" s="182">
        <f t="shared" si="2"/>
        <v>464</v>
      </c>
      <c r="C56" s="15"/>
      <c r="D56" s="69"/>
      <c r="E56" s="202"/>
      <c r="F56" s="69">
        <f t="shared" si="4"/>
        <v>0</v>
      </c>
      <c r="G56" s="70"/>
      <c r="H56" s="71"/>
      <c r="I56" s="105">
        <f t="shared" si="3"/>
        <v>14386.439999999997</v>
      </c>
      <c r="J56" s="17">
        <f t="shared" si="1"/>
        <v>0</v>
      </c>
    </row>
    <row r="57" spans="1:10" x14ac:dyDescent="0.25">
      <c r="A57" s="122"/>
      <c r="B57" s="182">
        <f t="shared" si="2"/>
        <v>464</v>
      </c>
      <c r="C57" s="15"/>
      <c r="D57" s="69"/>
      <c r="E57" s="202"/>
      <c r="F57" s="69">
        <f t="shared" si="4"/>
        <v>0</v>
      </c>
      <c r="G57" s="70"/>
      <c r="H57" s="71"/>
      <c r="I57" s="105">
        <f t="shared" si="3"/>
        <v>14386.439999999997</v>
      </c>
      <c r="J57" s="17">
        <f t="shared" si="1"/>
        <v>0</v>
      </c>
    </row>
    <row r="58" spans="1:10" x14ac:dyDescent="0.25">
      <c r="A58" s="122"/>
      <c r="B58" s="182">
        <f t="shared" si="2"/>
        <v>464</v>
      </c>
      <c r="C58" s="15"/>
      <c r="D58" s="69"/>
      <c r="E58" s="202"/>
      <c r="F58" s="69">
        <v>0</v>
      </c>
      <c r="G58" s="70"/>
      <c r="H58" s="71"/>
      <c r="I58" s="105">
        <f t="shared" si="3"/>
        <v>14386.439999999997</v>
      </c>
      <c r="J58" s="17">
        <f t="shared" si="1"/>
        <v>0</v>
      </c>
    </row>
    <row r="59" spans="1:10" x14ac:dyDescent="0.25">
      <c r="A59" s="122"/>
      <c r="B59" s="182">
        <f t="shared" si="2"/>
        <v>464</v>
      </c>
      <c r="C59" s="15"/>
      <c r="D59" s="69"/>
      <c r="E59" s="202"/>
      <c r="F59" s="69">
        <f t="shared" ref="F59:F74" si="5">D59</f>
        <v>0</v>
      </c>
      <c r="G59" s="70"/>
      <c r="H59" s="71"/>
      <c r="I59" s="105">
        <f t="shared" si="3"/>
        <v>14386.439999999997</v>
      </c>
      <c r="J59" s="17">
        <f t="shared" si="1"/>
        <v>0</v>
      </c>
    </row>
    <row r="60" spans="1:10" x14ac:dyDescent="0.25">
      <c r="A60" s="122"/>
      <c r="B60" s="182">
        <f t="shared" si="2"/>
        <v>464</v>
      </c>
      <c r="C60" s="15"/>
      <c r="D60" s="69"/>
      <c r="E60" s="202"/>
      <c r="F60" s="69">
        <f t="shared" si="5"/>
        <v>0</v>
      </c>
      <c r="G60" s="70"/>
      <c r="H60" s="71"/>
      <c r="I60" s="105">
        <f t="shared" si="3"/>
        <v>14386.439999999997</v>
      </c>
      <c r="J60" s="17">
        <f t="shared" si="1"/>
        <v>0</v>
      </c>
    </row>
    <row r="61" spans="1:10" x14ac:dyDescent="0.25">
      <c r="A61" s="122"/>
      <c r="B61" s="182">
        <f t="shared" si="2"/>
        <v>464</v>
      </c>
      <c r="C61" s="15"/>
      <c r="D61" s="69"/>
      <c r="E61" s="202"/>
      <c r="F61" s="69">
        <f t="shared" si="5"/>
        <v>0</v>
      </c>
      <c r="G61" s="70"/>
      <c r="H61" s="71"/>
      <c r="I61" s="105">
        <f t="shared" si="3"/>
        <v>14386.439999999997</v>
      </c>
      <c r="J61" s="17">
        <f t="shared" si="1"/>
        <v>0</v>
      </c>
    </row>
    <row r="62" spans="1:10" x14ac:dyDescent="0.25">
      <c r="A62" s="122"/>
      <c r="B62" s="182">
        <f t="shared" si="2"/>
        <v>464</v>
      </c>
      <c r="C62" s="15"/>
      <c r="D62" s="69"/>
      <c r="E62" s="202"/>
      <c r="F62" s="69">
        <f t="shared" si="5"/>
        <v>0</v>
      </c>
      <c r="G62" s="70"/>
      <c r="H62" s="71"/>
      <c r="I62" s="105">
        <f t="shared" si="3"/>
        <v>14386.439999999997</v>
      </c>
      <c r="J62" s="17">
        <f t="shared" si="1"/>
        <v>0</v>
      </c>
    </row>
    <row r="63" spans="1:10" x14ac:dyDescent="0.25">
      <c r="A63" s="122"/>
      <c r="B63" s="182">
        <f t="shared" si="2"/>
        <v>464</v>
      </c>
      <c r="C63" s="15"/>
      <c r="D63" s="69"/>
      <c r="E63" s="202"/>
      <c r="F63" s="69">
        <f t="shared" si="5"/>
        <v>0</v>
      </c>
      <c r="G63" s="70"/>
      <c r="H63" s="71"/>
      <c r="I63" s="105">
        <f t="shared" si="3"/>
        <v>14386.439999999997</v>
      </c>
      <c r="J63" s="17">
        <f t="shared" si="1"/>
        <v>0</v>
      </c>
    </row>
    <row r="64" spans="1:10" x14ac:dyDescent="0.25">
      <c r="A64" s="122"/>
      <c r="B64" s="182">
        <f t="shared" si="2"/>
        <v>464</v>
      </c>
      <c r="C64" s="15"/>
      <c r="D64" s="69"/>
      <c r="E64" s="202"/>
      <c r="F64" s="69">
        <f t="shared" si="5"/>
        <v>0</v>
      </c>
      <c r="G64" s="70"/>
      <c r="H64" s="71"/>
      <c r="I64" s="105">
        <f t="shared" si="3"/>
        <v>14386.439999999997</v>
      </c>
      <c r="J64" s="17">
        <f t="shared" si="1"/>
        <v>0</v>
      </c>
    </row>
    <row r="65" spans="1:10" x14ac:dyDescent="0.25">
      <c r="A65" s="122"/>
      <c r="B65" s="182">
        <f t="shared" si="2"/>
        <v>464</v>
      </c>
      <c r="C65" s="15"/>
      <c r="D65" s="69"/>
      <c r="E65" s="202"/>
      <c r="F65" s="69">
        <f t="shared" si="5"/>
        <v>0</v>
      </c>
      <c r="G65" s="70"/>
      <c r="H65" s="71"/>
      <c r="I65" s="105">
        <f t="shared" si="3"/>
        <v>14386.439999999997</v>
      </c>
      <c r="J65" s="17">
        <f t="shared" si="1"/>
        <v>0</v>
      </c>
    </row>
    <row r="66" spans="1:10" x14ac:dyDescent="0.25">
      <c r="A66" s="122"/>
      <c r="B66" s="182">
        <f t="shared" si="2"/>
        <v>464</v>
      </c>
      <c r="C66" s="15"/>
      <c r="D66" s="69"/>
      <c r="E66" s="202"/>
      <c r="F66" s="69">
        <f t="shared" si="5"/>
        <v>0</v>
      </c>
      <c r="G66" s="70"/>
      <c r="H66" s="71"/>
      <c r="I66" s="105">
        <f t="shared" si="3"/>
        <v>14386.439999999997</v>
      </c>
      <c r="J66" s="17">
        <f t="shared" si="1"/>
        <v>0</v>
      </c>
    </row>
    <row r="67" spans="1:10" x14ac:dyDescent="0.25">
      <c r="A67" s="122"/>
      <c r="B67" s="182">
        <f t="shared" si="2"/>
        <v>464</v>
      </c>
      <c r="C67" s="15"/>
      <c r="D67" s="69"/>
      <c r="E67" s="202"/>
      <c r="F67" s="69">
        <f t="shared" si="5"/>
        <v>0</v>
      </c>
      <c r="G67" s="70"/>
      <c r="H67" s="71"/>
      <c r="I67" s="105">
        <f t="shared" si="3"/>
        <v>14386.439999999997</v>
      </c>
      <c r="J67" s="17">
        <f t="shared" si="1"/>
        <v>0</v>
      </c>
    </row>
    <row r="68" spans="1:10" x14ac:dyDescent="0.25">
      <c r="A68" s="122"/>
      <c r="B68" s="182">
        <f t="shared" si="2"/>
        <v>464</v>
      </c>
      <c r="C68" s="15"/>
      <c r="D68" s="69"/>
      <c r="E68" s="202"/>
      <c r="F68" s="69">
        <f t="shared" si="5"/>
        <v>0</v>
      </c>
      <c r="G68" s="70"/>
      <c r="H68" s="71"/>
      <c r="I68" s="105">
        <f t="shared" si="3"/>
        <v>14386.439999999997</v>
      </c>
      <c r="J68" s="17">
        <f t="shared" si="1"/>
        <v>0</v>
      </c>
    </row>
    <row r="69" spans="1:10" x14ac:dyDescent="0.25">
      <c r="A69" s="122"/>
      <c r="B69" s="182">
        <f t="shared" si="2"/>
        <v>464</v>
      </c>
      <c r="C69" s="15"/>
      <c r="D69" s="69"/>
      <c r="E69" s="202"/>
      <c r="F69" s="69">
        <f t="shared" si="5"/>
        <v>0</v>
      </c>
      <c r="G69" s="70"/>
      <c r="H69" s="71"/>
      <c r="I69" s="105">
        <f t="shared" si="3"/>
        <v>14386.439999999997</v>
      </c>
      <c r="J69" s="17">
        <f t="shared" si="1"/>
        <v>0</v>
      </c>
    </row>
    <row r="70" spans="1:10" x14ac:dyDescent="0.25">
      <c r="A70" s="122"/>
      <c r="B70" s="182">
        <f t="shared" si="2"/>
        <v>464</v>
      </c>
      <c r="C70" s="15"/>
      <c r="D70" s="69"/>
      <c r="E70" s="202"/>
      <c r="F70" s="69">
        <f t="shared" si="5"/>
        <v>0</v>
      </c>
      <c r="G70" s="70"/>
      <c r="H70" s="71"/>
      <c r="I70" s="105">
        <f t="shared" si="3"/>
        <v>14386.439999999997</v>
      </c>
      <c r="J70" s="17">
        <f t="shared" si="1"/>
        <v>0</v>
      </c>
    </row>
    <row r="71" spans="1:10" x14ac:dyDescent="0.25">
      <c r="A71" s="122"/>
      <c r="B71" s="182">
        <f t="shared" si="2"/>
        <v>464</v>
      </c>
      <c r="C71" s="15"/>
      <c r="D71" s="69"/>
      <c r="E71" s="202"/>
      <c r="F71" s="69">
        <f t="shared" si="5"/>
        <v>0</v>
      </c>
      <c r="G71" s="70"/>
      <c r="H71" s="71"/>
      <c r="I71" s="105">
        <f t="shared" si="3"/>
        <v>14386.439999999997</v>
      </c>
      <c r="J71" s="17">
        <f t="shared" si="1"/>
        <v>0</v>
      </c>
    </row>
    <row r="72" spans="1:10" x14ac:dyDescent="0.25">
      <c r="A72" s="122"/>
      <c r="B72" s="182">
        <f t="shared" si="2"/>
        <v>464</v>
      </c>
      <c r="C72" s="15"/>
      <c r="D72" s="69"/>
      <c r="E72" s="202"/>
      <c r="F72" s="69">
        <f t="shared" si="5"/>
        <v>0</v>
      </c>
      <c r="G72" s="70"/>
      <c r="H72" s="71"/>
      <c r="I72" s="105">
        <f t="shared" si="3"/>
        <v>14386.439999999997</v>
      </c>
      <c r="J72" s="17">
        <f t="shared" si="1"/>
        <v>0</v>
      </c>
    </row>
    <row r="73" spans="1:10" x14ac:dyDescent="0.25">
      <c r="A73" s="122"/>
      <c r="B73" s="182">
        <f t="shared" si="2"/>
        <v>464</v>
      </c>
      <c r="C73" s="15"/>
      <c r="D73" s="69"/>
      <c r="E73" s="202"/>
      <c r="F73" s="69">
        <f t="shared" si="5"/>
        <v>0</v>
      </c>
      <c r="G73" s="70"/>
      <c r="H73" s="71"/>
      <c r="I73" s="105">
        <f t="shared" si="3"/>
        <v>14386.439999999997</v>
      </c>
      <c r="J73" s="17">
        <f t="shared" si="1"/>
        <v>0</v>
      </c>
    </row>
    <row r="74" spans="1:10" x14ac:dyDescent="0.25">
      <c r="A74" s="122"/>
      <c r="B74" s="182">
        <f t="shared" si="2"/>
        <v>464</v>
      </c>
      <c r="C74" s="15"/>
      <c r="D74" s="69"/>
      <c r="E74" s="202"/>
      <c r="F74" s="69">
        <f t="shared" si="5"/>
        <v>0</v>
      </c>
      <c r="G74" s="70"/>
      <c r="H74" s="71"/>
      <c r="I74" s="105">
        <f t="shared" si="3"/>
        <v>14386.439999999997</v>
      </c>
      <c r="J74" s="17">
        <f t="shared" si="1"/>
        <v>0</v>
      </c>
    </row>
    <row r="75" spans="1:10" x14ac:dyDescent="0.25">
      <c r="A75" s="122"/>
      <c r="B75" s="182">
        <f t="shared" si="2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3"/>
        <v>14386.439999999997</v>
      </c>
      <c r="J75" s="17">
        <f t="shared" ref="J75:J77" si="6">F75*H75</f>
        <v>0</v>
      </c>
    </row>
    <row r="76" spans="1:10" x14ac:dyDescent="0.25">
      <c r="A76" s="122"/>
      <c r="B76" s="182">
        <f t="shared" ref="B76" si="7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8">I75-F76</f>
        <v>14386.439999999997</v>
      </c>
      <c r="J76" s="17">
        <f t="shared" si="6"/>
        <v>0</v>
      </c>
    </row>
    <row r="77" spans="1:10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8"/>
        <v>14386.439999999997</v>
      </c>
      <c r="J77" s="17">
        <f t="shared" si="6"/>
        <v>0</v>
      </c>
    </row>
    <row r="78" spans="1:10" ht="15.75" thickBot="1" x14ac:dyDescent="0.3">
      <c r="A78" s="122"/>
      <c r="B78" s="228"/>
      <c r="C78" s="52"/>
      <c r="D78" s="107"/>
      <c r="E78" s="196"/>
      <c r="F78" s="103"/>
      <c r="G78" s="104"/>
      <c r="H78" s="60"/>
    </row>
    <row r="79" spans="1:10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464</v>
      </c>
    </row>
    <row r="83" spans="3:6" ht="15.75" thickBot="1" x14ac:dyDescent="0.3"/>
    <row r="84" spans="3:6" ht="15.75" thickBot="1" x14ac:dyDescent="0.3">
      <c r="C84" s="1109" t="s">
        <v>11</v>
      </c>
      <c r="D84" s="1110"/>
      <c r="E84" s="57">
        <f>E5+E6-F79+E7+E4</f>
        <v>14386.439999999999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2022-12-16T19:28:27Z</dcterms:modified>
</cp:coreProperties>
</file>