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36" activeTab="37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<sst xmlns="http://schemas.openxmlformats.org/spreadsheetml/2006/main" count="4382" uniqueCount="726">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</sst>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4" fontId="97" fillId="0" borderId="5" xfId="0" applyNumberFormat="1" applyFont="1" applyFill="1" applyBorder="1" applyAlignment="1">
      <alignment horizontal="right"/>
    </xf>
    <xf numFmtId="15" fontId="97" fillId="0" borderId="0" xfId="0" applyNumberFormat="1" applyFont="1" applyFill="1"/>
    <xf numFmtId="2" fontId="97" fillId="0" borderId="0" xfId="0" applyNumberFormat="1" applyFont="1" applyFill="1" applyAlignment="1">
      <alignment horizontal="right"/>
    </xf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15" fontId="97" fillId="0" borderId="15" xfId="0" applyNumberFormat="1" applyFont="1" applyFill="1" applyBorder="1"/>
    <xf numFmtId="4" fontId="97" fillId="0" borderId="5" xfId="0" applyNumberFormat="1" applyFont="1" applyBorder="1" applyAlignment="1">
      <alignment horizontal="right"/>
    </xf>
    <xf numFmtId="15" fontId="97" fillId="0" borderId="15" xfId="0" applyNumberFormat="1" applyFont="1" applyBorder="1"/>
    <xf numFmtId="2" fontId="97" fillId="0" borderId="0" xfId="0" applyNumberFormat="1" applyFont="1" applyAlignment="1">
      <alignment horizontal="right"/>
    </xf>
    <xf numFmtId="0" fontId="97" fillId="0" borderId="10" xfId="0" applyFont="1" applyBorder="1" applyAlignment="1">
      <alignment horizontal="right"/>
    </xf>
    <xf numFmtId="164" fontId="97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6" fillId="0" borderId="15" xfId="0" applyNumberFormat="1" applyFont="1" applyFill="1" applyBorder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8" fillId="10" borderId="0" xfId="0" applyNumberFormat="1" applyFont="1" applyFill="1"/>
    <xf numFmtId="2" fontId="98" fillId="0" borderId="0" xfId="0" applyNumberFormat="1" applyFont="1" applyFill="1"/>
    <xf numFmtId="2" fontId="98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9" fillId="0" borderId="0" xfId="0" applyNumberFormat="1" applyFont="1" applyAlignment="1">
      <alignment horizontal="right"/>
    </xf>
    <xf numFmtId="15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100" fillId="0" borderId="0" xfId="0" applyFont="1" applyFill="1" applyAlignment="1">
      <alignment horizontal="center"/>
    </xf>
    <xf numFmtId="0" fontId="100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1" fillId="0" borderId="0" xfId="0" applyFont="1"/>
    <xf numFmtId="0" fontId="101" fillId="2" borderId="0" xfId="0" applyFont="1" applyFill="1"/>
    <xf numFmtId="0" fontId="101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7" fillId="0" borderId="37" xfId="0" applyNumberFormat="1" applyFont="1" applyBorder="1" applyAlignment="1">
      <alignment horizontal="right"/>
    </xf>
    <xf numFmtId="15" fontId="97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0" fontId="28" fillId="0" borderId="33" xfId="0" applyFont="1" applyFill="1" applyBorder="1" applyAlignment="1">
      <alignment horizontal="left"/>
    </xf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41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2" fillId="2" borderId="4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FF"/>
      <color rgb="FFFF66CC"/>
      <color rgb="FFFF33CC"/>
      <color rgb="FFFF00FF"/>
      <color rgb="FFFF66FF"/>
      <color rgb="FF3333FF"/>
      <color rgb="FF00FF00"/>
      <color rgb="FF66FF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zoomScaleNormal="100" workbookViewId="0">
      <pane xSplit="1" ySplit="2" topLeftCell="D126" activePane="bottomRight" state="frozen"/>
      <selection pane="topRight" activeCell="B1" sqref="B1"/>
      <selection pane="bottomLeft" activeCell="A3" sqref="A3"/>
      <selection pane="bottomRight" activeCell="M136" sqref="M1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0" t="s">
        <v>334</v>
      </c>
      <c r="C1" s="464"/>
      <c r="D1" s="465"/>
      <c r="E1" s="466"/>
      <c r="F1" s="875"/>
      <c r="G1" s="467"/>
      <c r="H1" s="875"/>
      <c r="I1" s="468"/>
      <c r="J1" s="469"/>
      <c r="K1" s="1449" t="s">
        <v>26</v>
      </c>
      <c r="L1" s="541"/>
      <c r="M1" s="1451" t="s">
        <v>27</v>
      </c>
      <c r="N1" s="689"/>
      <c r="P1" s="789" t="s">
        <v>38</v>
      </c>
      <c r="Q1" s="1447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450"/>
      <c r="L2" s="542" t="s">
        <v>29</v>
      </c>
      <c r="M2" s="1452"/>
      <c r="N2" s="690" t="s">
        <v>29</v>
      </c>
      <c r="O2" s="1078" t="s">
        <v>30</v>
      </c>
      <c r="P2" s="790" t="s">
        <v>39</v>
      </c>
      <c r="Q2" s="1448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1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8">
        <v>2181586</v>
      </c>
      <c r="P4" s="1229"/>
      <c r="Q4" s="1229">
        <f>38570.64*17.585</f>
        <v>678264.70440000005</v>
      </c>
      <c r="R4" s="1230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8">
        <v>2181587</v>
      </c>
      <c r="P5" s="1229"/>
      <c r="Q5" s="1229">
        <f>38573.41*17.585</f>
        <v>678313.41485000006</v>
      </c>
      <c r="R5" s="1230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8">
        <v>2182082</v>
      </c>
      <c r="P6" s="1229"/>
      <c r="Q6" s="1231">
        <f>37893.56</f>
        <v>37893.56</v>
      </c>
      <c r="R6" s="1232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8">
        <v>2182511</v>
      </c>
      <c r="P7" s="1229"/>
      <c r="Q7" s="1233">
        <f>37977.87*17.69</f>
        <v>671828.52030000009</v>
      </c>
      <c r="R7" s="1230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4">
        <v>2182512</v>
      </c>
      <c r="P8" s="1229"/>
      <c r="Q8" s="1233">
        <f>37310.87*17.71</f>
        <v>660775.50770000007</v>
      </c>
      <c r="R8" s="1235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8">
        <v>2182685</v>
      </c>
      <c r="P9" s="1229"/>
      <c r="Q9" s="1233">
        <f>41210.95*17.71</f>
        <v>729845.92449999996</v>
      </c>
      <c r="R9" s="1236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8">
        <v>2182081</v>
      </c>
      <c r="P10" s="1229"/>
      <c r="Q10" s="1229">
        <f>37719.32*17.69</f>
        <v>667254.77080000006</v>
      </c>
      <c r="R10" s="1236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2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7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3"/>
      <c r="L16" s="1332"/>
      <c r="M16" s="1333"/>
      <c r="N16" s="1339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2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3" t="s">
        <v>411</v>
      </c>
      <c r="K17" s="1333"/>
      <c r="L17" s="1332"/>
      <c r="M17" s="1333"/>
      <c r="N17" s="1339"/>
      <c r="O17" s="1081">
        <v>3266</v>
      </c>
      <c r="P17" s="1314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8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2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3"/>
      <c r="L24" s="1332"/>
      <c r="M24" s="1333"/>
      <c r="N24" s="1334"/>
      <c r="O24" s="1080">
        <v>3306</v>
      </c>
      <c r="P24" s="1314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5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1" t="s">
        <v>454</v>
      </c>
      <c r="K27" s="1323"/>
      <c r="L27" s="1332"/>
      <c r="M27" s="1333"/>
      <c r="N27" s="1334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0">
        <v>12424</v>
      </c>
      <c r="L28" s="1326" t="s">
        <v>470</v>
      </c>
      <c r="M28" s="1327">
        <v>37120</v>
      </c>
      <c r="N28" s="1328" t="s">
        <v>472</v>
      </c>
      <c r="O28" s="1315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6" t="s">
        <v>456</v>
      </c>
      <c r="K29" s="1329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8">
        <f>37671.24*17.095</f>
        <v>643989.84779999987</v>
      </c>
      <c r="R29" s="1319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5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6"/>
      <c r="K34" s="1305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453"/>
      <c r="K39" s="1454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461"/>
      <c r="K40" s="1462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6"/>
      <c r="K98" s="1207"/>
      <c r="L98" s="1208"/>
      <c r="M98" s="1207"/>
      <c r="N98" s="1209"/>
      <c r="O98" s="1085"/>
      <c r="P98" s="1210"/>
      <c r="Q98" s="1210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8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1"/>
      <c r="K99" s="1192"/>
      <c r="L99" s="1193"/>
      <c r="M99" s="1192"/>
      <c r="N99" s="1196"/>
      <c r="O99" s="1084" t="s">
        <v>361</v>
      </c>
      <c r="P99" s="1196"/>
      <c r="Q99" s="1194">
        <v>599119.89</v>
      </c>
      <c r="R99" s="1237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5" t="s">
        <v>96</v>
      </c>
      <c r="C100" s="786" t="s">
        <v>43</v>
      </c>
      <c r="D100" s="1188"/>
      <c r="E100" s="1249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1"/>
      <c r="K100" s="1192"/>
      <c r="L100" s="1193"/>
      <c r="M100" s="1192"/>
      <c r="N100" s="1196"/>
      <c r="O100" s="1085" t="s">
        <v>356</v>
      </c>
      <c r="P100" s="1196"/>
      <c r="Q100" s="1194">
        <v>86287.24</v>
      </c>
      <c r="R100" s="1211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455" t="s">
        <v>103</v>
      </c>
      <c r="C101" s="1244" t="s">
        <v>383</v>
      </c>
      <c r="D101" s="1247"/>
      <c r="E101" s="1457">
        <v>45090</v>
      </c>
      <c r="F101" s="1248">
        <v>1204.45</v>
      </c>
      <c r="G101" s="613">
        <v>35</v>
      </c>
      <c r="H101" s="969">
        <v>1204.45</v>
      </c>
      <c r="I101" s="774">
        <f t="shared" si="18"/>
        <v>0</v>
      </c>
      <c r="J101" s="1191"/>
      <c r="K101" s="1192"/>
      <c r="L101" s="1193"/>
      <c r="M101" s="1192"/>
      <c r="N101" s="1251"/>
      <c r="O101" s="1459" t="s">
        <v>394</v>
      </c>
      <c r="P101" s="1252"/>
      <c r="Q101" s="1194">
        <v>78289.25</v>
      </c>
      <c r="R101" s="1435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456"/>
      <c r="C102" s="1244" t="s">
        <v>384</v>
      </c>
      <c r="D102" s="1247"/>
      <c r="E102" s="1458"/>
      <c r="F102" s="1248">
        <v>624.51</v>
      </c>
      <c r="G102" s="613">
        <v>45</v>
      </c>
      <c r="H102" s="969">
        <v>624.51</v>
      </c>
      <c r="I102" s="774">
        <f t="shared" si="18"/>
        <v>0</v>
      </c>
      <c r="J102" s="1191"/>
      <c r="K102" s="1192"/>
      <c r="L102" s="1193"/>
      <c r="M102" s="1192"/>
      <c r="N102" s="1251"/>
      <c r="O102" s="1460"/>
      <c r="P102" s="1252"/>
      <c r="Q102" s="1194">
        <v>46838.25</v>
      </c>
      <c r="R102" s="1436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6" t="s">
        <v>192</v>
      </c>
      <c r="C103" s="1227" t="s">
        <v>193</v>
      </c>
      <c r="D103" s="1226" t="s">
        <v>357</v>
      </c>
      <c r="E103" s="1250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2"/>
      <c r="L103" s="1193"/>
      <c r="M103" s="1192"/>
      <c r="N103" s="1196"/>
      <c r="O103" s="1253" t="s">
        <v>358</v>
      </c>
      <c r="P103" s="791">
        <v>4176</v>
      </c>
      <c r="Q103" s="1194">
        <f>207894.43+200000</f>
        <v>407894.43</v>
      </c>
      <c r="R103" s="1237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3" t="s">
        <v>387</v>
      </c>
      <c r="C104" s="786" t="s">
        <v>68</v>
      </c>
      <c r="D104" s="1189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2"/>
      <c r="L104" s="1193"/>
      <c r="M104" s="1192"/>
      <c r="N104" s="1196"/>
      <c r="O104" s="1080">
        <v>20438</v>
      </c>
      <c r="P104" s="1212"/>
      <c r="Q104" s="1194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5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2"/>
      <c r="L105" s="1193"/>
      <c r="M105" s="1192"/>
      <c r="N105" s="1196"/>
      <c r="O105" s="1283">
        <v>20445</v>
      </c>
      <c r="P105" s="1195"/>
      <c r="Q105" s="1194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463" t="s">
        <v>387</v>
      </c>
      <c r="C106" s="1264" t="s">
        <v>68</v>
      </c>
      <c r="D106" s="970"/>
      <c r="E106" s="1465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2"/>
      <c r="L106" s="1193"/>
      <c r="M106" s="1192"/>
      <c r="N106" s="1251"/>
      <c r="O106" s="1459">
        <v>20453</v>
      </c>
      <c r="P106" s="1282"/>
      <c r="Q106" s="1194">
        <v>26924.799999999999</v>
      </c>
      <c r="R106" s="1435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464"/>
      <c r="C107" s="1264" t="s">
        <v>410</v>
      </c>
      <c r="D107" s="970"/>
      <c r="E107" s="1466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2"/>
      <c r="L107" s="1193"/>
      <c r="M107" s="1192"/>
      <c r="N107" s="1251"/>
      <c r="O107" s="1460"/>
      <c r="P107" s="1282"/>
      <c r="Q107" s="1194">
        <v>68479.600000000006</v>
      </c>
      <c r="R107" s="1436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6" t="s">
        <v>192</v>
      </c>
      <c r="C108" s="972" t="s">
        <v>193</v>
      </c>
      <c r="D108" s="1005" t="s">
        <v>389</v>
      </c>
      <c r="E108" s="1249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2"/>
      <c r="L108" s="1193"/>
      <c r="M108" s="1192"/>
      <c r="N108" s="1196"/>
      <c r="O108" s="1284" t="s">
        <v>390</v>
      </c>
      <c r="P108" s="1205">
        <v>4176</v>
      </c>
      <c r="Q108" s="1194">
        <f>200000+207088.03</f>
        <v>407088.03</v>
      </c>
      <c r="R108" s="1320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467" t="s">
        <v>84</v>
      </c>
      <c r="C109" s="1496" t="s">
        <v>194</v>
      </c>
      <c r="D109" s="1497"/>
      <c r="E109" s="1469">
        <v>45098</v>
      </c>
      <c r="F109" s="1248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2"/>
      <c r="L109" s="1193"/>
      <c r="M109" s="1192"/>
      <c r="N109" s="1251"/>
      <c r="O109" s="1471" t="s">
        <v>466</v>
      </c>
      <c r="P109" s="1267"/>
      <c r="Q109" s="1286">
        <v>597047.99</v>
      </c>
      <c r="R109" s="1445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468"/>
      <c r="C110" s="1496" t="s">
        <v>415</v>
      </c>
      <c r="D110" s="1497"/>
      <c r="E110" s="1470"/>
      <c r="F110" s="1248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2"/>
      <c r="L110" s="1193"/>
      <c r="M110" s="1192"/>
      <c r="N110" s="1251"/>
      <c r="O110" s="1472"/>
      <c r="P110" s="1267"/>
      <c r="Q110" s="1286">
        <v>209411.66</v>
      </c>
      <c r="R110" s="1446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479" t="s">
        <v>187</v>
      </c>
      <c r="C111" s="1268" t="s">
        <v>416</v>
      </c>
      <c r="D111" s="1269"/>
      <c r="E111" s="1482">
        <v>45098</v>
      </c>
      <c r="F111" s="1248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2"/>
      <c r="L111" s="1193"/>
      <c r="M111" s="1192"/>
      <c r="N111" s="1251"/>
      <c r="O111" s="1485" t="s">
        <v>417</v>
      </c>
      <c r="P111" s="1270"/>
      <c r="Q111" s="1286">
        <v>43440.32</v>
      </c>
      <c r="R111" s="1442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480"/>
      <c r="C112" s="1268" t="s">
        <v>62</v>
      </c>
      <c r="D112" s="1269"/>
      <c r="E112" s="1483"/>
      <c r="F112" s="1248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2"/>
      <c r="L112" s="1193"/>
      <c r="M112" s="1192"/>
      <c r="N112" s="1251"/>
      <c r="O112" s="1486"/>
      <c r="P112" s="1270"/>
      <c r="Q112" s="1286">
        <v>44303.6</v>
      </c>
      <c r="R112" s="1443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481"/>
      <c r="C113" s="1268" t="s">
        <v>76</v>
      </c>
      <c r="D113" s="1269"/>
      <c r="E113" s="1484"/>
      <c r="F113" s="1248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2"/>
      <c r="L113" s="1193"/>
      <c r="M113" s="1192"/>
      <c r="N113" s="1251"/>
      <c r="O113" s="1478"/>
      <c r="P113" s="1270"/>
      <c r="Q113" s="1286">
        <v>20572.16</v>
      </c>
      <c r="R113" s="1444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487" t="s">
        <v>103</v>
      </c>
      <c r="C114" s="1268" t="s">
        <v>419</v>
      </c>
      <c r="D114" s="1269"/>
      <c r="E114" s="1490">
        <v>45099</v>
      </c>
      <c r="F114" s="1248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2"/>
      <c r="L114" s="1193"/>
      <c r="M114" s="1192"/>
      <c r="N114" s="1251"/>
      <c r="O114" s="1493" t="s">
        <v>423</v>
      </c>
      <c r="P114" s="1270"/>
      <c r="Q114" s="1286">
        <v>33443.919999999998</v>
      </c>
      <c r="R114" s="1439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488"/>
      <c r="C115" s="1273" t="s">
        <v>420</v>
      </c>
      <c r="D115" s="1272"/>
      <c r="E115" s="1491"/>
      <c r="F115" s="1248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2"/>
      <c r="L115" s="1193"/>
      <c r="M115" s="1192"/>
      <c r="N115" s="1251"/>
      <c r="O115" s="1494"/>
      <c r="P115" s="1267"/>
      <c r="Q115" s="1286">
        <v>135475.32</v>
      </c>
      <c r="R115" s="1440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488"/>
      <c r="C116" s="1271" t="s">
        <v>421</v>
      </c>
      <c r="D116" s="1269"/>
      <c r="E116" s="1491"/>
      <c r="F116" s="1248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2"/>
      <c r="L116" s="1193"/>
      <c r="M116" s="1192"/>
      <c r="N116" s="1251"/>
      <c r="O116" s="1494"/>
      <c r="P116" s="1252"/>
      <c r="Q116" s="1286">
        <v>36524.800000000003</v>
      </c>
      <c r="R116" s="1440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489"/>
      <c r="C117" s="1271" t="s">
        <v>422</v>
      </c>
      <c r="D117" s="1269"/>
      <c r="E117" s="1492"/>
      <c r="F117" s="1248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2"/>
      <c r="L117" s="1193"/>
      <c r="M117" s="1192"/>
      <c r="N117" s="1251"/>
      <c r="O117" s="1495"/>
      <c r="P117" s="1274"/>
      <c r="Q117" s="1286">
        <v>34484.31</v>
      </c>
      <c r="R117" s="1441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473" t="s">
        <v>96</v>
      </c>
      <c r="C118" s="1271" t="s">
        <v>43</v>
      </c>
      <c r="D118" s="1269"/>
      <c r="E118" s="1475">
        <v>45100</v>
      </c>
      <c r="F118" s="1248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2"/>
      <c r="L118" s="1193"/>
      <c r="M118" s="1192"/>
      <c r="N118" s="1251"/>
      <c r="O118" s="1477" t="s">
        <v>426</v>
      </c>
      <c r="P118" s="1274"/>
      <c r="Q118" s="1285">
        <v>43143.62</v>
      </c>
      <c r="R118" s="1437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474"/>
      <c r="C119" s="1275" t="s">
        <v>425</v>
      </c>
      <c r="D119" s="1269"/>
      <c r="E119" s="1476"/>
      <c r="F119" s="1276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2"/>
      <c r="L119" s="1198"/>
      <c r="M119" s="1192"/>
      <c r="N119" s="1251"/>
      <c r="O119" s="1478"/>
      <c r="P119" s="1277"/>
      <c r="Q119" s="1285">
        <v>14700</v>
      </c>
      <c r="R119" s="1438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8" t="s">
        <v>192</v>
      </c>
      <c r="C120" s="757" t="s">
        <v>193</v>
      </c>
      <c r="D120" s="970"/>
      <c r="E120" s="1301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7"/>
      <c r="K120" s="1199"/>
      <c r="L120" s="1199"/>
      <c r="M120" s="1192"/>
      <c r="N120" s="1196"/>
      <c r="O120" s="1311" t="s">
        <v>458</v>
      </c>
      <c r="P120" s="1324">
        <v>4176</v>
      </c>
      <c r="Q120" s="1197">
        <f>200000+204121.6</f>
        <v>404121.59999999998</v>
      </c>
      <c r="R120" s="1288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463" t="s">
        <v>195</v>
      </c>
      <c r="C121" s="1297" t="s">
        <v>435</v>
      </c>
      <c r="D121" s="1299"/>
      <c r="E121" s="1457">
        <v>45103</v>
      </c>
      <c r="F121" s="1300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199"/>
      <c r="L121" s="1199"/>
      <c r="M121" s="1192"/>
      <c r="N121" s="1251"/>
      <c r="O121" s="1459"/>
      <c r="P121" s="1252"/>
      <c r="Q121" s="1194"/>
      <c r="R121" s="1211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464"/>
      <c r="C122" s="1297" t="s">
        <v>449</v>
      </c>
      <c r="D122" s="1299"/>
      <c r="E122" s="1458"/>
      <c r="F122" s="1300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199"/>
      <c r="L122" s="1199"/>
      <c r="M122" s="1192"/>
      <c r="N122" s="1251"/>
      <c r="O122" s="1460"/>
      <c r="P122" s="1252"/>
      <c r="Q122" s="1194"/>
      <c r="R122" s="1214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498" t="s">
        <v>387</v>
      </c>
      <c r="C123" s="1297" t="s">
        <v>388</v>
      </c>
      <c r="D123" s="754"/>
      <c r="E123" s="1499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199"/>
      <c r="L123" s="1199"/>
      <c r="M123" s="1192"/>
      <c r="N123" s="1251"/>
      <c r="O123" s="1500">
        <v>20482</v>
      </c>
      <c r="P123" s="1252"/>
      <c r="Q123" s="1194">
        <v>39322.870000000003</v>
      </c>
      <c r="R123" s="1431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481"/>
      <c r="C124" s="1297" t="s">
        <v>450</v>
      </c>
      <c r="D124" s="753"/>
      <c r="E124" s="1466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2"/>
      <c r="L124" s="1198"/>
      <c r="M124" s="1192"/>
      <c r="N124" s="1251"/>
      <c r="O124" s="1501"/>
      <c r="P124" s="1252"/>
      <c r="Q124" s="1194">
        <v>65999.91</v>
      </c>
      <c r="R124" s="1432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2" t="s">
        <v>387</v>
      </c>
      <c r="C125" s="1190" t="s">
        <v>388</v>
      </c>
      <c r="D125" s="753"/>
      <c r="E125" s="1249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2"/>
      <c r="L125" s="1198"/>
      <c r="M125" s="1192"/>
      <c r="N125" s="1196"/>
      <c r="O125" s="1322">
        <v>20481</v>
      </c>
      <c r="P125" s="1196"/>
      <c r="Q125" s="1194">
        <v>200017.91</v>
      </c>
      <c r="R125" s="1321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504" t="s">
        <v>61</v>
      </c>
      <c r="C126" s="1297" t="s">
        <v>416</v>
      </c>
      <c r="D126" s="1303"/>
      <c r="E126" s="1505">
        <v>45103</v>
      </c>
      <c r="F126" s="1304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2"/>
      <c r="L126" s="1198"/>
      <c r="M126" s="1192"/>
      <c r="N126" s="1251"/>
      <c r="O126" s="1507" t="s">
        <v>467</v>
      </c>
      <c r="P126" s="1252"/>
      <c r="Q126" s="1194">
        <v>51626.96</v>
      </c>
      <c r="R126" s="1431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489"/>
      <c r="C127" s="1297" t="s">
        <v>62</v>
      </c>
      <c r="D127" s="1303"/>
      <c r="E127" s="1506"/>
      <c r="F127" s="1304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2"/>
      <c r="L127" s="1198"/>
      <c r="M127" s="1192"/>
      <c r="N127" s="1251"/>
      <c r="O127" s="1508"/>
      <c r="P127" s="1252"/>
      <c r="Q127" s="1194">
        <v>26868.16</v>
      </c>
      <c r="R127" s="1432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2" t="s">
        <v>61</v>
      </c>
      <c r="C128" s="1190" t="s">
        <v>416</v>
      </c>
      <c r="D128" s="753"/>
      <c r="E128" s="1301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2"/>
      <c r="L128" s="1198"/>
      <c r="M128" s="1192"/>
      <c r="N128" s="1251"/>
      <c r="O128" s="1307" t="s">
        <v>452</v>
      </c>
      <c r="P128" s="1252"/>
      <c r="Q128" s="1194">
        <v>43991.199999999997</v>
      </c>
      <c r="R128" s="1321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509" t="s">
        <v>387</v>
      </c>
      <c r="C129" s="1297" t="s">
        <v>453</v>
      </c>
      <c r="D129" s="1309"/>
      <c r="E129" s="1511">
        <v>45104</v>
      </c>
      <c r="F129" s="1304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2"/>
      <c r="L129" s="1198"/>
      <c r="M129" s="1192"/>
      <c r="N129" s="1196"/>
      <c r="O129" s="1433">
        <v>20485</v>
      </c>
      <c r="P129" s="1194"/>
      <c r="Q129" s="1194">
        <v>170371.23</v>
      </c>
      <c r="R129" s="1431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510"/>
      <c r="C130" s="1308" t="s">
        <v>109</v>
      </c>
      <c r="D130" s="1309"/>
      <c r="E130" s="1512"/>
      <c r="F130" s="1304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2"/>
      <c r="L130" s="1198"/>
      <c r="M130" s="1192"/>
      <c r="N130" s="970"/>
      <c r="O130" s="1434"/>
      <c r="P130" s="1205"/>
      <c r="Q130" s="1194">
        <v>114238.48</v>
      </c>
      <c r="R130" s="1432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0" t="s">
        <v>84</v>
      </c>
      <c r="C131" s="1127" t="s">
        <v>194</v>
      </c>
      <c r="D131" s="599"/>
      <c r="E131" s="1250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2"/>
      <c r="L131" s="1198"/>
      <c r="M131" s="1192"/>
      <c r="N131" s="1213"/>
      <c r="O131" s="1201" t="s">
        <v>468</v>
      </c>
      <c r="P131" s="1196"/>
      <c r="Q131" s="1194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4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2"/>
      <c r="L132" s="1198"/>
      <c r="M132" s="1192"/>
      <c r="N132" s="970"/>
      <c r="O132" s="1201"/>
      <c r="P132" s="1196"/>
      <c r="Q132" s="1194"/>
      <c r="R132" s="1196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5" t="s">
        <v>192</v>
      </c>
      <c r="C133" s="1336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7" t="s">
        <v>431</v>
      </c>
      <c r="K133" s="1192"/>
      <c r="L133" s="1198"/>
      <c r="M133" s="1192"/>
      <c r="N133" s="970"/>
      <c r="O133" s="1201" t="s">
        <v>474</v>
      </c>
      <c r="P133" s="1196"/>
      <c r="Q133" s="1194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1502" t="s">
        <v>195</v>
      </c>
      <c r="C134" s="832" t="s">
        <v>660</v>
      </c>
      <c r="D134" s="599"/>
      <c r="E134" s="1465">
        <v>45108</v>
      </c>
      <c r="F134" s="919">
        <v>5010.7</v>
      </c>
      <c r="G134" s="832">
        <v>5</v>
      </c>
      <c r="H134" s="919">
        <v>5010.7</v>
      </c>
      <c r="I134" s="918">
        <f t="shared" si="31"/>
        <v>0</v>
      </c>
      <c r="J134" s="711"/>
      <c r="K134" s="1192"/>
      <c r="L134" s="1198"/>
      <c r="M134" s="1192"/>
      <c r="N134" s="1196"/>
      <c r="O134" s="1084"/>
      <c r="P134" s="1215"/>
      <c r="Q134" s="1194"/>
      <c r="R134" s="1196"/>
      <c r="S134" s="920">
        <f t="shared" si="27"/>
        <v>0</v>
      </c>
      <c r="T134" s="921">
        <f t="shared" si="28"/>
        <v>0</v>
      </c>
      <c r="X134" s="860">
        <v>3222.35</v>
      </c>
    </row>
    <row r="135" spans="1:24" s="148" customFormat="1" ht="31.5" customHeight="1" x14ac:dyDescent="0.3">
      <c r="A135" s="1056">
        <v>97</v>
      </c>
      <c r="B135" s="1503"/>
      <c r="C135" s="1418" t="s">
        <v>661</v>
      </c>
      <c r="D135" s="599"/>
      <c r="E135" s="1466"/>
      <c r="F135" s="919">
        <v>2777.6</v>
      </c>
      <c r="G135" s="832">
        <v>1</v>
      </c>
      <c r="H135" s="919">
        <v>2777.6</v>
      </c>
      <c r="I135" s="918">
        <f t="shared" si="31"/>
        <v>0</v>
      </c>
      <c r="J135" s="711"/>
      <c r="K135" s="1192"/>
      <c r="L135" s="1198"/>
      <c r="M135" s="1192"/>
      <c r="N135" s="970"/>
      <c r="O135" s="1084"/>
      <c r="P135" s="1196"/>
      <c r="Q135" s="1194"/>
      <c r="R135" s="1196"/>
      <c r="S135" s="920">
        <f t="shared" si="27"/>
        <v>0</v>
      </c>
      <c r="T135" s="921">
        <f t="shared" si="28"/>
        <v>0</v>
      </c>
      <c r="X135" s="860">
        <v>3250.8</v>
      </c>
    </row>
    <row r="136" spans="1:24" s="148" customFormat="1" ht="31.5" customHeight="1" x14ac:dyDescent="0.3">
      <c r="A136" s="1056">
        <v>98</v>
      </c>
      <c r="B136" s="989" t="s">
        <v>195</v>
      </c>
      <c r="C136" s="832" t="s">
        <v>660</v>
      </c>
      <c r="D136" s="599"/>
      <c r="E136" s="858">
        <v>45108</v>
      </c>
      <c r="F136" s="919">
        <v>385.2</v>
      </c>
      <c r="G136" s="832">
        <v>1</v>
      </c>
      <c r="H136" s="919">
        <v>385.2</v>
      </c>
      <c r="I136" s="918">
        <f t="shared" si="31"/>
        <v>0</v>
      </c>
      <c r="J136" s="711"/>
      <c r="K136" s="1192"/>
      <c r="L136" s="1198"/>
      <c r="M136" s="1192"/>
      <c r="N136" s="1196"/>
      <c r="O136" s="1216"/>
      <c r="P136" s="1213"/>
      <c r="Q136" s="1194"/>
      <c r="R136" s="1202"/>
      <c r="S136" s="920">
        <f t="shared" si="27"/>
        <v>0</v>
      </c>
      <c r="T136" s="921">
        <f t="shared" si="28"/>
        <v>0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2"/>
      <c r="L137" s="1198"/>
      <c r="M137" s="1192"/>
      <c r="N137" s="1196"/>
      <c r="O137" s="1216"/>
      <c r="P137" s="1213"/>
      <c r="Q137" s="1194"/>
      <c r="R137" s="1202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2"/>
      <c r="L138" s="1198"/>
      <c r="M138" s="1192"/>
      <c r="N138" s="1196"/>
      <c r="O138" s="1216"/>
      <c r="P138" s="1196"/>
      <c r="Q138" s="1203"/>
      <c r="R138" s="1204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2"/>
      <c r="L139" s="1198"/>
      <c r="M139" s="1192"/>
      <c r="N139" s="970"/>
      <c r="O139" s="1216"/>
      <c r="P139" s="1196"/>
      <c r="Q139" s="1203"/>
      <c r="R139" s="1204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2"/>
      <c r="L140" s="1198"/>
      <c r="M140" s="1192"/>
      <c r="N140" s="970"/>
      <c r="O140" s="1200"/>
      <c r="P140" s="1196"/>
      <c r="Q140" s="1194"/>
      <c r="R140" s="1196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8"/>
      <c r="M141" s="1192"/>
      <c r="N141" s="970"/>
      <c r="O141" s="1217"/>
      <c r="P141" s="1196"/>
      <c r="Q141" s="1194"/>
      <c r="R141" s="1196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5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5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4122</v>
      </c>
      <c r="H183" s="903">
        <f>SUM(H3:H182)</f>
        <v>577975.60199999996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8">
    <mergeCell ref="B134:B135"/>
    <mergeCell ref="E134:E135"/>
    <mergeCell ref="B126:B127"/>
    <mergeCell ref="E126:E127"/>
    <mergeCell ref="O126:O127"/>
    <mergeCell ref="B129:B130"/>
    <mergeCell ref="E129:E130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21" t="s">
        <v>317</v>
      </c>
      <c r="B1" s="1521"/>
      <c r="C1" s="1521"/>
      <c r="D1" s="1521"/>
      <c r="E1" s="1521"/>
      <c r="F1" s="1521"/>
      <c r="G1" s="1521"/>
      <c r="H1" s="11">
        <v>1</v>
      </c>
      <c r="L1" s="1526" t="s">
        <v>339</v>
      </c>
      <c r="M1" s="1526"/>
      <c r="N1" s="1526"/>
      <c r="O1" s="1526"/>
      <c r="P1" s="1526"/>
      <c r="Q1" s="1526"/>
      <c r="R1" s="1526"/>
      <c r="S1" s="11">
        <v>2</v>
      </c>
      <c r="W1" s="1526" t="s">
        <v>339</v>
      </c>
      <c r="X1" s="1526"/>
      <c r="Y1" s="1526"/>
      <c r="Z1" s="1526"/>
      <c r="AA1" s="1526"/>
      <c r="AB1" s="1526"/>
      <c r="AC1" s="152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34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534" t="s">
        <v>70</v>
      </c>
      <c r="N4" s="233"/>
      <c r="O4" s="130"/>
      <c r="P4" s="440"/>
      <c r="Q4" s="1130"/>
      <c r="R4" s="151"/>
      <c r="S4" s="151"/>
      <c r="W4" s="415"/>
      <c r="X4" s="1534" t="s">
        <v>70</v>
      </c>
      <c r="Y4" s="233"/>
      <c r="Z4" s="130"/>
      <c r="AA4" s="440">
        <v>834.3</v>
      </c>
      <c r="AB4" s="1259">
        <v>32</v>
      </c>
      <c r="AC4" s="151"/>
      <c r="AD4" s="151"/>
    </row>
    <row r="5" spans="1:32" ht="21" customHeight="1" x14ac:dyDescent="0.25">
      <c r="A5" s="1536" t="s">
        <v>84</v>
      </c>
      <c r="B5" s="1535"/>
      <c r="C5" s="233"/>
      <c r="D5" s="130"/>
      <c r="E5" s="440">
        <v>138.53</v>
      </c>
      <c r="F5" s="1063">
        <v>7</v>
      </c>
      <c r="G5" s="5"/>
      <c r="L5" s="1536" t="s">
        <v>84</v>
      </c>
      <c r="M5" s="1535"/>
      <c r="N5" s="233">
        <v>116.5</v>
      </c>
      <c r="O5" s="130">
        <v>45084</v>
      </c>
      <c r="P5" s="440">
        <v>5142.66</v>
      </c>
      <c r="Q5" s="1130">
        <v>190</v>
      </c>
      <c r="R5" s="5"/>
      <c r="W5" s="1536" t="s">
        <v>84</v>
      </c>
      <c r="X5" s="1535"/>
      <c r="Y5" s="233">
        <v>119</v>
      </c>
      <c r="Z5" s="130">
        <v>45098</v>
      </c>
      <c r="AA5" s="440">
        <v>5017.21</v>
      </c>
      <c r="AB5" s="1259">
        <v>186</v>
      </c>
      <c r="AC5" s="5"/>
    </row>
    <row r="6" spans="1:32" ht="21" customHeight="1" x14ac:dyDescent="0.25">
      <c r="A6" s="1536"/>
      <c r="B6" s="1535"/>
      <c r="C6" s="376"/>
      <c r="D6" s="130"/>
      <c r="E6" s="441"/>
      <c r="F6" s="1063"/>
      <c r="G6" s="47">
        <f>F79</f>
        <v>10140.759999999998</v>
      </c>
      <c r="H6" s="7">
        <f>E6-G6+E7+E5-G5+E4</f>
        <v>0</v>
      </c>
      <c r="L6" s="1536"/>
      <c r="M6" s="1535"/>
      <c r="N6" s="376"/>
      <c r="O6" s="130"/>
      <c r="P6" s="441">
        <v>849.34</v>
      </c>
      <c r="Q6" s="1130">
        <v>33</v>
      </c>
      <c r="R6" s="47">
        <f>Q79</f>
        <v>5992</v>
      </c>
      <c r="S6" s="7">
        <f>P6-R6+P7+P5-R5+P4</f>
        <v>0</v>
      </c>
      <c r="W6" s="1536"/>
      <c r="X6" s="1535"/>
      <c r="Y6" s="376">
        <v>119</v>
      </c>
      <c r="Z6" s="130">
        <v>45105</v>
      </c>
      <c r="AA6" s="441">
        <v>5006.87</v>
      </c>
      <c r="AB6" s="1259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35"/>
      <c r="C7" s="223"/>
      <c r="D7" s="221"/>
      <c r="E7" s="440"/>
      <c r="F7" s="1063"/>
      <c r="L7" s="696"/>
      <c r="M7" s="1535"/>
      <c r="N7" s="223"/>
      <c r="O7" s="221"/>
      <c r="P7" s="440"/>
      <c r="Q7" s="1130"/>
      <c r="W7" s="696"/>
      <c r="X7" s="1535"/>
      <c r="Y7" s="223"/>
      <c r="Z7" s="221"/>
      <c r="AA7" s="440"/>
      <c r="AB7" s="1259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59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554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635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569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647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528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654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570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657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598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670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603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679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530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686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605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716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611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717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8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623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8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8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624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8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8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626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8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3">
        <v>45083</v>
      </c>
      <c r="F22" s="816">
        <f t="shared" si="0"/>
        <v>1000.14</v>
      </c>
      <c r="G22" s="817" t="s">
        <v>488</v>
      </c>
      <c r="H22" s="818">
        <v>135</v>
      </c>
      <c r="I22" s="1139">
        <f t="shared" si="7"/>
        <v>3884.02</v>
      </c>
      <c r="J22" s="663">
        <f t="shared" si="3"/>
        <v>135018.9</v>
      </c>
      <c r="L22" s="1218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626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8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3">
        <v>45085</v>
      </c>
      <c r="F23" s="816">
        <f t="shared" si="0"/>
        <v>1011.75</v>
      </c>
      <c r="G23" s="817" t="s">
        <v>499</v>
      </c>
      <c r="H23" s="818">
        <v>135</v>
      </c>
      <c r="I23" s="1139">
        <f t="shared" si="7"/>
        <v>2872.27</v>
      </c>
      <c r="J23" s="663">
        <f t="shared" si="3"/>
        <v>136586.25</v>
      </c>
      <c r="L23" s="1218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8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3">
        <v>45085</v>
      </c>
      <c r="F24" s="816">
        <f t="shared" si="0"/>
        <v>18.73</v>
      </c>
      <c r="G24" s="817" t="s">
        <v>503</v>
      </c>
      <c r="H24" s="818">
        <v>135</v>
      </c>
      <c r="I24" s="1139">
        <f t="shared" si="7"/>
        <v>2853.54</v>
      </c>
      <c r="J24" s="663">
        <f t="shared" si="3"/>
        <v>2528.5500000000002</v>
      </c>
      <c r="L24" s="1219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9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4">
        <v>45086</v>
      </c>
      <c r="F25" s="816">
        <f t="shared" si="0"/>
        <v>28.26</v>
      </c>
      <c r="G25" s="532" t="s">
        <v>511</v>
      </c>
      <c r="H25" s="363">
        <v>136</v>
      </c>
      <c r="I25" s="1140">
        <f t="shared" si="7"/>
        <v>2825.2799999999997</v>
      </c>
      <c r="J25" s="17">
        <f t="shared" si="3"/>
        <v>3843.36</v>
      </c>
      <c r="L25" s="1218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8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4">
        <v>45087</v>
      </c>
      <c r="F26" s="815">
        <f t="shared" si="0"/>
        <v>992.1</v>
      </c>
      <c r="G26" s="532" t="s">
        <v>516</v>
      </c>
      <c r="H26" s="363">
        <v>135</v>
      </c>
      <c r="I26" s="1140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4">
        <v>45087</v>
      </c>
      <c r="F27" s="815">
        <f t="shared" si="0"/>
        <v>25.13</v>
      </c>
      <c r="G27" s="532" t="s">
        <v>518</v>
      </c>
      <c r="H27" s="363">
        <v>136</v>
      </c>
      <c r="I27" s="1140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405"/>
      <c r="S27" s="1406"/>
      <c r="T27" s="1358">
        <f t="shared" si="9"/>
        <v>0</v>
      </c>
      <c r="U27" s="1378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4">
        <v>45089</v>
      </c>
      <c r="F28" s="815">
        <f t="shared" si="0"/>
        <v>931.13</v>
      </c>
      <c r="G28" s="532" t="s">
        <v>540</v>
      </c>
      <c r="H28" s="363">
        <v>136</v>
      </c>
      <c r="I28" s="1140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405"/>
      <c r="S28" s="1406"/>
      <c r="T28" s="1358">
        <f t="shared" si="9"/>
        <v>0</v>
      </c>
      <c r="U28" s="1378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4">
        <v>45089</v>
      </c>
      <c r="F29" s="815">
        <f t="shared" si="0"/>
        <v>27.58</v>
      </c>
      <c r="G29" s="532" t="s">
        <v>544</v>
      </c>
      <c r="H29" s="363">
        <v>135</v>
      </c>
      <c r="I29" s="1140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405"/>
      <c r="S29" s="1406"/>
      <c r="T29" s="1358">
        <f t="shared" si="9"/>
        <v>0</v>
      </c>
      <c r="U29" s="1378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405"/>
      <c r="S30" s="1406"/>
      <c r="T30" s="1358">
        <f t="shared" si="9"/>
        <v>0</v>
      </c>
      <c r="U30" s="1378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405"/>
      <c r="S31" s="1406"/>
      <c r="T31" s="1358">
        <f t="shared" si="9"/>
        <v>0</v>
      </c>
      <c r="U31" s="1378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4"/>
      <c r="F33" s="1376">
        <v>849.34</v>
      </c>
      <c r="G33" s="1356"/>
      <c r="H33" s="1357"/>
      <c r="I33" s="1377">
        <f t="shared" si="7"/>
        <v>0</v>
      </c>
      <c r="J33" s="1378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4"/>
      <c r="F34" s="1376">
        <f t="shared" si="0"/>
        <v>0</v>
      </c>
      <c r="G34" s="1356"/>
      <c r="H34" s="1357"/>
      <c r="I34" s="1377">
        <f t="shared" si="7"/>
        <v>0</v>
      </c>
      <c r="J34" s="1378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4"/>
      <c r="F35" s="1376">
        <f t="shared" si="0"/>
        <v>0</v>
      </c>
      <c r="G35" s="1356"/>
      <c r="H35" s="1357"/>
      <c r="I35" s="1377">
        <f t="shared" si="7"/>
        <v>0</v>
      </c>
      <c r="J35" s="1378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4"/>
      <c r="F36" s="1376">
        <f t="shared" si="0"/>
        <v>0</v>
      </c>
      <c r="G36" s="1356"/>
      <c r="H36" s="1357"/>
      <c r="I36" s="1377">
        <f t="shared" si="7"/>
        <v>0</v>
      </c>
      <c r="J36" s="1378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4"/>
      <c r="F37" s="1376">
        <f t="shared" si="0"/>
        <v>0</v>
      </c>
      <c r="G37" s="1356"/>
      <c r="H37" s="1357"/>
      <c r="I37" s="1377">
        <f t="shared" si="7"/>
        <v>0</v>
      </c>
      <c r="J37" s="1378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4"/>
      <c r="F58" s="815">
        <v>0</v>
      </c>
      <c r="G58" s="532"/>
      <c r="H58" s="363"/>
      <c r="I58" s="1140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4"/>
      <c r="F59" s="815">
        <f t="shared" ref="F59:F74" si="13">D59</f>
        <v>0</v>
      </c>
      <c r="G59" s="532"/>
      <c r="H59" s="363"/>
      <c r="I59" s="1140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4"/>
      <c r="F60" s="815">
        <f t="shared" si="13"/>
        <v>0</v>
      </c>
      <c r="G60" s="532"/>
      <c r="H60" s="363"/>
      <c r="I60" s="1140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4"/>
      <c r="F61" s="815">
        <f t="shared" si="13"/>
        <v>0</v>
      </c>
      <c r="G61" s="532"/>
      <c r="H61" s="363"/>
      <c r="I61" s="1140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4"/>
      <c r="F62" s="815">
        <f t="shared" si="13"/>
        <v>0</v>
      </c>
      <c r="G62" s="532"/>
      <c r="H62" s="363"/>
      <c r="I62" s="1140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4"/>
      <c r="F63" s="815">
        <f t="shared" si="13"/>
        <v>0</v>
      </c>
      <c r="G63" s="532"/>
      <c r="H63" s="363"/>
      <c r="I63" s="1140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4"/>
      <c r="F64" s="815">
        <f t="shared" si="13"/>
        <v>0</v>
      </c>
      <c r="G64" s="532"/>
      <c r="H64" s="363"/>
      <c r="I64" s="1140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4"/>
      <c r="F65" s="815">
        <f t="shared" si="13"/>
        <v>0</v>
      </c>
      <c r="G65" s="532"/>
      <c r="H65" s="363"/>
      <c r="I65" s="1140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4"/>
      <c r="F66" s="815">
        <f t="shared" si="13"/>
        <v>0</v>
      </c>
      <c r="G66" s="532"/>
      <c r="H66" s="363"/>
      <c r="I66" s="1140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4"/>
      <c r="F67" s="815">
        <f t="shared" si="13"/>
        <v>0</v>
      </c>
      <c r="G67" s="532"/>
      <c r="H67" s="363"/>
      <c r="I67" s="1140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4"/>
      <c r="F68" s="815">
        <f t="shared" si="13"/>
        <v>0</v>
      </c>
      <c r="G68" s="532"/>
      <c r="H68" s="363"/>
      <c r="I68" s="1140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4"/>
      <c r="F69" s="815">
        <f t="shared" si="13"/>
        <v>0</v>
      </c>
      <c r="G69" s="532"/>
      <c r="H69" s="363"/>
      <c r="I69" s="1140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4"/>
      <c r="F70" s="815">
        <f t="shared" si="13"/>
        <v>0</v>
      </c>
      <c r="G70" s="532"/>
      <c r="H70" s="363"/>
      <c r="I70" s="1140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4"/>
      <c r="F71" s="815">
        <f t="shared" si="13"/>
        <v>0</v>
      </c>
      <c r="G71" s="532"/>
      <c r="H71" s="363"/>
      <c r="I71" s="1140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4"/>
      <c r="F72" s="815">
        <f t="shared" si="13"/>
        <v>0</v>
      </c>
      <c r="G72" s="532"/>
      <c r="H72" s="363"/>
      <c r="I72" s="1140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4"/>
      <c r="F73" s="815">
        <f t="shared" si="13"/>
        <v>0</v>
      </c>
      <c r="G73" s="532"/>
      <c r="H73" s="363"/>
      <c r="I73" s="1140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4"/>
      <c r="F74" s="815">
        <f t="shared" si="13"/>
        <v>0</v>
      </c>
      <c r="G74" s="532"/>
      <c r="H74" s="363"/>
      <c r="I74" s="1140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23" t="s">
        <v>11</v>
      </c>
      <c r="D84" s="1524"/>
      <c r="E84" s="56">
        <f>E5+E6-F79+E7+E4</f>
        <v>0</v>
      </c>
      <c r="F84" s="1063"/>
      <c r="N84" s="1523" t="s">
        <v>11</v>
      </c>
      <c r="O84" s="1524"/>
      <c r="P84" s="56">
        <f>P5+P6-Q79+P7+P4</f>
        <v>0</v>
      </c>
      <c r="Q84" s="1130"/>
      <c r="Y84" s="1523" t="s">
        <v>11</v>
      </c>
      <c r="Z84" s="1524"/>
      <c r="AA84" s="56">
        <f>AA5+AA6-AB79+AA7+AA4</f>
        <v>5542.92</v>
      </c>
      <c r="AB84" s="1259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6" t="s">
        <v>379</v>
      </c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25" t="s">
        <v>195</v>
      </c>
      <c r="B5" s="1537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25"/>
      <c r="B6" s="1537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25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655</v>
      </c>
      <c r="H9" s="572">
        <v>62</v>
      </c>
      <c r="I9" s="604">
        <f>E6-F9+E5+E7</f>
        <v>0</v>
      </c>
    </row>
    <row r="10" spans="1:10" x14ac:dyDescent="0.25">
      <c r="A10" s="1291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14">
        <f t="shared" si="0"/>
        <v>0</v>
      </c>
      <c r="G11" s="1405"/>
      <c r="H11" s="1406"/>
      <c r="I11" s="1358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14">
        <f t="shared" si="0"/>
        <v>0</v>
      </c>
      <c r="G12" s="1405"/>
      <c r="H12" s="1406"/>
      <c r="I12" s="1358">
        <f t="shared" si="2"/>
        <v>0</v>
      </c>
      <c r="J12" s="602"/>
    </row>
    <row r="13" spans="1:10" x14ac:dyDescent="0.25">
      <c r="A13" s="942" t="s">
        <v>33</v>
      </c>
      <c r="B13" s="806">
        <f t="shared" si="1"/>
        <v>0</v>
      </c>
      <c r="C13" s="632"/>
      <c r="D13" s="573"/>
      <c r="E13" s="600"/>
      <c r="F13" s="1414">
        <f t="shared" si="0"/>
        <v>0</v>
      </c>
      <c r="G13" s="1405"/>
      <c r="H13" s="1406"/>
      <c r="I13" s="1358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3"/>
      <c r="F14" s="1376">
        <f t="shared" si="0"/>
        <v>0</v>
      </c>
      <c r="G14" s="1356"/>
      <c r="H14" s="1357"/>
      <c r="I14" s="1358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3"/>
      <c r="F15" s="1376">
        <f t="shared" si="0"/>
        <v>0</v>
      </c>
      <c r="G15" s="1356"/>
      <c r="H15" s="1357"/>
      <c r="I15" s="1358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23" t="s">
        <v>11</v>
      </c>
      <c r="D40" s="1524"/>
      <c r="E40" s="56">
        <f>E5+E6-F35+E7</f>
        <v>0</v>
      </c>
      <c r="F40" s="1280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1" t="s">
        <v>318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25" t="s">
        <v>52</v>
      </c>
      <c r="B5" s="1538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25"/>
      <c r="B6" s="1538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25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3">
        <v>45084</v>
      </c>
      <c r="F14" s="816">
        <f t="shared" si="0"/>
        <v>623.28</v>
      </c>
      <c r="G14" s="817" t="s">
        <v>496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3">
        <v>45085</v>
      </c>
      <c r="F15" s="816">
        <f t="shared" si="0"/>
        <v>279.10000000000002</v>
      </c>
      <c r="G15" s="817" t="s">
        <v>501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3"/>
      <c r="F17" s="816">
        <f t="shared" si="0"/>
        <v>0</v>
      </c>
      <c r="G17" s="1356"/>
      <c r="H17" s="1357"/>
      <c r="I17" s="1358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3"/>
      <c r="F18" s="816">
        <f t="shared" si="0"/>
        <v>0</v>
      </c>
      <c r="G18" s="1356"/>
      <c r="H18" s="1357"/>
      <c r="I18" s="1358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3"/>
      <c r="F19" s="816">
        <f t="shared" si="0"/>
        <v>0</v>
      </c>
      <c r="G19" s="1356"/>
      <c r="H19" s="1357"/>
      <c r="I19" s="1358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3"/>
      <c r="F20" s="816">
        <f t="shared" si="0"/>
        <v>0</v>
      </c>
      <c r="G20" s="1356"/>
      <c r="H20" s="1357"/>
      <c r="I20" s="1358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3"/>
      <c r="F21" s="816">
        <f t="shared" si="0"/>
        <v>0</v>
      </c>
      <c r="G21" s="1356"/>
      <c r="H21" s="1357"/>
      <c r="I21" s="1358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23" t="s">
        <v>11</v>
      </c>
      <c r="D40" s="1524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25"/>
      <c r="B5" s="1539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25"/>
      <c r="B6" s="1539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3" t="s">
        <v>11</v>
      </c>
      <c r="D40" s="1524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21" t="s">
        <v>319</v>
      </c>
      <c r="B1" s="1521"/>
      <c r="C1" s="1521"/>
      <c r="D1" s="1521"/>
      <c r="E1" s="1521"/>
      <c r="F1" s="1521"/>
      <c r="G1" s="1521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40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25" t="s">
        <v>52</v>
      </c>
      <c r="B5" s="1541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25"/>
      <c r="B6" s="1541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3">
        <v>45093</v>
      </c>
      <c r="F22" s="816">
        <f t="shared" si="0"/>
        <v>116.77</v>
      </c>
      <c r="G22" s="817" t="s">
        <v>583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3">
        <v>45093</v>
      </c>
      <c r="F23" s="816">
        <f t="shared" si="0"/>
        <v>30.2</v>
      </c>
      <c r="G23" s="817" t="s">
        <v>587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3">
        <v>45099</v>
      </c>
      <c r="F24" s="816">
        <f t="shared" si="0"/>
        <v>80.8</v>
      </c>
      <c r="G24" s="817" t="s">
        <v>628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3"/>
      <c r="F26" s="1376">
        <f t="shared" si="0"/>
        <v>0</v>
      </c>
      <c r="G26" s="1356"/>
      <c r="H26" s="1357"/>
      <c r="I26" s="1383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3"/>
      <c r="F27" s="1376">
        <v>0</v>
      </c>
      <c r="G27" s="1356"/>
      <c r="H27" s="1357"/>
      <c r="I27" s="1383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3"/>
      <c r="F28" s="1376">
        <f t="shared" ref="F28:F33" si="3">D28</f>
        <v>0</v>
      </c>
      <c r="G28" s="1356"/>
      <c r="H28" s="1357"/>
      <c r="I28" s="1383">
        <f t="shared" si="2"/>
        <v>3.0000000000470095E-2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23" t="s">
        <v>11</v>
      </c>
      <c r="D40" s="1524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28"/>
      <c r="B5" s="1542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28"/>
      <c r="B6" s="1542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23" t="s">
        <v>11</v>
      </c>
      <c r="D40" s="152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21" t="s">
        <v>320</v>
      </c>
      <c r="B1" s="1521"/>
      <c r="C1" s="1521"/>
      <c r="D1" s="1521"/>
      <c r="E1" s="1521"/>
      <c r="F1" s="1521"/>
      <c r="G1" s="1521"/>
      <c r="H1" s="11">
        <v>1</v>
      </c>
      <c r="K1" s="1526" t="s">
        <v>379</v>
      </c>
      <c r="L1" s="1526"/>
      <c r="M1" s="1526"/>
      <c r="N1" s="1526"/>
      <c r="O1" s="1526"/>
      <c r="P1" s="1526"/>
      <c r="Q1" s="1526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9"/>
      <c r="Q4" s="38"/>
    </row>
    <row r="5" spans="1:19" ht="15" customHeight="1" x14ac:dyDescent="0.25">
      <c r="A5" s="1525" t="s">
        <v>187</v>
      </c>
      <c r="B5" s="1542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490.66999999999996</v>
      </c>
      <c r="H5" s="7">
        <f>E5-G5+E4+E6</f>
        <v>5.6843418860808015E-14</v>
      </c>
      <c r="K5" s="1525" t="s">
        <v>187</v>
      </c>
      <c r="L5" s="1542" t="s">
        <v>76</v>
      </c>
      <c r="M5" s="457">
        <v>41</v>
      </c>
      <c r="N5" s="511">
        <v>45098</v>
      </c>
      <c r="O5" s="458">
        <v>501.76</v>
      </c>
      <c r="P5" s="1258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25"/>
      <c r="B6" s="1543"/>
      <c r="C6" s="152"/>
      <c r="D6" s="145"/>
      <c r="E6" s="128"/>
      <c r="F6" s="72"/>
      <c r="K6" s="1525"/>
      <c r="L6" s="1543"/>
      <c r="M6" s="152"/>
      <c r="N6" s="145"/>
      <c r="O6" s="128"/>
      <c r="P6" s="1259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9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533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628</v>
      </c>
      <c r="R9" s="572">
        <v>43</v>
      </c>
      <c r="S9" s="652">
        <f>S8-P9</f>
        <v>256.15999999999997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647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3">
        <v>45084</v>
      </c>
      <c r="F12" s="1139">
        <f t="shared" si="2"/>
        <v>120.83</v>
      </c>
      <c r="G12" s="817" t="s">
        <v>496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3"/>
      <c r="F13" s="1377">
        <f t="shared" si="2"/>
        <v>0</v>
      </c>
      <c r="G13" s="1356"/>
      <c r="H13" s="1357"/>
      <c r="I13" s="1397">
        <f t="shared" si="6"/>
        <v>0</v>
      </c>
      <c r="L13" s="487">
        <f t="shared" si="4"/>
        <v>16</v>
      </c>
      <c r="M13" s="632"/>
      <c r="N13" s="573">
        <v>0</v>
      </c>
      <c r="O13" s="1153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3"/>
      <c r="F14" s="1377">
        <f t="shared" si="2"/>
        <v>0</v>
      </c>
      <c r="G14" s="1356"/>
      <c r="H14" s="1357"/>
      <c r="I14" s="1397">
        <f t="shared" si="6"/>
        <v>0</v>
      </c>
      <c r="L14" s="487">
        <f t="shared" si="4"/>
        <v>16</v>
      </c>
      <c r="M14" s="632"/>
      <c r="N14" s="573">
        <v>0</v>
      </c>
      <c r="O14" s="1153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3"/>
      <c r="F15" s="1377">
        <f t="shared" si="2"/>
        <v>0</v>
      </c>
      <c r="G15" s="1356"/>
      <c r="H15" s="1357"/>
      <c r="I15" s="1397">
        <f t="shared" si="6"/>
        <v>0</v>
      </c>
      <c r="L15" s="487">
        <f t="shared" si="4"/>
        <v>16</v>
      </c>
      <c r="M15" s="715"/>
      <c r="N15" s="573">
        <v>0</v>
      </c>
      <c r="O15" s="1153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3"/>
      <c r="F16" s="1377">
        <f t="shared" si="2"/>
        <v>0</v>
      </c>
      <c r="G16" s="1356"/>
      <c r="H16" s="1357"/>
      <c r="I16" s="1397">
        <f t="shared" si="6"/>
        <v>0</v>
      </c>
      <c r="L16" s="487">
        <f t="shared" si="4"/>
        <v>16</v>
      </c>
      <c r="M16" s="632"/>
      <c r="N16" s="573">
        <v>0</v>
      </c>
      <c r="O16" s="1153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3"/>
      <c r="F17" s="1377">
        <f t="shared" si="2"/>
        <v>0</v>
      </c>
      <c r="G17" s="1356"/>
      <c r="H17" s="1357"/>
      <c r="I17" s="1397">
        <f t="shared" si="6"/>
        <v>0</v>
      </c>
      <c r="L17" s="487">
        <f t="shared" si="4"/>
        <v>16</v>
      </c>
      <c r="M17" s="632"/>
      <c r="N17" s="573">
        <v>0</v>
      </c>
      <c r="O17" s="1153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3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3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3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3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3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3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3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3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3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3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3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3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3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9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15" t="s">
        <v>21</v>
      </c>
      <c r="E38" s="1516"/>
      <c r="F38" s="137">
        <f>E4+E5-F36+E6</f>
        <v>5.6843418860808015E-14</v>
      </c>
      <c r="L38" s="486"/>
      <c r="N38" s="1515" t="s">
        <v>21</v>
      </c>
      <c r="O38" s="1516"/>
      <c r="P38" s="137">
        <f>O4+O5-P36+O6</f>
        <v>240.72999999999996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0</v>
      </c>
      <c r="K39" s="121"/>
      <c r="N39" s="1256" t="s">
        <v>4</v>
      </c>
      <c r="O39" s="1257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28"/>
      <c r="B6" s="1544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28"/>
      <c r="B7" s="1545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15" t="s">
        <v>21</v>
      </c>
      <c r="E43" s="1516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28"/>
      <c r="B5" s="1546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28"/>
      <c r="B6" s="1547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48" t="s">
        <v>78</v>
      </c>
      <c r="C4" s="124"/>
      <c r="D4" s="130"/>
      <c r="E4" s="172"/>
      <c r="F4" s="133"/>
      <c r="G4" s="38"/>
    </row>
    <row r="5" spans="1:15" ht="15.75" x14ac:dyDescent="0.25">
      <c r="A5" s="1528"/>
      <c r="B5" s="1546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28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14" t="s">
        <v>335</v>
      </c>
      <c r="L1" s="1514"/>
      <c r="M1" s="1514"/>
      <c r="N1" s="1514"/>
      <c r="O1" s="1514"/>
      <c r="P1" s="1514"/>
      <c r="Q1" s="1514"/>
      <c r="R1" s="258">
        <f>I1+1</f>
        <v>1</v>
      </c>
      <c r="S1" s="258"/>
      <c r="U1" s="1513" t="str">
        <f>K1</f>
        <v>ENTRADAS DEL MES DE JUNIO    2023</v>
      </c>
      <c r="V1" s="1513"/>
      <c r="W1" s="1513"/>
      <c r="X1" s="1513"/>
      <c r="Y1" s="1513"/>
      <c r="Z1" s="1513"/>
      <c r="AA1" s="1513"/>
      <c r="AB1" s="258">
        <f>R1+1</f>
        <v>2</v>
      </c>
      <c r="AC1" s="369"/>
      <c r="AE1" s="1513" t="str">
        <f>U1</f>
        <v>ENTRADAS DEL MES DE JUNIO    2023</v>
      </c>
      <c r="AF1" s="1513"/>
      <c r="AG1" s="1513"/>
      <c r="AH1" s="1513"/>
      <c r="AI1" s="1513"/>
      <c r="AJ1" s="1513"/>
      <c r="AK1" s="1513"/>
      <c r="AL1" s="258">
        <f>AB1+1</f>
        <v>3</v>
      </c>
      <c r="AM1" s="258"/>
      <c r="AO1" s="1513" t="str">
        <f>AE1</f>
        <v>ENTRADAS DEL MES DE JUNIO    2023</v>
      </c>
      <c r="AP1" s="1513"/>
      <c r="AQ1" s="1513"/>
      <c r="AR1" s="1513"/>
      <c r="AS1" s="1513"/>
      <c r="AT1" s="1513"/>
      <c r="AU1" s="1513"/>
      <c r="AV1" s="258">
        <f>AL1+1</f>
        <v>4</v>
      </c>
      <c r="AW1" s="369"/>
      <c r="AY1" s="1513" t="str">
        <f>AO1</f>
        <v>ENTRADAS DEL MES DE JUNIO    2023</v>
      </c>
      <c r="AZ1" s="1513"/>
      <c r="BA1" s="1513"/>
      <c r="BB1" s="1513"/>
      <c r="BC1" s="1513"/>
      <c r="BD1" s="1513"/>
      <c r="BE1" s="1513"/>
      <c r="BF1" s="258">
        <f>AV1+1</f>
        <v>5</v>
      </c>
      <c r="BG1" s="382"/>
      <c r="BI1" s="1513" t="str">
        <f>AY1</f>
        <v>ENTRADAS DEL MES DE JUNIO    2023</v>
      </c>
      <c r="BJ1" s="1513"/>
      <c r="BK1" s="1513"/>
      <c r="BL1" s="1513"/>
      <c r="BM1" s="1513"/>
      <c r="BN1" s="1513"/>
      <c r="BO1" s="1513"/>
      <c r="BP1" s="258">
        <f>BF1+1</f>
        <v>6</v>
      </c>
      <c r="BQ1" s="369"/>
      <c r="BS1" s="1513" t="str">
        <f>BI1</f>
        <v>ENTRADAS DEL MES DE JUNIO    2023</v>
      </c>
      <c r="BT1" s="1513"/>
      <c r="BU1" s="1513"/>
      <c r="BV1" s="1513"/>
      <c r="BW1" s="1513"/>
      <c r="BX1" s="1513"/>
      <c r="BY1" s="1513"/>
      <c r="BZ1" s="258">
        <f>BP1+1</f>
        <v>7</v>
      </c>
      <c r="CC1" s="1513" t="str">
        <f>BS1</f>
        <v>ENTRADAS DEL MES DE JUNIO    2023</v>
      </c>
      <c r="CD1" s="1513"/>
      <c r="CE1" s="1513"/>
      <c r="CF1" s="1513"/>
      <c r="CG1" s="1513"/>
      <c r="CH1" s="1513"/>
      <c r="CI1" s="1513"/>
      <c r="CJ1" s="258">
        <f>BZ1+1</f>
        <v>8</v>
      </c>
      <c r="CM1" s="1513" t="str">
        <f>CC1</f>
        <v>ENTRADAS DEL MES DE JUNIO    2023</v>
      </c>
      <c r="CN1" s="1513"/>
      <c r="CO1" s="1513"/>
      <c r="CP1" s="1513"/>
      <c r="CQ1" s="1513"/>
      <c r="CR1" s="1513"/>
      <c r="CS1" s="1513"/>
      <c r="CT1" s="258">
        <f>CJ1+1</f>
        <v>9</v>
      </c>
      <c r="CU1" s="369"/>
      <c r="CW1" s="1513" t="str">
        <f>CM1</f>
        <v>ENTRADAS DEL MES DE JUNIO    2023</v>
      </c>
      <c r="CX1" s="1513"/>
      <c r="CY1" s="1513"/>
      <c r="CZ1" s="1513"/>
      <c r="DA1" s="1513"/>
      <c r="DB1" s="1513"/>
      <c r="DC1" s="1513"/>
      <c r="DD1" s="258">
        <f>CT1+1</f>
        <v>10</v>
      </c>
      <c r="DE1" s="369"/>
      <c r="DG1" s="1513" t="str">
        <f>CW1</f>
        <v>ENTRADAS DEL MES DE JUNIO    2023</v>
      </c>
      <c r="DH1" s="1513"/>
      <c r="DI1" s="1513"/>
      <c r="DJ1" s="1513"/>
      <c r="DK1" s="1513"/>
      <c r="DL1" s="1513"/>
      <c r="DM1" s="1513"/>
      <c r="DN1" s="258">
        <f>DD1+1</f>
        <v>11</v>
      </c>
      <c r="DO1" s="369"/>
      <c r="DQ1" s="1513" t="str">
        <f>DG1</f>
        <v>ENTRADAS DEL MES DE JUNIO    2023</v>
      </c>
      <c r="DR1" s="1513"/>
      <c r="DS1" s="1513"/>
      <c r="DT1" s="1513"/>
      <c r="DU1" s="1513"/>
      <c r="DV1" s="1513"/>
      <c r="DW1" s="1513"/>
      <c r="DX1" s="258">
        <f>DN1+1</f>
        <v>12</v>
      </c>
      <c r="EA1" s="1513" t="str">
        <f>DQ1</f>
        <v>ENTRADAS DEL MES DE JUNIO    2023</v>
      </c>
      <c r="EB1" s="1513"/>
      <c r="EC1" s="1513"/>
      <c r="ED1" s="1513"/>
      <c r="EE1" s="1513"/>
      <c r="EF1" s="1513"/>
      <c r="EG1" s="1513"/>
      <c r="EH1" s="258">
        <f>DX1+1</f>
        <v>13</v>
      </c>
      <c r="EI1" s="369"/>
      <c r="EK1" s="1513" t="str">
        <f>EA1</f>
        <v>ENTRADAS DEL MES DE JUNIO    2023</v>
      </c>
      <c r="EL1" s="1513"/>
      <c r="EM1" s="1513"/>
      <c r="EN1" s="1513"/>
      <c r="EO1" s="1513"/>
      <c r="EP1" s="1513"/>
      <c r="EQ1" s="1513"/>
      <c r="ER1" s="258">
        <f>EH1+1</f>
        <v>14</v>
      </c>
      <c r="ES1" s="369"/>
      <c r="EU1" s="1513" t="str">
        <f>EK1</f>
        <v>ENTRADAS DEL MES DE JUNIO    2023</v>
      </c>
      <c r="EV1" s="1513"/>
      <c r="EW1" s="1513"/>
      <c r="EX1" s="1513"/>
      <c r="EY1" s="1513"/>
      <c r="EZ1" s="1513"/>
      <c r="FA1" s="1513"/>
      <c r="FB1" s="258">
        <f>ER1+1</f>
        <v>15</v>
      </c>
      <c r="FC1" s="369"/>
      <c r="FE1" s="1513" t="str">
        <f>EU1</f>
        <v>ENTRADAS DEL MES DE JUNIO    2023</v>
      </c>
      <c r="FF1" s="1513"/>
      <c r="FG1" s="1513"/>
      <c r="FH1" s="1513"/>
      <c r="FI1" s="1513"/>
      <c r="FJ1" s="1513"/>
      <c r="FK1" s="1513"/>
      <c r="FL1" s="258">
        <f>FB1+1</f>
        <v>16</v>
      </c>
      <c r="FM1" s="369"/>
      <c r="FO1" s="1513" t="str">
        <f>FE1</f>
        <v>ENTRADAS DEL MES DE JUNIO    2023</v>
      </c>
      <c r="FP1" s="1513"/>
      <c r="FQ1" s="1513"/>
      <c r="FR1" s="1513"/>
      <c r="FS1" s="1513"/>
      <c r="FT1" s="1513"/>
      <c r="FU1" s="1513"/>
      <c r="FV1" s="258">
        <f>FL1+1</f>
        <v>17</v>
      </c>
      <c r="FW1" s="369"/>
      <c r="FY1" s="1513" t="str">
        <f>FO1</f>
        <v>ENTRADAS DEL MES DE JUNIO    2023</v>
      </c>
      <c r="FZ1" s="1513"/>
      <c r="GA1" s="1513"/>
      <c r="GB1" s="1513"/>
      <c r="GC1" s="1513"/>
      <c r="GD1" s="1513"/>
      <c r="GE1" s="1513"/>
      <c r="GF1" s="258">
        <f>FV1+1</f>
        <v>18</v>
      </c>
      <c r="GG1" s="369"/>
      <c r="GH1" s="74" t="s">
        <v>37</v>
      </c>
      <c r="GI1" s="1513" t="str">
        <f>FY1</f>
        <v>ENTRADAS DEL MES DE JUNIO    2023</v>
      </c>
      <c r="GJ1" s="1513"/>
      <c r="GK1" s="1513"/>
      <c r="GL1" s="1513"/>
      <c r="GM1" s="1513"/>
      <c r="GN1" s="1513"/>
      <c r="GO1" s="1513"/>
      <c r="GP1" s="258">
        <f>GF1+1</f>
        <v>19</v>
      </c>
      <c r="GQ1" s="369"/>
      <c r="GS1" s="1513" t="str">
        <f>GI1</f>
        <v>ENTRADAS DEL MES DE JUNIO    2023</v>
      </c>
      <c r="GT1" s="1513"/>
      <c r="GU1" s="1513"/>
      <c r="GV1" s="1513"/>
      <c r="GW1" s="1513"/>
      <c r="GX1" s="1513"/>
      <c r="GY1" s="1513"/>
      <c r="GZ1" s="258">
        <f>GP1+1</f>
        <v>20</v>
      </c>
      <c r="HA1" s="369"/>
      <c r="HC1" s="1513" t="str">
        <f>GS1</f>
        <v>ENTRADAS DEL MES DE JUNIO    2023</v>
      </c>
      <c r="HD1" s="1513"/>
      <c r="HE1" s="1513"/>
      <c r="HF1" s="1513"/>
      <c r="HG1" s="1513"/>
      <c r="HH1" s="1513"/>
      <c r="HI1" s="1513"/>
      <c r="HJ1" s="258">
        <f>GZ1+1</f>
        <v>21</v>
      </c>
      <c r="HK1" s="369"/>
      <c r="HM1" s="1513" t="str">
        <f>HC1</f>
        <v>ENTRADAS DEL MES DE JUNIO    2023</v>
      </c>
      <c r="HN1" s="1513"/>
      <c r="HO1" s="1513"/>
      <c r="HP1" s="1513"/>
      <c r="HQ1" s="1513"/>
      <c r="HR1" s="1513"/>
      <c r="HS1" s="1513"/>
      <c r="HT1" s="258">
        <f>HJ1+1</f>
        <v>22</v>
      </c>
      <c r="HU1" s="369"/>
      <c r="HW1" s="1513" t="str">
        <f>HM1</f>
        <v>ENTRADAS DEL MES DE JUNIO    2023</v>
      </c>
      <c r="HX1" s="1513"/>
      <c r="HY1" s="1513"/>
      <c r="HZ1" s="1513"/>
      <c r="IA1" s="1513"/>
      <c r="IB1" s="1513"/>
      <c r="IC1" s="1513"/>
      <c r="ID1" s="258">
        <f>HT1+1</f>
        <v>23</v>
      </c>
      <c r="IE1" s="369"/>
      <c r="IG1" s="1513" t="str">
        <f>HW1</f>
        <v>ENTRADAS DEL MES DE JUNIO    2023</v>
      </c>
      <c r="IH1" s="1513"/>
      <c r="II1" s="1513"/>
      <c r="IJ1" s="1513"/>
      <c r="IK1" s="1513"/>
      <c r="IL1" s="1513"/>
      <c r="IM1" s="1513"/>
      <c r="IN1" s="258">
        <f>ID1+1</f>
        <v>24</v>
      </c>
      <c r="IO1" s="369"/>
      <c r="IQ1" s="1513" t="str">
        <f>IG1</f>
        <v>ENTRADAS DEL MES DE JUNIO    2023</v>
      </c>
      <c r="IR1" s="1513"/>
      <c r="IS1" s="1513"/>
      <c r="IT1" s="1513"/>
      <c r="IU1" s="1513"/>
      <c r="IV1" s="1513"/>
      <c r="IW1" s="1513"/>
      <c r="IX1" s="258">
        <f>IN1+1</f>
        <v>25</v>
      </c>
      <c r="IY1" s="369"/>
      <c r="JA1" s="1513" t="str">
        <f>IQ1</f>
        <v>ENTRADAS DEL MES DE JUNIO    2023</v>
      </c>
      <c r="JB1" s="1513"/>
      <c r="JC1" s="1513"/>
      <c r="JD1" s="1513"/>
      <c r="JE1" s="1513"/>
      <c r="JF1" s="1513"/>
      <c r="JG1" s="1513"/>
      <c r="JH1" s="258">
        <f>IX1+1</f>
        <v>26</v>
      </c>
      <c r="JI1" s="369"/>
      <c r="JK1" s="1520" t="str">
        <f>JA1</f>
        <v>ENTRADAS DEL MES DE JUNIO    2023</v>
      </c>
      <c r="JL1" s="1520"/>
      <c r="JM1" s="1520"/>
      <c r="JN1" s="1520"/>
      <c r="JO1" s="1520"/>
      <c r="JP1" s="1520"/>
      <c r="JQ1" s="1520"/>
      <c r="JR1" s="258">
        <f>JH1+1</f>
        <v>27</v>
      </c>
      <c r="JS1" s="369"/>
      <c r="JU1" s="1513" t="str">
        <f>JK1</f>
        <v>ENTRADAS DEL MES DE JUNIO    2023</v>
      </c>
      <c r="JV1" s="1513"/>
      <c r="JW1" s="1513"/>
      <c r="JX1" s="1513"/>
      <c r="JY1" s="1513"/>
      <c r="JZ1" s="1513"/>
      <c r="KA1" s="1513"/>
      <c r="KB1" s="258">
        <f>JR1+1</f>
        <v>28</v>
      </c>
      <c r="KC1" s="369"/>
      <c r="KE1" s="1513" t="str">
        <f>JU1</f>
        <v>ENTRADAS DEL MES DE JUNIO    2023</v>
      </c>
      <c r="KF1" s="1513"/>
      <c r="KG1" s="1513"/>
      <c r="KH1" s="1513"/>
      <c r="KI1" s="1513"/>
      <c r="KJ1" s="1513"/>
      <c r="KK1" s="1513"/>
      <c r="KL1" s="258">
        <f>KB1+1</f>
        <v>29</v>
      </c>
      <c r="KM1" s="369"/>
      <c r="KO1" s="1513" t="str">
        <f>KE1</f>
        <v>ENTRADAS DEL MES DE JUNIO    2023</v>
      </c>
      <c r="KP1" s="1513"/>
      <c r="KQ1" s="1513"/>
      <c r="KR1" s="1513"/>
      <c r="KS1" s="1513"/>
      <c r="KT1" s="1513"/>
      <c r="KU1" s="1513"/>
      <c r="KV1" s="258">
        <f>KL1+1</f>
        <v>30</v>
      </c>
      <c r="KW1" s="369"/>
      <c r="KY1" s="1513" t="str">
        <f>KO1</f>
        <v>ENTRADAS DEL MES DE JUNIO    2023</v>
      </c>
      <c r="KZ1" s="1513"/>
      <c r="LA1" s="1513"/>
      <c r="LB1" s="1513"/>
      <c r="LC1" s="1513"/>
      <c r="LD1" s="1513"/>
      <c r="LE1" s="1513"/>
      <c r="LF1" s="258">
        <f>KV1+1</f>
        <v>31</v>
      </c>
      <c r="LG1" s="369"/>
      <c r="LI1" s="1513" t="str">
        <f>KY1</f>
        <v>ENTRADAS DEL MES DE JUNIO    2023</v>
      </c>
      <c r="LJ1" s="1513"/>
      <c r="LK1" s="1513"/>
      <c r="LL1" s="1513"/>
      <c r="LM1" s="1513"/>
      <c r="LN1" s="1513"/>
      <c r="LO1" s="1513"/>
      <c r="LP1" s="258">
        <f>LF1+1</f>
        <v>32</v>
      </c>
      <c r="LQ1" s="369"/>
      <c r="LS1" s="1513" t="str">
        <f>LI1</f>
        <v>ENTRADAS DEL MES DE JUNIO    2023</v>
      </c>
      <c r="LT1" s="1513"/>
      <c r="LU1" s="1513"/>
      <c r="LV1" s="1513"/>
      <c r="LW1" s="1513"/>
      <c r="LX1" s="1513"/>
      <c r="LY1" s="1513"/>
      <c r="LZ1" s="258">
        <f>LP1+1</f>
        <v>33</v>
      </c>
      <c r="MC1" s="1513" t="str">
        <f>LS1</f>
        <v>ENTRADAS DEL MES DE JUNIO    2023</v>
      </c>
      <c r="MD1" s="1513"/>
      <c r="ME1" s="1513"/>
      <c r="MF1" s="1513"/>
      <c r="MG1" s="1513"/>
      <c r="MH1" s="1513"/>
      <c r="MI1" s="1513"/>
      <c r="MJ1" s="258">
        <f>LZ1+1</f>
        <v>34</v>
      </c>
      <c r="MK1" s="258"/>
      <c r="MM1" s="1513" t="str">
        <f>MC1</f>
        <v>ENTRADAS DEL MES DE JUNIO    2023</v>
      </c>
      <c r="MN1" s="1513"/>
      <c r="MO1" s="1513"/>
      <c r="MP1" s="1513"/>
      <c r="MQ1" s="1513"/>
      <c r="MR1" s="1513"/>
      <c r="MS1" s="1513"/>
      <c r="MT1" s="258">
        <f>MJ1+1</f>
        <v>35</v>
      </c>
      <c r="MU1" s="258"/>
      <c r="MW1" s="1513" t="str">
        <f>MM1</f>
        <v>ENTRADAS DEL MES DE JUNIO    2023</v>
      </c>
      <c r="MX1" s="1513"/>
      <c r="MY1" s="1513"/>
      <c r="MZ1" s="1513"/>
      <c r="NA1" s="1513"/>
      <c r="NB1" s="1513"/>
      <c r="NC1" s="1513"/>
      <c r="ND1" s="258">
        <f>MT1+1</f>
        <v>36</v>
      </c>
      <c r="NE1" s="258"/>
      <c r="NG1" s="1513" t="str">
        <f>MW1</f>
        <v>ENTRADAS DEL MES DE JUNIO    2023</v>
      </c>
      <c r="NH1" s="1513"/>
      <c r="NI1" s="1513"/>
      <c r="NJ1" s="1513"/>
      <c r="NK1" s="1513"/>
      <c r="NL1" s="1513"/>
      <c r="NM1" s="1513"/>
      <c r="NN1" s="258">
        <f>ND1+1</f>
        <v>37</v>
      </c>
      <c r="NO1" s="258"/>
      <c r="NQ1" s="1513" t="str">
        <f>NG1</f>
        <v>ENTRADAS DEL MES DE JUNIO    2023</v>
      </c>
      <c r="NR1" s="1513"/>
      <c r="NS1" s="1513"/>
      <c r="NT1" s="1513"/>
      <c r="NU1" s="1513"/>
      <c r="NV1" s="1513"/>
      <c r="NW1" s="1513"/>
      <c r="NX1" s="258">
        <f>NN1+1</f>
        <v>38</v>
      </c>
      <c r="NY1" s="258"/>
      <c r="OA1" s="1513" t="str">
        <f>NQ1</f>
        <v>ENTRADAS DEL MES DE JUNIO    2023</v>
      </c>
      <c r="OB1" s="1513"/>
      <c r="OC1" s="1513"/>
      <c r="OD1" s="1513"/>
      <c r="OE1" s="1513"/>
      <c r="OF1" s="1513"/>
      <c r="OG1" s="1513"/>
      <c r="OH1" s="258">
        <f>NX1+1</f>
        <v>39</v>
      </c>
      <c r="OI1" s="258"/>
      <c r="OK1" s="1513" t="str">
        <f>OA1</f>
        <v>ENTRADAS DEL MES DE JUNIO    2023</v>
      </c>
      <c r="OL1" s="1513"/>
      <c r="OM1" s="1513"/>
      <c r="ON1" s="1513"/>
      <c r="OO1" s="1513"/>
      <c r="OP1" s="1513"/>
      <c r="OQ1" s="1513"/>
      <c r="OR1" s="258">
        <f>OH1+1</f>
        <v>40</v>
      </c>
      <c r="OS1" s="258"/>
      <c r="OU1" s="1513" t="str">
        <f>OK1</f>
        <v>ENTRADAS DEL MES DE JUNIO    2023</v>
      </c>
      <c r="OV1" s="1513"/>
      <c r="OW1" s="1513"/>
      <c r="OX1" s="1513"/>
      <c r="OY1" s="1513"/>
      <c r="OZ1" s="1513"/>
      <c r="PA1" s="1513"/>
      <c r="PB1" s="258">
        <f>OR1+1</f>
        <v>41</v>
      </c>
      <c r="PC1" s="258"/>
      <c r="PE1" s="1513" t="str">
        <f>OU1</f>
        <v>ENTRADAS DEL MES DE JUNIO    2023</v>
      </c>
      <c r="PF1" s="1513"/>
      <c r="PG1" s="1513"/>
      <c r="PH1" s="1513"/>
      <c r="PI1" s="1513"/>
      <c r="PJ1" s="1513"/>
      <c r="PK1" s="1513"/>
      <c r="PL1" s="258">
        <f>PB1+1</f>
        <v>42</v>
      </c>
      <c r="PM1" s="258"/>
      <c r="PN1" s="258"/>
      <c r="PP1" s="1513" t="str">
        <f>PE1</f>
        <v>ENTRADAS DEL MES DE JUNIO    2023</v>
      </c>
      <c r="PQ1" s="1513"/>
      <c r="PR1" s="1513"/>
      <c r="PS1" s="1513"/>
      <c r="PT1" s="1513"/>
      <c r="PU1" s="1513"/>
      <c r="PV1" s="1513"/>
      <c r="PW1" s="258">
        <f>PL1+1</f>
        <v>43</v>
      </c>
      <c r="PX1" s="258"/>
      <c r="PZ1" s="1513" t="str">
        <f>PP1</f>
        <v>ENTRADAS DEL MES DE JUNIO    2023</v>
      </c>
      <c r="QA1" s="1513"/>
      <c r="QB1" s="1513"/>
      <c r="QC1" s="1513"/>
      <c r="QD1" s="1513"/>
      <c r="QE1" s="1513"/>
      <c r="QF1" s="1513"/>
      <c r="QG1" s="258">
        <f>PW1+1</f>
        <v>44</v>
      </c>
      <c r="QH1" s="258"/>
      <c r="QJ1" s="1513" t="str">
        <f>PZ1</f>
        <v>ENTRADAS DEL MES DE JUNIO    2023</v>
      </c>
      <c r="QK1" s="1513"/>
      <c r="QL1" s="1513"/>
      <c r="QM1" s="1513"/>
      <c r="QN1" s="1513"/>
      <c r="QO1" s="1513"/>
      <c r="QP1" s="1513"/>
      <c r="QQ1" s="258">
        <f>QG1+1</f>
        <v>45</v>
      </c>
      <c r="QR1" s="258"/>
      <c r="QT1" s="1513" t="str">
        <f>QJ1</f>
        <v>ENTRADAS DEL MES DE JUNIO    2023</v>
      </c>
      <c r="QU1" s="1513"/>
      <c r="QV1" s="1513"/>
      <c r="QW1" s="1513"/>
      <c r="QX1" s="1513"/>
      <c r="QY1" s="1513"/>
      <c r="QZ1" s="1513"/>
      <c r="RA1" s="258">
        <f>QQ1+1</f>
        <v>46</v>
      </c>
      <c r="RB1" s="258"/>
      <c r="RD1" s="1513" t="str">
        <f>QT1</f>
        <v>ENTRADAS DEL MES DE JUNIO    2023</v>
      </c>
      <c r="RE1" s="1513"/>
      <c r="RF1" s="1513"/>
      <c r="RG1" s="1513"/>
      <c r="RH1" s="1513"/>
      <c r="RI1" s="1513"/>
      <c r="RJ1" s="1513"/>
      <c r="RK1" s="258">
        <f>RA1+1</f>
        <v>47</v>
      </c>
      <c r="RL1" s="258"/>
      <c r="RN1" s="1513" t="str">
        <f>RD1</f>
        <v>ENTRADAS DEL MES DE JUNIO    2023</v>
      </c>
      <c r="RO1" s="1513"/>
      <c r="RP1" s="1513"/>
      <c r="RQ1" s="1513"/>
      <c r="RR1" s="1513"/>
      <c r="RS1" s="1513"/>
      <c r="RT1" s="1513"/>
      <c r="RU1" s="258">
        <f>RK1+1</f>
        <v>48</v>
      </c>
      <c r="RV1" s="258"/>
      <c r="RX1" s="1513" t="str">
        <f>RN1</f>
        <v>ENTRADAS DEL MES DE JUNIO    2023</v>
      </c>
      <c r="RY1" s="1513"/>
      <c r="RZ1" s="1513"/>
      <c r="SA1" s="1513"/>
      <c r="SB1" s="1513"/>
      <c r="SC1" s="1513"/>
      <c r="SD1" s="1513"/>
      <c r="SE1" s="258">
        <f>RU1+1</f>
        <v>49</v>
      </c>
      <c r="SF1" s="258"/>
      <c r="SH1" s="1513" t="str">
        <f>RX1</f>
        <v>ENTRADAS DEL MES DE JUNIO    2023</v>
      </c>
      <c r="SI1" s="1513"/>
      <c r="SJ1" s="1513"/>
      <c r="SK1" s="1513"/>
      <c r="SL1" s="1513"/>
      <c r="SM1" s="1513"/>
      <c r="SN1" s="1513"/>
      <c r="SO1" s="258">
        <f>SE1+1</f>
        <v>50</v>
      </c>
      <c r="SP1" s="258"/>
      <c r="SR1" s="1513" t="str">
        <f>SH1</f>
        <v>ENTRADAS DEL MES DE JUNIO    2023</v>
      </c>
      <c r="SS1" s="1513"/>
      <c r="ST1" s="1513"/>
      <c r="SU1" s="1513"/>
      <c r="SV1" s="1513"/>
      <c r="SW1" s="1513"/>
      <c r="SX1" s="1513"/>
      <c r="SY1" s="258">
        <f>SO1+1</f>
        <v>51</v>
      </c>
      <c r="SZ1" s="258"/>
      <c r="TB1" s="1513" t="str">
        <f>SR1</f>
        <v>ENTRADAS DEL MES DE JUNIO    2023</v>
      </c>
      <c r="TC1" s="1513"/>
      <c r="TD1" s="1513"/>
      <c r="TE1" s="1513"/>
      <c r="TF1" s="1513"/>
      <c r="TG1" s="1513"/>
      <c r="TH1" s="1513"/>
      <c r="TI1" s="258">
        <f>SY1+1</f>
        <v>52</v>
      </c>
      <c r="TJ1" s="258"/>
      <c r="TL1" s="1513" t="str">
        <f>TB1</f>
        <v>ENTRADAS DEL MES DE JUNIO    2023</v>
      </c>
      <c r="TM1" s="1513"/>
      <c r="TN1" s="1513"/>
      <c r="TO1" s="1513"/>
      <c r="TP1" s="1513"/>
      <c r="TQ1" s="1513"/>
      <c r="TR1" s="1513"/>
      <c r="TS1" s="258">
        <f>TI1+1</f>
        <v>53</v>
      </c>
      <c r="TT1" s="258"/>
      <c r="TV1" s="1513" t="str">
        <f>TL1</f>
        <v>ENTRADAS DEL MES DE JUNIO    2023</v>
      </c>
      <c r="TW1" s="1513"/>
      <c r="TX1" s="1513"/>
      <c r="TY1" s="1513"/>
      <c r="TZ1" s="1513"/>
      <c r="UA1" s="1513"/>
      <c r="UB1" s="1513"/>
      <c r="UC1" s="258">
        <f>TS1+1</f>
        <v>54</v>
      </c>
      <c r="UE1" s="1513" t="str">
        <f>TV1</f>
        <v>ENTRADAS DEL MES DE JUNIO    2023</v>
      </c>
      <c r="UF1" s="1513"/>
      <c r="UG1" s="1513"/>
      <c r="UH1" s="1513"/>
      <c r="UI1" s="1513"/>
      <c r="UJ1" s="1513"/>
      <c r="UK1" s="1513"/>
      <c r="UL1" s="258">
        <f>UC1+1</f>
        <v>55</v>
      </c>
      <c r="UN1" s="1513" t="str">
        <f>UE1</f>
        <v>ENTRADAS DEL MES DE JUNIO    2023</v>
      </c>
      <c r="UO1" s="1513"/>
      <c r="UP1" s="1513"/>
      <c r="UQ1" s="1513"/>
      <c r="UR1" s="1513"/>
      <c r="US1" s="1513"/>
      <c r="UT1" s="1513"/>
      <c r="UU1" s="258">
        <f>UL1+1</f>
        <v>56</v>
      </c>
      <c r="UW1" s="1513" t="str">
        <f>UN1</f>
        <v>ENTRADAS DEL MES DE JUNIO    2023</v>
      </c>
      <c r="UX1" s="1513"/>
      <c r="UY1" s="1513"/>
      <c r="UZ1" s="1513"/>
      <c r="VA1" s="1513"/>
      <c r="VB1" s="1513"/>
      <c r="VC1" s="1513"/>
      <c r="VD1" s="258">
        <f>UU1+1</f>
        <v>57</v>
      </c>
      <c r="VF1" s="1513" t="str">
        <f>UW1</f>
        <v>ENTRADAS DEL MES DE JUNIO    2023</v>
      </c>
      <c r="VG1" s="1513"/>
      <c r="VH1" s="1513"/>
      <c r="VI1" s="1513"/>
      <c r="VJ1" s="1513"/>
      <c r="VK1" s="1513"/>
      <c r="VL1" s="1513"/>
      <c r="VM1" s="258">
        <f>VD1+1</f>
        <v>58</v>
      </c>
      <c r="VO1" s="1513" t="str">
        <f>VF1</f>
        <v>ENTRADAS DEL MES DE JUNIO    2023</v>
      </c>
      <c r="VP1" s="1513"/>
      <c r="VQ1" s="1513"/>
      <c r="VR1" s="1513"/>
      <c r="VS1" s="1513"/>
      <c r="VT1" s="1513"/>
      <c r="VU1" s="1513"/>
      <c r="VV1" s="258">
        <f>VM1+1</f>
        <v>59</v>
      </c>
      <c r="VX1" s="1513" t="str">
        <f>VO1</f>
        <v>ENTRADAS DEL MES DE JUNIO    2023</v>
      </c>
      <c r="VY1" s="1513"/>
      <c r="VZ1" s="1513"/>
      <c r="WA1" s="1513"/>
      <c r="WB1" s="1513"/>
      <c r="WC1" s="1513"/>
      <c r="WD1" s="1513"/>
      <c r="WE1" s="258">
        <f>VV1+1</f>
        <v>60</v>
      </c>
      <c r="WG1" s="1513" t="str">
        <f>VX1</f>
        <v>ENTRADAS DEL MES DE JUNIO    2023</v>
      </c>
      <c r="WH1" s="1513"/>
      <c r="WI1" s="1513"/>
      <c r="WJ1" s="1513"/>
      <c r="WK1" s="1513"/>
      <c r="WL1" s="1513"/>
      <c r="WM1" s="1513"/>
      <c r="WN1" s="258">
        <f>WE1+1</f>
        <v>61</v>
      </c>
      <c r="WP1" s="1513" t="str">
        <f>WG1</f>
        <v>ENTRADAS DEL MES DE JUNIO    2023</v>
      </c>
      <c r="WQ1" s="1513"/>
      <c r="WR1" s="1513"/>
      <c r="WS1" s="1513"/>
      <c r="WT1" s="1513"/>
      <c r="WU1" s="1513"/>
      <c r="WV1" s="1513"/>
      <c r="WW1" s="258">
        <f>WN1+1</f>
        <v>62</v>
      </c>
      <c r="WY1" s="1513" t="str">
        <f>WP1</f>
        <v>ENTRADAS DEL MES DE JUNIO    2023</v>
      </c>
      <c r="WZ1" s="1513"/>
      <c r="XA1" s="1513"/>
      <c r="XB1" s="1513"/>
      <c r="XC1" s="1513"/>
      <c r="XD1" s="1513"/>
      <c r="XE1" s="1513"/>
      <c r="XF1" s="258">
        <f>WW1+1</f>
        <v>63</v>
      </c>
      <c r="XH1" s="1513" t="str">
        <f>WY1</f>
        <v>ENTRADAS DEL MES DE JUNIO    2023</v>
      </c>
      <c r="XI1" s="1513"/>
      <c r="XJ1" s="1513"/>
      <c r="XK1" s="1513"/>
      <c r="XL1" s="1513"/>
      <c r="XM1" s="1513"/>
      <c r="XN1" s="1513"/>
      <c r="XO1" s="258">
        <f>XF1+1</f>
        <v>64</v>
      </c>
      <c r="XQ1" s="1513" t="str">
        <f>XH1</f>
        <v>ENTRADAS DEL MES DE JUNIO    2023</v>
      </c>
      <c r="XR1" s="1513"/>
      <c r="XS1" s="1513"/>
      <c r="XT1" s="1513"/>
      <c r="XU1" s="1513"/>
      <c r="XV1" s="1513"/>
      <c r="XW1" s="1513"/>
      <c r="XX1" s="258">
        <f>XO1+1</f>
        <v>65</v>
      </c>
      <c r="XZ1" s="1513" t="str">
        <f>XQ1</f>
        <v>ENTRADAS DEL MES DE JUNIO    2023</v>
      </c>
      <c r="YA1" s="1513"/>
      <c r="YB1" s="1513"/>
      <c r="YC1" s="1513"/>
      <c r="YD1" s="1513"/>
      <c r="YE1" s="1513"/>
      <c r="YF1" s="1513"/>
      <c r="YG1" s="258">
        <f>XX1+1</f>
        <v>66</v>
      </c>
      <c r="YI1" s="1513" t="str">
        <f>XZ1</f>
        <v>ENTRADAS DEL MES DE JUNIO    2023</v>
      </c>
      <c r="YJ1" s="1513"/>
      <c r="YK1" s="1513"/>
      <c r="YL1" s="1513"/>
      <c r="YM1" s="1513"/>
      <c r="YN1" s="1513"/>
      <c r="YO1" s="1513"/>
      <c r="YP1" s="258">
        <f>YG1+1</f>
        <v>67</v>
      </c>
      <c r="YR1" s="1513" t="str">
        <f>YI1</f>
        <v>ENTRADAS DEL MES DE JUNIO    2023</v>
      </c>
      <c r="YS1" s="1513"/>
      <c r="YT1" s="1513"/>
      <c r="YU1" s="1513"/>
      <c r="YV1" s="1513"/>
      <c r="YW1" s="1513"/>
      <c r="YX1" s="1513"/>
      <c r="YY1" s="258">
        <f>YP1+1</f>
        <v>68</v>
      </c>
      <c r="ZA1" s="1513" t="str">
        <f>YR1</f>
        <v>ENTRADAS DEL MES DE JUNIO    2023</v>
      </c>
      <c r="ZB1" s="1513"/>
      <c r="ZC1" s="1513"/>
      <c r="ZD1" s="1513"/>
      <c r="ZE1" s="1513"/>
      <c r="ZF1" s="1513"/>
      <c r="ZG1" s="1513"/>
      <c r="ZH1" s="258">
        <f>YY1+1</f>
        <v>69</v>
      </c>
      <c r="ZJ1" s="1513" t="str">
        <f>ZA1</f>
        <v>ENTRADAS DEL MES DE JUNIO    2023</v>
      </c>
      <c r="ZK1" s="1513"/>
      <c r="ZL1" s="1513"/>
      <c r="ZM1" s="1513"/>
      <c r="ZN1" s="1513"/>
      <c r="ZO1" s="1513"/>
      <c r="ZP1" s="1513"/>
      <c r="ZQ1" s="258">
        <f>ZH1+1</f>
        <v>70</v>
      </c>
      <c r="ZS1" s="1513" t="str">
        <f>ZJ1</f>
        <v>ENTRADAS DEL MES DE JUNIO    2023</v>
      </c>
      <c r="ZT1" s="1513"/>
      <c r="ZU1" s="1513"/>
      <c r="ZV1" s="1513"/>
      <c r="ZW1" s="1513"/>
      <c r="ZX1" s="1513"/>
      <c r="ZY1" s="1513"/>
      <c r="ZZ1" s="258">
        <f>ZQ1+1</f>
        <v>71</v>
      </c>
      <c r="AAB1" s="1513" t="str">
        <f>ZS1</f>
        <v>ENTRADAS DEL MES DE JUNIO    2023</v>
      </c>
      <c r="AAC1" s="1513"/>
      <c r="AAD1" s="1513"/>
      <c r="AAE1" s="1513"/>
      <c r="AAF1" s="1513"/>
      <c r="AAG1" s="1513"/>
      <c r="AAH1" s="1513"/>
      <c r="AAI1" s="258">
        <f>ZZ1+1</f>
        <v>72</v>
      </c>
      <c r="AAK1" s="1513" t="str">
        <f>AAB1</f>
        <v>ENTRADAS DEL MES DE JUNIO    2023</v>
      </c>
      <c r="AAL1" s="1513"/>
      <c r="AAM1" s="1513"/>
      <c r="AAN1" s="1513"/>
      <c r="AAO1" s="1513"/>
      <c r="AAP1" s="1513"/>
      <c r="AAQ1" s="1513"/>
      <c r="AAR1" s="258">
        <f>AAI1+1</f>
        <v>73</v>
      </c>
      <c r="AAT1" s="1513" t="str">
        <f>AAK1</f>
        <v>ENTRADAS DEL MES DE JUNIO    2023</v>
      </c>
      <c r="AAU1" s="1513"/>
      <c r="AAV1" s="1513"/>
      <c r="AAW1" s="1513"/>
      <c r="AAX1" s="1513"/>
      <c r="AAY1" s="1513"/>
      <c r="AAZ1" s="1513"/>
      <c r="ABA1" s="258">
        <f>AAR1+1</f>
        <v>74</v>
      </c>
      <c r="ABC1" s="1513" t="str">
        <f>AAT1</f>
        <v>ENTRADAS DEL MES DE JUNIO    2023</v>
      </c>
      <c r="ABD1" s="1513"/>
      <c r="ABE1" s="1513"/>
      <c r="ABF1" s="1513"/>
      <c r="ABG1" s="1513"/>
      <c r="ABH1" s="1513"/>
      <c r="ABI1" s="1513"/>
      <c r="ABJ1" s="258">
        <f>ABA1+1</f>
        <v>75</v>
      </c>
      <c r="ABL1" s="1513" t="str">
        <f>ABC1</f>
        <v>ENTRADAS DEL MES DE JUNIO    2023</v>
      </c>
      <c r="ABM1" s="1513"/>
      <c r="ABN1" s="1513"/>
      <c r="ABO1" s="1513"/>
      <c r="ABP1" s="1513"/>
      <c r="ABQ1" s="1513"/>
      <c r="ABR1" s="1513"/>
      <c r="ABS1" s="258">
        <f>ABJ1+1</f>
        <v>76</v>
      </c>
      <c r="ABU1" s="1513" t="str">
        <f>ABL1</f>
        <v>ENTRADAS DEL MES DE JUNIO    2023</v>
      </c>
      <c r="ABV1" s="1513"/>
      <c r="ABW1" s="1513"/>
      <c r="ABX1" s="1513"/>
      <c r="ABY1" s="1513"/>
      <c r="ABZ1" s="1513"/>
      <c r="ACA1" s="1513"/>
      <c r="ACB1" s="258">
        <f>ABS1+1</f>
        <v>77</v>
      </c>
      <c r="ACD1" s="1513" t="str">
        <f>ABU1</f>
        <v>ENTRADAS DEL MES DE JUNIO    2023</v>
      </c>
      <c r="ACE1" s="1513"/>
      <c r="ACF1" s="1513"/>
      <c r="ACG1" s="1513"/>
      <c r="ACH1" s="1513"/>
      <c r="ACI1" s="1513"/>
      <c r="ACJ1" s="1513"/>
      <c r="ACK1" s="258">
        <f>ACB1+1</f>
        <v>78</v>
      </c>
      <c r="ACM1" s="1513" t="str">
        <f>ACD1</f>
        <v>ENTRADAS DEL MES DE JUNIO    2023</v>
      </c>
      <c r="ACN1" s="1513"/>
      <c r="ACO1" s="1513"/>
      <c r="ACP1" s="1513"/>
      <c r="ACQ1" s="1513"/>
      <c r="ACR1" s="1513"/>
      <c r="ACS1" s="1513"/>
      <c r="ACT1" s="258">
        <f>ACK1+1</f>
        <v>79</v>
      </c>
      <c r="ACV1" s="1513" t="str">
        <f>ACM1</f>
        <v>ENTRADAS DEL MES DE JUNIO    2023</v>
      </c>
      <c r="ACW1" s="1513"/>
      <c r="ACX1" s="1513"/>
      <c r="ACY1" s="1513"/>
      <c r="ACZ1" s="1513"/>
      <c r="ADA1" s="1513"/>
      <c r="ADB1" s="1513"/>
      <c r="ADC1" s="258">
        <f>ACT1+1</f>
        <v>80</v>
      </c>
      <c r="ADE1" s="1513" t="str">
        <f>ACV1</f>
        <v>ENTRADAS DEL MES DE JUNIO    2023</v>
      </c>
      <c r="ADF1" s="1513"/>
      <c r="ADG1" s="1513"/>
      <c r="ADH1" s="1513"/>
      <c r="ADI1" s="1513"/>
      <c r="ADJ1" s="1513"/>
      <c r="ADK1" s="1513"/>
      <c r="ADL1" s="258">
        <f>ADC1+1</f>
        <v>81</v>
      </c>
      <c r="ADN1" s="1513" t="str">
        <f>ADE1</f>
        <v>ENTRADAS DEL MES DE JUNIO    2023</v>
      </c>
      <c r="ADO1" s="1513"/>
      <c r="ADP1" s="1513"/>
      <c r="ADQ1" s="1513"/>
      <c r="ADR1" s="1513"/>
      <c r="ADS1" s="1513"/>
      <c r="ADT1" s="1513"/>
      <c r="ADU1" s="258">
        <f>ADL1+1</f>
        <v>82</v>
      </c>
      <c r="ADW1" s="1513" t="str">
        <f>ADN1</f>
        <v>ENTRADAS DEL MES DE JUNIO    2023</v>
      </c>
      <c r="ADX1" s="1513"/>
      <c r="ADY1" s="1513"/>
      <c r="ADZ1" s="1513"/>
      <c r="AEA1" s="1513"/>
      <c r="AEB1" s="1513"/>
      <c r="AEC1" s="1513"/>
      <c r="AED1" s="258">
        <f>ADU1+1</f>
        <v>83</v>
      </c>
      <c r="AEF1" s="1513" t="str">
        <f>ADW1</f>
        <v>ENTRADAS DEL MES DE JUNIO    2023</v>
      </c>
      <c r="AEG1" s="1513"/>
      <c r="AEH1" s="1513"/>
      <c r="AEI1" s="1513"/>
      <c r="AEJ1" s="1513"/>
      <c r="AEK1" s="1513"/>
      <c r="AEL1" s="1513"/>
      <c r="AEM1" s="258">
        <f>AED1+1</f>
        <v>84</v>
      </c>
      <c r="AEO1" s="1513" t="str">
        <f>AEF1</f>
        <v>ENTRADAS DEL MES DE JUNIO    2023</v>
      </c>
      <c r="AEP1" s="1513"/>
      <c r="AEQ1" s="1513"/>
      <c r="AER1" s="1513"/>
      <c r="AES1" s="1513"/>
      <c r="AET1" s="1513"/>
      <c r="AEU1" s="1513"/>
      <c r="AEV1" s="258">
        <f>AEM1+1</f>
        <v>85</v>
      </c>
      <c r="AEX1" s="1513" t="str">
        <f>AEO1</f>
        <v>ENTRADAS DEL MES DE JUNIO    2023</v>
      </c>
      <c r="AEY1" s="1513"/>
      <c r="AEZ1" s="1513"/>
      <c r="AFA1" s="1513"/>
      <c r="AFB1" s="1513"/>
      <c r="AFC1" s="1513"/>
      <c r="AFD1" s="1513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40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55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55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55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55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55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55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55">
        <v>18207.099999999999</v>
      </c>
      <c r="CT5" s="134">
        <f>CQ5-CS5</f>
        <v>-126.11999999999898</v>
      </c>
      <c r="CU5" s="371"/>
      <c r="CW5" s="583" t="s">
        <v>374</v>
      </c>
      <c r="CX5" s="1242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55">
        <v>18117.8</v>
      </c>
      <c r="DD5" s="134">
        <f>DA5-DC5</f>
        <v>279.56999999999971</v>
      </c>
      <c r="DE5" s="371"/>
      <c r="DG5" s="589" t="s">
        <v>189</v>
      </c>
      <c r="DH5" s="1243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55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55">
        <v>17917.8</v>
      </c>
      <c r="DX5" s="134">
        <f>DU5-DW5</f>
        <v>-30.43999999999869</v>
      </c>
      <c r="DY5" s="233"/>
      <c r="EA5" s="1519" t="s">
        <v>84</v>
      </c>
      <c r="EB5" s="1261"/>
      <c r="EC5" s="590">
        <v>39.5</v>
      </c>
      <c r="ED5" s="586">
        <v>45094</v>
      </c>
      <c r="EE5" s="587">
        <v>3707</v>
      </c>
      <c r="EF5" s="584">
        <v>4</v>
      </c>
      <c r="EG5" s="1355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2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55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2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40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40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55">
        <v>18953.8</v>
      </c>
      <c r="FV5" s="134">
        <f>FS5-FU5</f>
        <v>66.740000000001601</v>
      </c>
      <c r="FW5" s="371"/>
      <c r="FY5" s="626" t="s">
        <v>189</v>
      </c>
      <c r="FZ5" s="1262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55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55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55">
        <v>18811.2</v>
      </c>
      <c r="GZ5" s="134">
        <f>GW5-GY5</f>
        <v>-47.81000000000131</v>
      </c>
      <c r="HA5" s="371"/>
      <c r="HC5" s="1129" t="s">
        <v>398</v>
      </c>
      <c r="HD5" s="1289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1355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1340">
        <v>19023.400000000001</v>
      </c>
      <c r="HT5" s="134">
        <f>HQ5-HS5</f>
        <v>-3.6000000000021828</v>
      </c>
      <c r="HU5" s="371"/>
      <c r="HW5" s="928" t="s">
        <v>438</v>
      </c>
      <c r="HX5" s="1290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1355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1355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1355">
        <v>18954.8</v>
      </c>
      <c r="IX5" s="134">
        <f>IU5-IW5</f>
        <v>-89.200000000000728</v>
      </c>
      <c r="IY5" s="371"/>
      <c r="JA5" s="589" t="s">
        <v>374</v>
      </c>
      <c r="JB5" s="1295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1355">
        <v>18573.5</v>
      </c>
      <c r="JH5" s="134">
        <f>JE5-JG5</f>
        <v>41.229999999999563</v>
      </c>
      <c r="JI5" s="371"/>
      <c r="JK5" s="597" t="s">
        <v>189</v>
      </c>
      <c r="JL5" s="1296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1340">
        <v>18761.900000000001</v>
      </c>
      <c r="JR5" s="134">
        <f>JO5-JQ5</f>
        <v>128.86999999999898</v>
      </c>
      <c r="JS5" s="371"/>
      <c r="JU5" s="583" t="s">
        <v>469</v>
      </c>
      <c r="JV5" s="1290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19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19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19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485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493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500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516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546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509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535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527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526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555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599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591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571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572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617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580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622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630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639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653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663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676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690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699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693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701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707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717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485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493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500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507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521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509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535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527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567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555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599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591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571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572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617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580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622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630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639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653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663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676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690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699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693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701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719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485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493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500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516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525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509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535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543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573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555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599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591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571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572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617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580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622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630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639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653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663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676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690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699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693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701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712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485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493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500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516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523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509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535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578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573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555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595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591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571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572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617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580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622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630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639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653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663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676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690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699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693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701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712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723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485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495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500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516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525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509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535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527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526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555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595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591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572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617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580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622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630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639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653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663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676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696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699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693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704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713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723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485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495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497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511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536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509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535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581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567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555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595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591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572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617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580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622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630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639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653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663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676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688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697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693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704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719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485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493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500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516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521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509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535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576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526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555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594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591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572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617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580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622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630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639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652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663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676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688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699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693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695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719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485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493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500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516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546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509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535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543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552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555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595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591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572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617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580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622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630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639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653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663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676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694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699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693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710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712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485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496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500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507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552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509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535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575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552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555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579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591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572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617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580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622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630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639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652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663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676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696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697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693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703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719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723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485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493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500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511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523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509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535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578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573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555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595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591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572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617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580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622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630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639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650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663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676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690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697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693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710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712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486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493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500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507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552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509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534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578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573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555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579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592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606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532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618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562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631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640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647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662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675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698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697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691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704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719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723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486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492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500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516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552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510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534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573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573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555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579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592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606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532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618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562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631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640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649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662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675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690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697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691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703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719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714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486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492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500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507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552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510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534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576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568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556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579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592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606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532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618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562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631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640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652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662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675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694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697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691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704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719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721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486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491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498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507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546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510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534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578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573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556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579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592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606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532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618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562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631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640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652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662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675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697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691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704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713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723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486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493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500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507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523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510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534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527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526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556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579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592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606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532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618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562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631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640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647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662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675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697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691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704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719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723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486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496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500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507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545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510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534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539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573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556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579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592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606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532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618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562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631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640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646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662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675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697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691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703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713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723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486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491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500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516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546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510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534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548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573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556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579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592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606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532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618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562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631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640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646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662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675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697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691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695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713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723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486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496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497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507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546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510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534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581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568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556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579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592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606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532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618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562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631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640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650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662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675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697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691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704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719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723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486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493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497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507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550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510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534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543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573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556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592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606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532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618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562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631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640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646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662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675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699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691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704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713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717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486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491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500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507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552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510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534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581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568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556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592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606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532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618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562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631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640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646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662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675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698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691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704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719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723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486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491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510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543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556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532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618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562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631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640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653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675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699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691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695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713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556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695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556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704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4" t="s">
        <v>21</v>
      </c>
      <c r="GW33" s="925"/>
      <c r="GX33" s="137">
        <f>GV32-GX32</f>
        <v>0</v>
      </c>
      <c r="HF33" s="924" t="s">
        <v>21</v>
      </c>
      <c r="HG33" s="925"/>
      <c r="HH33" s="137">
        <f>HF32-HH32</f>
        <v>0</v>
      </c>
      <c r="HP33" s="924" t="s">
        <v>21</v>
      </c>
      <c r="HQ33" s="925"/>
      <c r="HR33" s="137">
        <f>HP32-HR32</f>
        <v>0</v>
      </c>
      <c r="HZ33" s="924" t="s">
        <v>21</v>
      </c>
      <c r="IA33" s="925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15" t="s">
        <v>21</v>
      </c>
      <c r="SB33" s="1516"/>
      <c r="SC33" s="137">
        <f>SUM(SD5-SC32)</f>
        <v>0</v>
      </c>
      <c r="SK33" s="1515" t="s">
        <v>21</v>
      </c>
      <c r="SL33" s="1516"/>
      <c r="SM33" s="137">
        <f>SUM(SN5-SM32)</f>
        <v>0</v>
      </c>
      <c r="SU33" s="1515" t="s">
        <v>21</v>
      </c>
      <c r="SV33" s="1516"/>
      <c r="SW33" s="208">
        <f>SUM(SX5-SW32)</f>
        <v>0</v>
      </c>
      <c r="TE33" s="1515" t="s">
        <v>21</v>
      </c>
      <c r="TF33" s="1516"/>
      <c r="TG33" s="137">
        <f>SUM(TH5-TG32)</f>
        <v>0</v>
      </c>
      <c r="TO33" s="1515" t="s">
        <v>21</v>
      </c>
      <c r="TP33" s="1516"/>
      <c r="TQ33" s="137">
        <f>SUM(TR5-TQ32)</f>
        <v>0</v>
      </c>
      <c r="TY33" s="1515" t="s">
        <v>21</v>
      </c>
      <c r="TZ33" s="1516"/>
      <c r="UA33" s="137">
        <f>SUM(UB5-UA32)</f>
        <v>0</v>
      </c>
      <c r="UH33" s="1515" t="s">
        <v>21</v>
      </c>
      <c r="UI33" s="1516"/>
      <c r="UJ33" s="137">
        <f>SUM(UK5-UJ32)</f>
        <v>0</v>
      </c>
      <c r="UQ33" s="1515" t="s">
        <v>21</v>
      </c>
      <c r="UR33" s="1516"/>
      <c r="US33" s="137">
        <f>SUM(UT5-US32)</f>
        <v>0</v>
      </c>
      <c r="UZ33" s="1515" t="s">
        <v>21</v>
      </c>
      <c r="VA33" s="1516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15" t="s">
        <v>21</v>
      </c>
      <c r="WB33" s="1516"/>
      <c r="WC33" s="137">
        <f>WD5-WC32</f>
        <v>-22</v>
      </c>
      <c r="WJ33" s="1515" t="s">
        <v>21</v>
      </c>
      <c r="WK33" s="1516"/>
      <c r="WL33" s="137">
        <f>WM5-WL32</f>
        <v>-22</v>
      </c>
      <c r="WS33" s="1515" t="s">
        <v>21</v>
      </c>
      <c r="WT33" s="1516"/>
      <c r="WU33" s="137">
        <f>WV5-WU32</f>
        <v>-22</v>
      </c>
      <c r="XB33" s="1515" t="s">
        <v>21</v>
      </c>
      <c r="XC33" s="1516"/>
      <c r="XD33" s="137">
        <f>XE5-XD32</f>
        <v>-22</v>
      </c>
      <c r="XK33" s="1515" t="s">
        <v>21</v>
      </c>
      <c r="XL33" s="1516"/>
      <c r="XM33" s="137">
        <f>XN5-XM32</f>
        <v>-22</v>
      </c>
      <c r="XT33" s="1515" t="s">
        <v>21</v>
      </c>
      <c r="XU33" s="1516"/>
      <c r="XV33" s="137">
        <f>XW5-XV32</f>
        <v>-22</v>
      </c>
      <c r="YC33" s="1515" t="s">
        <v>21</v>
      </c>
      <c r="YD33" s="1516"/>
      <c r="YE33" s="137">
        <f>YF5-YE32</f>
        <v>-22</v>
      </c>
      <c r="YL33" s="1515" t="s">
        <v>21</v>
      </c>
      <c r="YM33" s="1516"/>
      <c r="YN33" s="137">
        <f>YO5-YN32</f>
        <v>-22</v>
      </c>
      <c r="YU33" s="1515" t="s">
        <v>21</v>
      </c>
      <c r="YV33" s="1516"/>
      <c r="YW33" s="137">
        <f>YX5-YW32</f>
        <v>-22</v>
      </c>
      <c r="ZD33" s="1515" t="s">
        <v>21</v>
      </c>
      <c r="ZE33" s="1516"/>
      <c r="ZF33" s="137">
        <f>ZG5-ZF32</f>
        <v>-22</v>
      </c>
      <c r="ZM33" s="1515" t="s">
        <v>21</v>
      </c>
      <c r="ZN33" s="1516"/>
      <c r="ZO33" s="137">
        <f>ZP5-ZO32</f>
        <v>-22</v>
      </c>
      <c r="ZV33" s="1515" t="s">
        <v>21</v>
      </c>
      <c r="ZW33" s="1516"/>
      <c r="ZX33" s="137">
        <f>ZY5-ZX32</f>
        <v>-22</v>
      </c>
      <c r="AAE33" s="1515" t="s">
        <v>21</v>
      </c>
      <c r="AAF33" s="1516"/>
      <c r="AAG33" s="137">
        <f>AAH5-AAG32</f>
        <v>-22</v>
      </c>
      <c r="AAN33" s="1515" t="s">
        <v>21</v>
      </c>
      <c r="AAO33" s="1516"/>
      <c r="AAP33" s="137">
        <f>AAQ5-AAP32</f>
        <v>-22</v>
      </c>
      <c r="AAW33" s="1515" t="s">
        <v>21</v>
      </c>
      <c r="AAX33" s="1516"/>
      <c r="AAY33" s="137">
        <f>AAZ5-AAY32</f>
        <v>-22</v>
      </c>
      <c r="ABF33" s="1515" t="s">
        <v>21</v>
      </c>
      <c r="ABG33" s="1516"/>
      <c r="ABH33" s="137">
        <f>ABH32-ABF32</f>
        <v>22</v>
      </c>
      <c r="ABO33" s="1515" t="s">
        <v>21</v>
      </c>
      <c r="ABP33" s="1516"/>
      <c r="ABQ33" s="137">
        <f>ABR5-ABQ32</f>
        <v>-22</v>
      </c>
      <c r="ABX33" s="1515" t="s">
        <v>21</v>
      </c>
      <c r="ABY33" s="1516"/>
      <c r="ABZ33" s="137">
        <f>ACA5-ABZ32</f>
        <v>-22</v>
      </c>
      <c r="ACG33" s="1515" t="s">
        <v>21</v>
      </c>
      <c r="ACH33" s="1516"/>
      <c r="ACI33" s="137">
        <f>ACJ5-ACI32</f>
        <v>-22</v>
      </c>
      <c r="ACP33" s="1515" t="s">
        <v>21</v>
      </c>
      <c r="ACQ33" s="1516"/>
      <c r="ACR33" s="137">
        <f>ACS5-ACR32</f>
        <v>-22</v>
      </c>
      <c r="ACY33" s="1515" t="s">
        <v>21</v>
      </c>
      <c r="ACZ33" s="1516"/>
      <c r="ADA33" s="137">
        <f>ADB5-ADA32</f>
        <v>-22</v>
      </c>
      <c r="ADH33" s="1515" t="s">
        <v>21</v>
      </c>
      <c r="ADI33" s="1516"/>
      <c r="ADJ33" s="137">
        <f>ADK5-ADJ32</f>
        <v>-22</v>
      </c>
      <c r="ADQ33" s="1515" t="s">
        <v>21</v>
      </c>
      <c r="ADR33" s="1516"/>
      <c r="ADS33" s="137">
        <f>ADT5-ADS32</f>
        <v>-22</v>
      </c>
      <c r="ADZ33" s="1515" t="s">
        <v>21</v>
      </c>
      <c r="AEA33" s="1516"/>
      <c r="AEB33" s="137">
        <f>AEC5-AEB32</f>
        <v>-22</v>
      </c>
      <c r="AEI33" s="1515" t="s">
        <v>21</v>
      </c>
      <c r="AEJ33" s="1516"/>
      <c r="AEK33" s="137">
        <f>AEL5-AEK32</f>
        <v>-22</v>
      </c>
      <c r="AER33" s="1515" t="s">
        <v>21</v>
      </c>
      <c r="AES33" s="1516"/>
      <c r="AET33" s="137">
        <f>AEU5-AET32</f>
        <v>-22</v>
      </c>
      <c r="AFA33" s="1515" t="s">
        <v>21</v>
      </c>
      <c r="AFB33" s="151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17" t="s">
        <v>4</v>
      </c>
      <c r="SB34" s="1518"/>
      <c r="SC34" s="49"/>
      <c r="SK34" s="1517" t="s">
        <v>4</v>
      </c>
      <c r="SL34" s="1518"/>
      <c r="SM34" s="49"/>
      <c r="SU34" s="1517" t="s">
        <v>4</v>
      </c>
      <c r="SV34" s="1518"/>
      <c r="SW34" s="49"/>
      <c r="TE34" s="1517" t="s">
        <v>4</v>
      </c>
      <c r="TF34" s="1518"/>
      <c r="TG34" s="49"/>
      <c r="TO34" s="1517" t="s">
        <v>4</v>
      </c>
      <c r="TP34" s="1518"/>
      <c r="TQ34" s="49"/>
      <c r="TY34" s="1517" t="s">
        <v>4</v>
      </c>
      <c r="TZ34" s="1518"/>
      <c r="UA34" s="49"/>
      <c r="UH34" s="1517" t="s">
        <v>4</v>
      </c>
      <c r="UI34" s="1518"/>
      <c r="UJ34" s="49"/>
      <c r="UQ34" s="1517" t="s">
        <v>4</v>
      </c>
      <c r="UR34" s="1518"/>
      <c r="US34" s="49"/>
      <c r="UZ34" s="1517" t="s">
        <v>4</v>
      </c>
      <c r="VA34" s="1518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17" t="s">
        <v>4</v>
      </c>
      <c r="WB34" s="1518"/>
      <c r="WC34" s="49"/>
      <c r="WJ34" s="1517" t="s">
        <v>4</v>
      </c>
      <c r="WK34" s="1518"/>
      <c r="WL34" s="49"/>
      <c r="WS34" s="1517" t="s">
        <v>4</v>
      </c>
      <c r="WT34" s="1518"/>
      <c r="WU34" s="49"/>
      <c r="XB34" s="1517" t="s">
        <v>4</v>
      </c>
      <c r="XC34" s="1518"/>
      <c r="XD34" s="49"/>
      <c r="XK34" s="1517" t="s">
        <v>4</v>
      </c>
      <c r="XL34" s="1518"/>
      <c r="XM34" s="49"/>
      <c r="XT34" s="1517" t="s">
        <v>4</v>
      </c>
      <c r="XU34" s="1518"/>
      <c r="XV34" s="49"/>
      <c r="YC34" s="1517" t="s">
        <v>4</v>
      </c>
      <c r="YD34" s="1518"/>
      <c r="YE34" s="49"/>
      <c r="YL34" s="1517" t="s">
        <v>4</v>
      </c>
      <c r="YM34" s="1518"/>
      <c r="YN34" s="49"/>
      <c r="YU34" s="1517" t="s">
        <v>4</v>
      </c>
      <c r="YV34" s="1518"/>
      <c r="YW34" s="49"/>
      <c r="ZD34" s="1517" t="s">
        <v>4</v>
      </c>
      <c r="ZE34" s="1518"/>
      <c r="ZF34" s="49"/>
      <c r="ZM34" s="1517" t="s">
        <v>4</v>
      </c>
      <c r="ZN34" s="1518"/>
      <c r="ZO34" s="49"/>
      <c r="ZV34" s="1517" t="s">
        <v>4</v>
      </c>
      <c r="ZW34" s="1518"/>
      <c r="ZX34" s="49"/>
      <c r="AAE34" s="1517" t="s">
        <v>4</v>
      </c>
      <c r="AAF34" s="1518"/>
      <c r="AAG34" s="49"/>
      <c r="AAN34" s="1517" t="s">
        <v>4</v>
      </c>
      <c r="AAO34" s="1518"/>
      <c r="AAP34" s="49"/>
      <c r="AAW34" s="1517" t="s">
        <v>4</v>
      </c>
      <c r="AAX34" s="1518"/>
      <c r="AAY34" s="49"/>
      <c r="ABF34" s="1517" t="s">
        <v>4</v>
      </c>
      <c r="ABG34" s="1518"/>
      <c r="ABH34" s="49"/>
      <c r="ABO34" s="1517" t="s">
        <v>4</v>
      </c>
      <c r="ABP34" s="1518"/>
      <c r="ABQ34" s="49"/>
      <c r="ABX34" s="1517" t="s">
        <v>4</v>
      </c>
      <c r="ABY34" s="1518"/>
      <c r="ABZ34" s="49"/>
      <c r="ACG34" s="1517" t="s">
        <v>4</v>
      </c>
      <c r="ACH34" s="1518"/>
      <c r="ACI34" s="49"/>
      <c r="ACP34" s="1517" t="s">
        <v>4</v>
      </c>
      <c r="ACQ34" s="1518"/>
      <c r="ACR34" s="49"/>
      <c r="ACY34" s="1517" t="s">
        <v>4</v>
      </c>
      <c r="ACZ34" s="1518"/>
      <c r="ADA34" s="49"/>
      <c r="ADH34" s="1517" t="s">
        <v>4</v>
      </c>
      <c r="ADI34" s="1518"/>
      <c r="ADJ34" s="49"/>
      <c r="ADQ34" s="1517" t="s">
        <v>4</v>
      </c>
      <c r="ADR34" s="1518"/>
      <c r="ADS34" s="49"/>
      <c r="ADZ34" s="1517" t="s">
        <v>4</v>
      </c>
      <c r="AEA34" s="1518"/>
      <c r="AEB34" s="49"/>
      <c r="AEI34" s="1517" t="s">
        <v>4</v>
      </c>
      <c r="AEJ34" s="1518"/>
      <c r="AEK34" s="49"/>
      <c r="AER34" s="1517" t="s">
        <v>4</v>
      </c>
      <c r="AES34" s="1518"/>
      <c r="AET34" s="49"/>
      <c r="AFA34" s="1517" t="s">
        <v>4</v>
      </c>
      <c r="AFB34" s="151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15" t="s">
        <v>21</v>
      </c>
      <c r="E31" s="1516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28" t="s">
        <v>115</v>
      </c>
      <c r="B5" s="1544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28"/>
      <c r="B6" s="1545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15" t="s">
        <v>21</v>
      </c>
      <c r="E42" s="1516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9" t="s">
        <v>321</v>
      </c>
      <c r="B1" s="1549"/>
      <c r="C1" s="1549"/>
      <c r="D1" s="1549"/>
      <c r="E1" s="1549"/>
      <c r="F1" s="1549"/>
      <c r="G1" s="154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525" t="s">
        <v>102</v>
      </c>
      <c r="B5" s="1550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25"/>
      <c r="B6" s="155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1">
        <v>45084</v>
      </c>
      <c r="F21" s="718">
        <f t="shared" si="0"/>
        <v>50</v>
      </c>
      <c r="G21" s="720" t="s">
        <v>496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1">
        <v>45087</v>
      </c>
      <c r="F22" s="718">
        <f t="shared" si="0"/>
        <v>50</v>
      </c>
      <c r="G22" s="720" t="s">
        <v>517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1">
        <v>45087</v>
      </c>
      <c r="F23" s="718">
        <f t="shared" si="0"/>
        <v>20</v>
      </c>
      <c r="G23" s="720" t="s">
        <v>537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1">
        <v>45089</v>
      </c>
      <c r="F24" s="718">
        <f t="shared" si="0"/>
        <v>60</v>
      </c>
      <c r="G24" s="720" t="s">
        <v>524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1">
        <v>45094</v>
      </c>
      <c r="F25" s="718">
        <f t="shared" si="0"/>
        <v>40</v>
      </c>
      <c r="G25" s="720" t="s">
        <v>598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1">
        <v>45098</v>
      </c>
      <c r="F26" s="718">
        <f t="shared" si="0"/>
        <v>300</v>
      </c>
      <c r="G26" s="720" t="s">
        <v>615</v>
      </c>
      <c r="H26" s="1402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1">
        <v>45099</v>
      </c>
      <c r="F27" s="718">
        <f t="shared" si="0"/>
        <v>40</v>
      </c>
      <c r="G27" s="720" t="s">
        <v>628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1">
        <v>45100</v>
      </c>
      <c r="F28" s="718">
        <f t="shared" si="0"/>
        <v>10</v>
      </c>
      <c r="G28" s="720" t="s">
        <v>633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1">
        <v>45104</v>
      </c>
      <c r="F29" s="718">
        <f t="shared" si="0"/>
        <v>600</v>
      </c>
      <c r="G29" s="720" t="s">
        <v>678</v>
      </c>
      <c r="H29" s="1402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1">
        <v>45105</v>
      </c>
      <c r="F30" s="718">
        <f t="shared" si="0"/>
        <v>40</v>
      </c>
      <c r="G30" s="720" t="s">
        <v>689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1">
        <v>45108</v>
      </c>
      <c r="F31" s="718">
        <f t="shared" si="0"/>
        <v>50</v>
      </c>
      <c r="G31" s="720" t="s">
        <v>714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15" t="s">
        <v>21</v>
      </c>
      <c r="E47" s="1516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3" t="s">
        <v>99</v>
      </c>
      <c r="B1" s="1513"/>
      <c r="C1" s="1513"/>
      <c r="D1" s="1513"/>
      <c r="E1" s="1513"/>
      <c r="F1" s="1513"/>
      <c r="G1" s="1513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25"/>
      <c r="B5" s="1551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25"/>
      <c r="B6" s="1551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15" t="s">
        <v>21</v>
      </c>
      <c r="E32" s="1516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5" t="s">
        <v>21</v>
      </c>
      <c r="E29" s="1516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2" t="s">
        <v>322</v>
      </c>
      <c r="B1" s="1552"/>
      <c r="C1" s="1552"/>
      <c r="D1" s="1552"/>
      <c r="E1" s="1552"/>
      <c r="F1" s="1552"/>
      <c r="G1" s="155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525" t="s">
        <v>102</v>
      </c>
      <c r="B5" s="1551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25"/>
      <c r="B6" s="1551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1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68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5">
        <v>45084</v>
      </c>
      <c r="F29" s="716">
        <f t="shared" si="1"/>
        <v>300</v>
      </c>
      <c r="G29" s="817" t="s">
        <v>489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6">
        <v>45084</v>
      </c>
      <c r="F30" s="534">
        <f t="shared" si="1"/>
        <v>50</v>
      </c>
      <c r="G30" s="532" t="s">
        <v>496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6">
        <v>45085</v>
      </c>
      <c r="F31" s="534">
        <f t="shared" si="1"/>
        <v>60</v>
      </c>
      <c r="G31" s="532" t="s">
        <v>501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6">
        <v>45086</v>
      </c>
      <c r="F32" s="534">
        <f t="shared" si="1"/>
        <v>20</v>
      </c>
      <c r="G32" s="532" t="s">
        <v>505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6">
        <v>45087</v>
      </c>
      <c r="F33" s="534">
        <f t="shared" si="1"/>
        <v>50</v>
      </c>
      <c r="G33" s="532" t="s">
        <v>517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6">
        <v>45087</v>
      </c>
      <c r="F34" s="534">
        <f t="shared" si="1"/>
        <v>100</v>
      </c>
      <c r="G34" s="532" t="s">
        <v>537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6">
        <v>45089</v>
      </c>
      <c r="F35" s="534">
        <f t="shared" si="1"/>
        <v>10</v>
      </c>
      <c r="G35" s="532" t="s">
        <v>544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6">
        <v>45091</v>
      </c>
      <c r="F36" s="534">
        <f t="shared" si="1"/>
        <v>60</v>
      </c>
      <c r="G36" s="532" t="s">
        <v>565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6">
        <v>45093</v>
      </c>
      <c r="F37" s="534">
        <f t="shared" si="1"/>
        <v>60</v>
      </c>
      <c r="G37" s="532" t="s">
        <v>588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6">
        <v>45093</v>
      </c>
      <c r="F38" s="534">
        <f t="shared" si="1"/>
        <v>300</v>
      </c>
      <c r="G38" s="532" t="s">
        <v>590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6">
        <v>45094</v>
      </c>
      <c r="F39" s="534">
        <f t="shared" si="1"/>
        <v>50</v>
      </c>
      <c r="G39" s="532" t="s">
        <v>598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6">
        <v>45094</v>
      </c>
      <c r="F40" s="534">
        <f t="shared" si="1"/>
        <v>10</v>
      </c>
      <c r="G40" s="532" t="s">
        <v>559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6">
        <v>45097</v>
      </c>
      <c r="F41" s="534">
        <f t="shared" si="1"/>
        <v>40</v>
      </c>
      <c r="G41" s="532" t="s">
        <v>612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6">
        <v>45097</v>
      </c>
      <c r="F42" s="534">
        <f t="shared" si="1"/>
        <v>500</v>
      </c>
      <c r="G42" s="532" t="s">
        <v>613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6">
        <v>45098</v>
      </c>
      <c r="F43" s="534">
        <f t="shared" si="1"/>
        <v>300</v>
      </c>
      <c r="G43" s="532" t="s">
        <v>615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6">
        <v>45099</v>
      </c>
      <c r="F44" s="534">
        <f t="shared" si="1"/>
        <v>40</v>
      </c>
      <c r="G44" s="532" t="s">
        <v>628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6">
        <v>45099</v>
      </c>
      <c r="F45" s="534">
        <f t="shared" si="1"/>
        <v>20</v>
      </c>
      <c r="G45" s="532" t="s">
        <v>633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6">
        <v>45100</v>
      </c>
      <c r="F46" s="534">
        <f t="shared" si="1"/>
        <v>100</v>
      </c>
      <c r="G46" s="532" t="s">
        <v>638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6">
        <v>45101</v>
      </c>
      <c r="F47" s="534">
        <f t="shared" si="1"/>
        <v>20</v>
      </c>
      <c r="G47" s="532" t="s">
        <v>648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6">
        <v>45104</v>
      </c>
      <c r="F48" s="534">
        <f t="shared" si="1"/>
        <v>10</v>
      </c>
      <c r="G48" s="532" t="s">
        <v>669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6">
        <v>45104</v>
      </c>
      <c r="F49" s="534">
        <f t="shared" si="1"/>
        <v>60</v>
      </c>
      <c r="G49" s="532" t="s">
        <v>672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6">
        <v>45106</v>
      </c>
      <c r="F50" s="534">
        <f t="shared" si="1"/>
        <v>10</v>
      </c>
      <c r="G50" s="532" t="s">
        <v>692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6">
        <v>45107</v>
      </c>
      <c r="F51" s="534">
        <f t="shared" si="1"/>
        <v>60</v>
      </c>
      <c r="G51" s="532" t="s">
        <v>708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6">
        <v>45108</v>
      </c>
      <c r="F52" s="534">
        <f t="shared" si="1"/>
        <v>50</v>
      </c>
      <c r="G52" s="532" t="s">
        <v>714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6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6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6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6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6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6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6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6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6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6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6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6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6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6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6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6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6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6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6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6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6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6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6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15" t="s">
        <v>21</v>
      </c>
      <c r="E78" s="1516"/>
      <c r="F78" s="137">
        <f>G5-F76</f>
        <v>0</v>
      </c>
    </row>
    <row r="79" spans="1:10" ht="15.75" thickBot="1" x14ac:dyDescent="0.3">
      <c r="A79" s="121"/>
      <c r="D79" s="1015" t="s">
        <v>4</v>
      </c>
      <c r="E79" s="1016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52" t="s">
        <v>322</v>
      </c>
      <c r="B1" s="1552"/>
      <c r="C1" s="1552"/>
      <c r="D1" s="1552"/>
      <c r="E1" s="1552"/>
      <c r="F1" s="1552"/>
      <c r="G1" s="155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53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525" t="s">
        <v>102</v>
      </c>
      <c r="B5" s="1553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25"/>
      <c r="B6" s="1553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53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321</v>
      </c>
      <c r="C25" s="584">
        <v>8</v>
      </c>
      <c r="D25" s="489">
        <f t="shared" si="3"/>
        <v>80</v>
      </c>
      <c r="E25" s="998">
        <v>45087</v>
      </c>
      <c r="F25" s="718">
        <f t="shared" si="0"/>
        <v>80</v>
      </c>
      <c r="G25" s="720" t="s">
        <v>517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2"/>
      <c r="B26" s="681">
        <f t="shared" si="2"/>
        <v>319</v>
      </c>
      <c r="C26" s="584">
        <v>2</v>
      </c>
      <c r="D26" s="489">
        <f t="shared" si="3"/>
        <v>20</v>
      </c>
      <c r="E26" s="998">
        <v>45094</v>
      </c>
      <c r="F26" s="718">
        <f t="shared" si="0"/>
        <v>20</v>
      </c>
      <c r="G26" s="720" t="s">
        <v>598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2"/>
      <c r="B27" s="681">
        <f t="shared" si="2"/>
        <v>317</v>
      </c>
      <c r="C27" s="584">
        <v>2</v>
      </c>
      <c r="D27" s="489">
        <f t="shared" si="3"/>
        <v>20</v>
      </c>
      <c r="E27" s="998">
        <v>45099</v>
      </c>
      <c r="F27" s="718">
        <f t="shared" si="0"/>
        <v>20</v>
      </c>
      <c r="G27" s="720" t="s">
        <v>628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2"/>
      <c r="B28" s="681">
        <f t="shared" si="2"/>
        <v>312</v>
      </c>
      <c r="C28" s="584">
        <v>5</v>
      </c>
      <c r="D28" s="489">
        <f t="shared" si="3"/>
        <v>50</v>
      </c>
      <c r="E28" s="998">
        <v>45108</v>
      </c>
      <c r="F28" s="718">
        <f t="shared" si="0"/>
        <v>50</v>
      </c>
      <c r="G28" s="720" t="s">
        <v>714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2"/>
      <c r="B29" s="681">
        <f t="shared" si="2"/>
        <v>312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312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312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312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312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312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312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312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312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312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312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312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312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312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312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2"/>
      <c r="B44" s="681">
        <f t="shared" si="2"/>
        <v>312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2"/>
      <c r="B45" s="681">
        <f t="shared" si="2"/>
        <v>312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2"/>
      <c r="B46" s="681">
        <f t="shared" si="2"/>
        <v>312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15" t="s">
        <v>21</v>
      </c>
      <c r="E52" s="1516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56"/>
      <c r="B5" s="1554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56"/>
      <c r="B6" s="1554"/>
      <c r="C6" s="152"/>
      <c r="D6" s="145"/>
      <c r="E6" s="128"/>
      <c r="F6" s="72"/>
      <c r="G6" s="328"/>
    </row>
    <row r="7" spans="1:10" ht="15.75" thickBot="1" x14ac:dyDescent="0.3">
      <c r="B7" s="1555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15" t="s">
        <v>21</v>
      </c>
      <c r="E32" s="1516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21" t="s">
        <v>323</v>
      </c>
      <c r="B1" s="1521"/>
      <c r="C1" s="1521"/>
      <c r="D1" s="1521"/>
      <c r="E1" s="1521"/>
      <c r="F1" s="1521"/>
      <c r="G1" s="1521"/>
      <c r="H1" s="11">
        <v>1</v>
      </c>
      <c r="K1" s="1526" t="s">
        <v>339</v>
      </c>
      <c r="L1" s="1526"/>
      <c r="M1" s="1526"/>
      <c r="N1" s="1526"/>
      <c r="O1" s="1526"/>
      <c r="P1" s="1526"/>
      <c r="Q1" s="152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25" t="s">
        <v>103</v>
      </c>
      <c r="B5" s="1557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25" t="s">
        <v>103</v>
      </c>
      <c r="L5" s="1557" t="s">
        <v>104</v>
      </c>
      <c r="M5" s="907">
        <v>65</v>
      </c>
      <c r="N5" s="130">
        <v>45090</v>
      </c>
      <c r="O5" s="441">
        <v>1204.5</v>
      </c>
      <c r="P5" s="1240">
        <v>35</v>
      </c>
      <c r="Q5" s="1241"/>
    </row>
    <row r="6" spans="1:19" ht="15.75" customHeight="1" x14ac:dyDescent="0.3">
      <c r="A6" s="1525"/>
      <c r="B6" s="1557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25"/>
      <c r="L6" s="1557"/>
      <c r="M6" s="907"/>
      <c r="N6" s="130"/>
      <c r="O6" s="893"/>
      <c r="P6" s="1240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0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40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671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700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702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709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717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8">
        <v>45083</v>
      </c>
      <c r="F21" s="1159">
        <f t="shared" ref="F21:F33" si="8">D21</f>
        <v>31.97</v>
      </c>
      <c r="G21" s="720" t="s">
        <v>484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8">
        <v>45084</v>
      </c>
      <c r="F22" s="1159">
        <f t="shared" si="8"/>
        <v>236.36</v>
      </c>
      <c r="G22" s="720" t="s">
        <v>496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8">
        <v>45086</v>
      </c>
      <c r="F23" s="1159">
        <f t="shared" si="8"/>
        <v>36.17</v>
      </c>
      <c r="G23" s="720" t="s">
        <v>508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8">
        <v>45087</v>
      </c>
      <c r="F24" s="1159">
        <f t="shared" si="8"/>
        <v>235.48</v>
      </c>
      <c r="G24" s="720" t="s">
        <v>522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8">
        <v>45089</v>
      </c>
      <c r="F25" s="1159">
        <f t="shared" si="8"/>
        <v>31.36</v>
      </c>
      <c r="G25" s="720" t="s">
        <v>543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8">
        <v>45090</v>
      </c>
      <c r="F26" s="1159">
        <f t="shared" si="8"/>
        <v>33.590000000000003</v>
      </c>
      <c r="G26" s="720" t="s">
        <v>549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8">
        <v>45090</v>
      </c>
      <c r="F27" s="1159">
        <f t="shared" si="8"/>
        <v>242.94</v>
      </c>
      <c r="G27" s="720" t="s">
        <v>551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8">
        <v>45094</v>
      </c>
      <c r="F28" s="1159">
        <f t="shared" si="8"/>
        <v>68.45</v>
      </c>
      <c r="G28" s="720" t="s">
        <v>597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8">
        <v>45094</v>
      </c>
      <c r="F29" s="1159">
        <f t="shared" si="8"/>
        <v>204.03</v>
      </c>
      <c r="G29" s="720" t="s">
        <v>598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8">
        <v>45099</v>
      </c>
      <c r="F30" s="1159">
        <f t="shared" si="8"/>
        <v>34.19</v>
      </c>
      <c r="G30" s="720" t="s">
        <v>553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8">
        <v>45103</v>
      </c>
      <c r="F31" s="1159">
        <f t="shared" si="8"/>
        <v>233.83</v>
      </c>
      <c r="G31" s="720" t="s">
        <v>664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8"/>
      <c r="F33" s="1419">
        <f t="shared" si="8"/>
        <v>0</v>
      </c>
      <c r="G33" s="1371"/>
      <c r="H33" s="1372"/>
      <c r="I33" s="1340">
        <f t="shared" si="9"/>
        <v>-1.0000000000474074E-2</v>
      </c>
      <c r="L33" s="735">
        <f t="shared" si="7"/>
        <v>6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8"/>
      <c r="F34" s="1419">
        <f t="shared" si="0"/>
        <v>0</v>
      </c>
      <c r="G34" s="1371"/>
      <c r="H34" s="1372"/>
      <c r="I34" s="1340">
        <f t="shared" si="9"/>
        <v>-1.0000000000474074E-2</v>
      </c>
      <c r="L34" s="735">
        <f t="shared" si="7"/>
        <v>6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8"/>
      <c r="F35" s="1419">
        <f t="shared" si="0"/>
        <v>0</v>
      </c>
      <c r="G35" s="1371"/>
      <c r="H35" s="1372"/>
      <c r="I35" s="1340">
        <f t="shared" si="2"/>
        <v>-1.0000000000474074E-2</v>
      </c>
      <c r="L35" s="735">
        <f t="shared" si="7"/>
        <v>6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8"/>
      <c r="F36" s="1419">
        <f t="shared" si="0"/>
        <v>0</v>
      </c>
      <c r="G36" s="1371"/>
      <c r="H36" s="1372"/>
      <c r="I36" s="1340">
        <f t="shared" si="2"/>
        <v>-1.0000000000474074E-2</v>
      </c>
      <c r="L36" s="735">
        <f t="shared" si="7"/>
        <v>6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40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15" t="s">
        <v>21</v>
      </c>
      <c r="E41" s="1516"/>
      <c r="F41" s="137">
        <f>E5+E6-F39+E7+E4</f>
        <v>-1.0000000000218279E-2</v>
      </c>
      <c r="L41" s="5"/>
      <c r="N41" s="1515" t="s">
        <v>21</v>
      </c>
      <c r="O41" s="1516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8" t="s">
        <v>4</v>
      </c>
      <c r="O42" s="1239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28"/>
      <c r="B6" s="1558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28"/>
      <c r="B7" s="1559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15" t="s">
        <v>21</v>
      </c>
      <c r="E30" s="1516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21" t="s">
        <v>314</v>
      </c>
      <c r="B1" s="1521"/>
      <c r="C1" s="1521"/>
      <c r="D1" s="1521"/>
      <c r="E1" s="1521"/>
      <c r="F1" s="1521"/>
      <c r="G1" s="152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525" t="s">
        <v>103</v>
      </c>
      <c r="B5" s="1522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25"/>
      <c r="B6" s="1522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664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6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6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6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6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6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6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6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6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6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6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6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6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6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6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6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6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6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6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6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6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6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23" t="s">
        <v>11</v>
      </c>
      <c r="D83" s="1524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26" t="s">
        <v>379</v>
      </c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25" t="s">
        <v>103</v>
      </c>
      <c r="B5" s="1537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25"/>
      <c r="B6" s="1537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15" t="s">
        <v>21</v>
      </c>
      <c r="E29" s="1516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60" t="s">
        <v>324</v>
      </c>
      <c r="B1" s="1560"/>
      <c r="C1" s="1560"/>
      <c r="D1" s="1560"/>
      <c r="E1" s="1560"/>
      <c r="F1" s="1560"/>
      <c r="G1" s="1560"/>
      <c r="H1" s="1560"/>
      <c r="I1" s="1560"/>
      <c r="J1" s="1560"/>
      <c r="K1" s="442">
        <v>1</v>
      </c>
      <c r="M1" s="1560" t="str">
        <f>A1</f>
        <v>INVENTARIO   DEL MES DE  MAYO  2023</v>
      </c>
      <c r="N1" s="1560"/>
      <c r="O1" s="1560"/>
      <c r="P1" s="1560"/>
      <c r="Q1" s="1560"/>
      <c r="R1" s="1560"/>
      <c r="S1" s="1560"/>
      <c r="T1" s="1560"/>
      <c r="U1" s="1560"/>
      <c r="V1" s="1560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61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61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62"/>
      <c r="B6" s="560" t="s">
        <v>91</v>
      </c>
      <c r="C6" s="674"/>
      <c r="D6" s="588"/>
      <c r="E6" s="655">
        <v>-5.42</v>
      </c>
      <c r="F6" s="675"/>
      <c r="M6" s="1562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18743.600000000002</v>
      </c>
      <c r="V9" s="955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93">
        <f t="shared" si="2"/>
        <v>653.28</v>
      </c>
      <c r="Q10" s="1394">
        <v>45101</v>
      </c>
      <c r="R10" s="1393">
        <f t="shared" si="3"/>
        <v>653.28</v>
      </c>
      <c r="S10" s="1395" t="s">
        <v>644</v>
      </c>
      <c r="T10" s="1396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52">
        <f t="shared" si="2"/>
        <v>54.44</v>
      </c>
      <c r="Q11" s="1351">
        <v>45101</v>
      </c>
      <c r="R11" s="1352">
        <f t="shared" si="3"/>
        <v>54.44</v>
      </c>
      <c r="S11" s="1353" t="s">
        <v>645</v>
      </c>
      <c r="T11" s="1354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12">
        <f t="shared" si="2"/>
        <v>81.66</v>
      </c>
      <c r="Q12" s="1413">
        <v>45103</v>
      </c>
      <c r="R12" s="1352">
        <f t="shared" si="3"/>
        <v>81.66</v>
      </c>
      <c r="S12" s="1353" t="s">
        <v>658</v>
      </c>
      <c r="T12" s="1348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12">
        <f t="shared" si="2"/>
        <v>653.28</v>
      </c>
      <c r="Q13" s="1413">
        <v>45103</v>
      </c>
      <c r="R13" s="1352">
        <f t="shared" si="3"/>
        <v>653.28</v>
      </c>
      <c r="S13" s="1353" t="s">
        <v>664</v>
      </c>
      <c r="T13" s="1348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12">
        <f t="shared" si="2"/>
        <v>27.22</v>
      </c>
      <c r="Q14" s="1413">
        <v>45104</v>
      </c>
      <c r="R14" s="1352">
        <f t="shared" si="3"/>
        <v>27.22</v>
      </c>
      <c r="S14" s="1353" t="s">
        <v>670</v>
      </c>
      <c r="T14" s="1348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12">
        <f t="shared" si="2"/>
        <v>27.22</v>
      </c>
      <c r="Q15" s="1413">
        <v>45104</v>
      </c>
      <c r="R15" s="1352">
        <f t="shared" si="3"/>
        <v>27.22</v>
      </c>
      <c r="S15" s="1353" t="s">
        <v>670</v>
      </c>
      <c r="T15" s="1348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12">
        <f t="shared" si="2"/>
        <v>27.22</v>
      </c>
      <c r="Q16" s="1413">
        <v>45104</v>
      </c>
      <c r="R16" s="1352">
        <f t="shared" si="3"/>
        <v>27.22</v>
      </c>
      <c r="S16" s="1353" t="s">
        <v>674</v>
      </c>
      <c r="T16" s="1348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12">
        <f t="shared" si="2"/>
        <v>27.22</v>
      </c>
      <c r="Q17" s="1413">
        <v>45104</v>
      </c>
      <c r="R17" s="1352">
        <f t="shared" si="3"/>
        <v>27.22</v>
      </c>
      <c r="S17" s="1353" t="s">
        <v>677</v>
      </c>
      <c r="T17" s="1348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12">
        <f t="shared" si="2"/>
        <v>54.44</v>
      </c>
      <c r="Q18" s="1413">
        <v>45105</v>
      </c>
      <c r="R18" s="1352">
        <f t="shared" si="3"/>
        <v>54.44</v>
      </c>
      <c r="S18" s="1353" t="s">
        <v>681</v>
      </c>
      <c r="T18" s="1348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12">
        <f t="shared" si="2"/>
        <v>163.32</v>
      </c>
      <c r="Q19" s="1413">
        <v>45105</v>
      </c>
      <c r="R19" s="1352">
        <f t="shared" si="3"/>
        <v>163.32</v>
      </c>
      <c r="S19" s="1353" t="s">
        <v>683</v>
      </c>
      <c r="T19" s="1348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12">
        <f t="shared" si="2"/>
        <v>108.88</v>
      </c>
      <c r="Q20" s="1413">
        <v>45105</v>
      </c>
      <c r="R20" s="1352">
        <f t="shared" si="3"/>
        <v>108.88</v>
      </c>
      <c r="S20" s="1353" t="s">
        <v>685</v>
      </c>
      <c r="T20" s="1354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12">
        <f t="shared" si="2"/>
        <v>653.28</v>
      </c>
      <c r="Q21" s="1413">
        <v>45105</v>
      </c>
      <c r="R21" s="1352">
        <f t="shared" si="3"/>
        <v>653.28</v>
      </c>
      <c r="S21" s="1353" t="s">
        <v>689</v>
      </c>
      <c r="T21" s="1354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12">
        <f t="shared" si="2"/>
        <v>54.44</v>
      </c>
      <c r="Q22" s="1413">
        <v>45107</v>
      </c>
      <c r="R22" s="1352">
        <f t="shared" si="3"/>
        <v>54.44</v>
      </c>
      <c r="S22" s="1353" t="s">
        <v>705</v>
      </c>
      <c r="T22" s="1354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12">
        <f t="shared" si="2"/>
        <v>81.66</v>
      </c>
      <c r="Q23" s="1413">
        <v>45107</v>
      </c>
      <c r="R23" s="1352">
        <f t="shared" si="3"/>
        <v>81.66</v>
      </c>
      <c r="S23" s="1353" t="s">
        <v>706</v>
      </c>
      <c r="T23" s="1354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12">
        <f t="shared" si="2"/>
        <v>653.28</v>
      </c>
      <c r="Q24" s="1413">
        <v>45107</v>
      </c>
      <c r="R24" s="1352">
        <f t="shared" si="3"/>
        <v>653.28</v>
      </c>
      <c r="S24" s="1353" t="s">
        <v>708</v>
      </c>
      <c r="T24" s="1354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12">
        <f t="shared" si="2"/>
        <v>272.2</v>
      </c>
      <c r="Q25" s="1413">
        <v>45107</v>
      </c>
      <c r="R25" s="1352">
        <f t="shared" si="3"/>
        <v>272.2</v>
      </c>
      <c r="S25" s="1353" t="s">
        <v>709</v>
      </c>
      <c r="T25" s="1354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12">
        <f t="shared" si="2"/>
        <v>272.2</v>
      </c>
      <c r="Q26" s="1413">
        <v>45107</v>
      </c>
      <c r="R26" s="1352">
        <f t="shared" si="3"/>
        <v>272.2</v>
      </c>
      <c r="S26" s="1353" t="s">
        <v>711</v>
      </c>
      <c r="T26" s="1354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12">
        <f t="shared" si="2"/>
        <v>108.88</v>
      </c>
      <c r="Q27" s="1413">
        <v>45108</v>
      </c>
      <c r="R27" s="1352">
        <f t="shared" si="3"/>
        <v>108.88</v>
      </c>
      <c r="S27" s="1353" t="s">
        <v>714</v>
      </c>
      <c r="T27" s="1354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12">
        <f t="shared" si="2"/>
        <v>136.1</v>
      </c>
      <c r="Q28" s="1413">
        <v>45108</v>
      </c>
      <c r="R28" s="1352">
        <f t="shared" si="3"/>
        <v>136.1</v>
      </c>
      <c r="S28" s="1353" t="s">
        <v>715</v>
      </c>
      <c r="T28" s="1354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12">
        <f t="shared" si="2"/>
        <v>54.44</v>
      </c>
      <c r="Q29" s="1413">
        <v>45108</v>
      </c>
      <c r="R29" s="1352">
        <f t="shared" si="3"/>
        <v>54.44</v>
      </c>
      <c r="S29" s="1353" t="s">
        <v>718</v>
      </c>
      <c r="T29" s="1354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12">
        <f t="shared" si="2"/>
        <v>653.28</v>
      </c>
      <c r="Q30" s="1413">
        <v>45108</v>
      </c>
      <c r="R30" s="1352">
        <f t="shared" si="3"/>
        <v>653.28</v>
      </c>
      <c r="S30" s="1353" t="s">
        <v>720</v>
      </c>
      <c r="T30" s="1354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12">
        <f t="shared" si="2"/>
        <v>0</v>
      </c>
      <c r="Q31" s="1413"/>
      <c r="R31" s="1352">
        <f t="shared" si="3"/>
        <v>0</v>
      </c>
      <c r="S31" s="1353"/>
      <c r="T31" s="1354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12">
        <f t="shared" si="2"/>
        <v>0</v>
      </c>
      <c r="Q32" s="1413"/>
      <c r="R32" s="1352">
        <f t="shared" si="3"/>
        <v>0</v>
      </c>
      <c r="S32" s="1353"/>
      <c r="T32" s="1354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12">
        <f t="shared" si="2"/>
        <v>0</v>
      </c>
      <c r="Q33" s="1413"/>
      <c r="R33" s="1352">
        <f t="shared" si="3"/>
        <v>0</v>
      </c>
      <c r="S33" s="1353"/>
      <c r="T33" s="1354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12">
        <f t="shared" si="2"/>
        <v>0</v>
      </c>
      <c r="Q34" s="1413"/>
      <c r="R34" s="1352">
        <f t="shared" si="3"/>
        <v>0</v>
      </c>
      <c r="S34" s="1353"/>
      <c r="T34" s="1354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12">
        <f t="shared" si="2"/>
        <v>0</v>
      </c>
      <c r="Q35" s="1413"/>
      <c r="R35" s="1352">
        <f t="shared" si="3"/>
        <v>0</v>
      </c>
      <c r="S35" s="1353"/>
      <c r="T35" s="1354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12">
        <f t="shared" si="2"/>
        <v>0</v>
      </c>
      <c r="Q36" s="1413"/>
      <c r="R36" s="1352">
        <f t="shared" si="3"/>
        <v>0</v>
      </c>
      <c r="S36" s="1353"/>
      <c r="T36" s="1354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52">
        <f t="shared" si="2"/>
        <v>0</v>
      </c>
      <c r="Q37" s="1351"/>
      <c r="R37" s="1352">
        <f t="shared" si="3"/>
        <v>0</v>
      </c>
      <c r="S37" s="1353"/>
      <c r="T37" s="1354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52">
        <f t="shared" si="2"/>
        <v>0</v>
      </c>
      <c r="Q38" s="1351"/>
      <c r="R38" s="1352">
        <f t="shared" si="3"/>
        <v>0</v>
      </c>
      <c r="S38" s="1353"/>
      <c r="T38" s="1354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52">
        <f t="shared" si="2"/>
        <v>0</v>
      </c>
      <c r="Q39" s="1351"/>
      <c r="R39" s="1352">
        <f t="shared" si="3"/>
        <v>0</v>
      </c>
      <c r="S39" s="1353"/>
      <c r="T39" s="1354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7">
        <v>45083</v>
      </c>
      <c r="F55" s="489">
        <f t="shared" si="1"/>
        <v>27.22</v>
      </c>
      <c r="G55" s="318" t="s">
        <v>481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7">
        <v>45083</v>
      </c>
      <c r="F56" s="489">
        <f t="shared" si="1"/>
        <v>54.44</v>
      </c>
      <c r="G56" s="318" t="s">
        <v>482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7">
        <v>45083</v>
      </c>
      <c r="F57" s="489">
        <f t="shared" si="1"/>
        <v>27.22</v>
      </c>
      <c r="G57" s="318" t="s">
        <v>483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7">
        <v>45084</v>
      </c>
      <c r="F58" s="489">
        <f t="shared" si="1"/>
        <v>27.22</v>
      </c>
      <c r="G58" s="318" t="s">
        <v>490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7">
        <v>45084</v>
      </c>
      <c r="F59" s="489">
        <f t="shared" si="1"/>
        <v>27.22</v>
      </c>
      <c r="G59" s="318" t="s">
        <v>494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7">
        <v>45085</v>
      </c>
      <c r="F60" s="489">
        <f t="shared" si="1"/>
        <v>653.28</v>
      </c>
      <c r="G60" s="318" t="s">
        <v>501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7">
        <v>45085</v>
      </c>
      <c r="F61" s="489">
        <f t="shared" si="1"/>
        <v>163.32</v>
      </c>
      <c r="G61" s="318" t="s">
        <v>502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7">
        <v>45085</v>
      </c>
      <c r="F62" s="489">
        <f t="shared" si="1"/>
        <v>27.22</v>
      </c>
      <c r="G62" s="318" t="s">
        <v>503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7">
        <v>45086</v>
      </c>
      <c r="F63" s="489">
        <f t="shared" si="1"/>
        <v>136.1</v>
      </c>
      <c r="G63" s="318" t="s">
        <v>505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7">
        <v>45086</v>
      </c>
      <c r="F64" s="489">
        <f t="shared" si="1"/>
        <v>81.66</v>
      </c>
      <c r="G64" s="318" t="s">
        <v>506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7">
        <v>45086</v>
      </c>
      <c r="F65" s="489">
        <f t="shared" si="1"/>
        <v>136.1</v>
      </c>
      <c r="G65" s="318" t="s">
        <v>508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7">
        <v>45086</v>
      </c>
      <c r="F66" s="489">
        <f t="shared" si="1"/>
        <v>27.22</v>
      </c>
      <c r="G66" s="318" t="s">
        <v>511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7">
        <v>45086</v>
      </c>
      <c r="F67" s="489">
        <f t="shared" si="1"/>
        <v>653.28</v>
      </c>
      <c r="G67" s="318" t="s">
        <v>512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7">
        <v>45087</v>
      </c>
      <c r="F68" s="489">
        <f t="shared" si="1"/>
        <v>27.22</v>
      </c>
      <c r="G68" s="318" t="s">
        <v>514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7">
        <v>45087</v>
      </c>
      <c r="F69" s="489">
        <f t="shared" si="1"/>
        <v>27.22</v>
      </c>
      <c r="G69" s="318" t="s">
        <v>515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7">
        <v>45087</v>
      </c>
      <c r="F70" s="489">
        <f t="shared" si="1"/>
        <v>653.28</v>
      </c>
      <c r="G70" s="318" t="s">
        <v>521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7">
        <v>45087</v>
      </c>
      <c r="F71" s="489">
        <f t="shared" si="1"/>
        <v>272.2</v>
      </c>
      <c r="G71" s="318" t="s">
        <v>523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7">
        <v>45089</v>
      </c>
      <c r="F72" s="489">
        <f t="shared" si="1"/>
        <v>136.1</v>
      </c>
      <c r="G72" s="318" t="s">
        <v>538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7">
        <v>45089</v>
      </c>
      <c r="F73" s="489">
        <f t="shared" ref="F73:F114" si="15">D73</f>
        <v>653.28</v>
      </c>
      <c r="G73" s="318" t="s">
        <v>542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7">
        <v>45091</v>
      </c>
      <c r="F74" s="489">
        <f t="shared" si="15"/>
        <v>81.66</v>
      </c>
      <c r="G74" s="318" t="s">
        <v>564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7">
        <v>45091</v>
      </c>
      <c r="F75" s="489">
        <f t="shared" si="15"/>
        <v>136.1</v>
      </c>
      <c r="G75" s="318" t="s">
        <v>526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7">
        <v>45091</v>
      </c>
      <c r="F76" s="489">
        <f t="shared" si="15"/>
        <v>27.22</v>
      </c>
      <c r="G76" s="318" t="s">
        <v>565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7">
        <v>45091</v>
      </c>
      <c r="F77" s="489">
        <f t="shared" si="15"/>
        <v>54.44</v>
      </c>
      <c r="G77" s="318" t="s">
        <v>566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7">
        <v>45092</v>
      </c>
      <c r="F78" s="489">
        <f t="shared" si="15"/>
        <v>653.28</v>
      </c>
      <c r="G78" s="318" t="s">
        <v>557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7">
        <v>45093</v>
      </c>
      <c r="F79" s="489">
        <f t="shared" si="15"/>
        <v>435.52</v>
      </c>
      <c r="G79" s="318" t="s">
        <v>558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7">
        <v>45093</v>
      </c>
      <c r="F80" s="489">
        <f t="shared" si="15"/>
        <v>653.28</v>
      </c>
      <c r="G80" s="318" t="s">
        <v>588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7">
        <v>45094</v>
      </c>
      <c r="F81" s="489">
        <f t="shared" si="15"/>
        <v>136.1</v>
      </c>
      <c r="G81" s="318" t="s">
        <v>597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7">
        <v>45094</v>
      </c>
      <c r="F82" s="489">
        <f t="shared" si="15"/>
        <v>272.2</v>
      </c>
      <c r="G82" s="318" t="s">
        <v>598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7">
        <v>45094</v>
      </c>
      <c r="F83" s="489">
        <f t="shared" si="15"/>
        <v>54.44</v>
      </c>
      <c r="G83" s="318" t="s">
        <v>529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7">
        <v>45094</v>
      </c>
      <c r="F84" s="489">
        <f t="shared" si="15"/>
        <v>136.1</v>
      </c>
      <c r="G84" s="318" t="s">
        <v>599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7">
        <v>45094</v>
      </c>
      <c r="F85" s="489">
        <f t="shared" si="15"/>
        <v>27.22</v>
      </c>
      <c r="G85" s="318" t="s">
        <v>559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7">
        <v>45096</v>
      </c>
      <c r="F86" s="489">
        <f t="shared" si="15"/>
        <v>108.88</v>
      </c>
      <c r="G86" s="318" t="s">
        <v>608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7">
        <v>45097</v>
      </c>
      <c r="F87" s="489">
        <f t="shared" si="15"/>
        <v>27.22</v>
      </c>
      <c r="G87" s="318" t="s">
        <v>607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7">
        <v>45097</v>
      </c>
      <c r="F88" s="489">
        <f t="shared" si="15"/>
        <v>217.76</v>
      </c>
      <c r="G88" s="318" t="s">
        <v>531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7">
        <v>45097</v>
      </c>
      <c r="F89" s="489">
        <f t="shared" si="15"/>
        <v>653.28</v>
      </c>
      <c r="G89" s="318" t="s">
        <v>612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93">
        <f t="shared" si="14"/>
        <v>136.1</v>
      </c>
      <c r="E90" s="1394">
        <v>45099</v>
      </c>
      <c r="F90" s="1393">
        <f t="shared" si="15"/>
        <v>136.1</v>
      </c>
      <c r="G90" s="1395" t="s">
        <v>553</v>
      </c>
      <c r="H90" s="1396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93">
        <f t="shared" si="14"/>
        <v>272.2</v>
      </c>
      <c r="E91" s="1394">
        <v>45099</v>
      </c>
      <c r="F91" s="1393">
        <f t="shared" si="15"/>
        <v>272.2</v>
      </c>
      <c r="G91" s="1395" t="s">
        <v>619</v>
      </c>
      <c r="H91" s="1396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93">
        <f t="shared" si="14"/>
        <v>81.66</v>
      </c>
      <c r="E92" s="1394">
        <v>45098</v>
      </c>
      <c r="F92" s="1393">
        <f t="shared" si="15"/>
        <v>81.66</v>
      </c>
      <c r="G92" s="1395" t="s">
        <v>621</v>
      </c>
      <c r="H92" s="1396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93">
        <f t="shared" si="14"/>
        <v>54.44</v>
      </c>
      <c r="E93" s="1394">
        <v>45099</v>
      </c>
      <c r="F93" s="1393">
        <f t="shared" si="15"/>
        <v>54.44</v>
      </c>
      <c r="G93" s="1395" t="s">
        <v>625</v>
      </c>
      <c r="H93" s="1396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93">
        <f t="shared" si="14"/>
        <v>653.28</v>
      </c>
      <c r="E94" s="1394">
        <v>45099</v>
      </c>
      <c r="F94" s="1393">
        <f t="shared" si="15"/>
        <v>653.28</v>
      </c>
      <c r="G94" s="1395" t="s">
        <v>632</v>
      </c>
      <c r="H94" s="1396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93">
        <f t="shared" si="14"/>
        <v>27.22</v>
      </c>
      <c r="E95" s="1394">
        <v>45100</v>
      </c>
      <c r="F95" s="1393">
        <f t="shared" si="15"/>
        <v>27.22</v>
      </c>
      <c r="G95" s="1395" t="s">
        <v>634</v>
      </c>
      <c r="H95" s="1396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93">
        <f t="shared" si="14"/>
        <v>54.44</v>
      </c>
      <c r="E96" s="1394">
        <v>45100</v>
      </c>
      <c r="F96" s="1393">
        <f t="shared" si="15"/>
        <v>54.44</v>
      </c>
      <c r="G96" s="1395" t="s">
        <v>636</v>
      </c>
      <c r="H96" s="1396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93">
        <f t="shared" si="14"/>
        <v>272.2</v>
      </c>
      <c r="E97" s="1394">
        <v>45101</v>
      </c>
      <c r="F97" s="1393">
        <f t="shared" si="15"/>
        <v>272.2</v>
      </c>
      <c r="G97" s="1395" t="s">
        <v>641</v>
      </c>
      <c r="H97" s="1396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93">
        <f t="shared" si="14"/>
        <v>27.22</v>
      </c>
      <c r="E98" s="1394">
        <v>45101</v>
      </c>
      <c r="F98" s="1393">
        <f t="shared" si="15"/>
        <v>27.22</v>
      </c>
      <c r="G98" s="1395" t="s">
        <v>642</v>
      </c>
      <c r="H98" s="1396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93">
        <f t="shared" si="14"/>
        <v>0</v>
      </c>
      <c r="E99" s="1394"/>
      <c r="F99" s="1393">
        <f t="shared" si="15"/>
        <v>0</v>
      </c>
      <c r="G99" s="1395"/>
      <c r="H99" s="1396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93">
        <f t="shared" si="14"/>
        <v>0</v>
      </c>
      <c r="E100" s="1394"/>
      <c r="F100" s="1393">
        <f t="shared" si="15"/>
        <v>0</v>
      </c>
      <c r="G100" s="1395"/>
      <c r="H100" s="1396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14">
        <v>264.06</v>
      </c>
      <c r="G101" s="1405"/>
      <c r="H101" s="1406"/>
      <c r="I101" s="1415">
        <f t="shared" ref="I101:I110" si="25">I100-F101</f>
        <v>0</v>
      </c>
      <c r="J101" s="1416">
        <f t="shared" ref="J101:J110" si="26">J100-C101</f>
        <v>0</v>
      </c>
      <c r="K101" s="1417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14">
        <f t="shared" ref="F102:F110" si="28">D102</f>
        <v>0</v>
      </c>
      <c r="G102" s="1405"/>
      <c r="H102" s="1406"/>
      <c r="I102" s="1415">
        <f t="shared" si="25"/>
        <v>0</v>
      </c>
      <c r="J102" s="1416">
        <f t="shared" si="26"/>
        <v>0</v>
      </c>
      <c r="K102" s="1417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14">
        <f t="shared" si="28"/>
        <v>0</v>
      </c>
      <c r="G103" s="1405"/>
      <c r="H103" s="1406"/>
      <c r="I103" s="1415">
        <f t="shared" si="25"/>
        <v>0</v>
      </c>
      <c r="J103" s="1416">
        <f t="shared" si="26"/>
        <v>0</v>
      </c>
      <c r="K103" s="1417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14">
        <f t="shared" si="28"/>
        <v>0</v>
      </c>
      <c r="G104" s="1405"/>
      <c r="H104" s="1406"/>
      <c r="I104" s="1415">
        <f t="shared" si="25"/>
        <v>0</v>
      </c>
      <c r="J104" s="1416">
        <f t="shared" si="26"/>
        <v>0</v>
      </c>
      <c r="K104" s="1417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14">
        <f t="shared" si="28"/>
        <v>0</v>
      </c>
      <c r="G105" s="1405"/>
      <c r="H105" s="1406"/>
      <c r="I105" s="1415">
        <f t="shared" si="25"/>
        <v>0</v>
      </c>
      <c r="J105" s="1416">
        <f t="shared" si="26"/>
        <v>0</v>
      </c>
      <c r="K105" s="1417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23" t="s">
        <v>11</v>
      </c>
      <c r="D120" s="1524"/>
      <c r="E120" s="56">
        <f>E4+E5+E6-F115</f>
        <v>0</v>
      </c>
      <c r="G120" s="47"/>
      <c r="H120" s="90"/>
      <c r="O120" s="1523" t="s">
        <v>11</v>
      </c>
      <c r="P120" s="1524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1" t="s">
        <v>325</v>
      </c>
      <c r="B1" s="1521"/>
      <c r="C1" s="1521"/>
      <c r="D1" s="1521"/>
      <c r="E1" s="1521"/>
      <c r="F1" s="1521"/>
      <c r="G1" s="1521"/>
      <c r="H1" s="11">
        <v>1</v>
      </c>
      <c r="K1" s="1526" t="s">
        <v>346</v>
      </c>
      <c r="L1" s="1526"/>
      <c r="M1" s="1526"/>
      <c r="N1" s="1526"/>
      <c r="O1" s="1526"/>
      <c r="P1" s="1526"/>
      <c r="Q1" s="152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9"/>
    </row>
    <row r="5" spans="1:19" ht="15.75" customHeight="1" x14ac:dyDescent="0.25">
      <c r="A5" s="1525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25" t="s">
        <v>84</v>
      </c>
      <c r="L5" s="1263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25"/>
      <c r="B6" s="822" t="s">
        <v>64</v>
      </c>
      <c r="C6" s="685"/>
      <c r="D6" s="685"/>
      <c r="E6" s="685"/>
      <c r="F6" s="684"/>
      <c r="K6" s="1525"/>
      <c r="L6" s="1563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64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624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6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6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6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6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6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6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6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6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6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6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6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6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6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6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111</v>
      </c>
      <c r="M25" s="734"/>
      <c r="N25" s="961"/>
      <c r="O25" s="1019"/>
      <c r="P25" s="961">
        <f t="shared" si="1"/>
        <v>0</v>
      </c>
      <c r="Q25" s="963"/>
      <c r="R25" s="960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4">
        <v>358.98</v>
      </c>
      <c r="E48" s="1160">
        <v>45089</v>
      </c>
      <c r="F48" s="1114">
        <f t="shared" si="0"/>
        <v>358.98</v>
      </c>
      <c r="G48" s="1115" t="s">
        <v>541</v>
      </c>
      <c r="H48" s="1116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4"/>
      <c r="E49" s="1160"/>
      <c r="F49" s="1398">
        <f t="shared" si="0"/>
        <v>0</v>
      </c>
      <c r="G49" s="1399"/>
      <c r="H49" s="1400"/>
      <c r="I49" s="1401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4"/>
      <c r="E50" s="1160"/>
      <c r="F50" s="1398">
        <f t="shared" si="0"/>
        <v>0</v>
      </c>
      <c r="G50" s="1399"/>
      <c r="H50" s="1400"/>
      <c r="I50" s="1401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4"/>
      <c r="E51" s="1160"/>
      <c r="F51" s="1398">
        <f t="shared" si="0"/>
        <v>0</v>
      </c>
      <c r="G51" s="1399"/>
      <c r="H51" s="1400"/>
      <c r="I51" s="1401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4"/>
      <c r="E52" s="1160"/>
      <c r="F52" s="1398">
        <f t="shared" si="0"/>
        <v>0</v>
      </c>
      <c r="G52" s="1399"/>
      <c r="H52" s="1400"/>
      <c r="I52" s="1401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4"/>
      <c r="E53" s="1160"/>
      <c r="F53" s="1398">
        <f t="shared" si="0"/>
        <v>0</v>
      </c>
      <c r="G53" s="1399"/>
      <c r="H53" s="1400"/>
      <c r="I53" s="1401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23" t="s">
        <v>11</v>
      </c>
      <c r="D73" s="1524"/>
      <c r="E73" s="56">
        <f>E5-F68+E4+E6+E7</f>
        <v>0</v>
      </c>
      <c r="L73" s="90"/>
      <c r="M73" s="1523" t="s">
        <v>11</v>
      </c>
      <c r="N73" s="1524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28"/>
      <c r="B5" s="1565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28"/>
      <c r="B6" s="1565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23" t="s">
        <v>11</v>
      </c>
      <c r="D60" s="152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28"/>
      <c r="B4" s="1566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28"/>
      <c r="B5" s="1567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25"/>
      <c r="B6" s="1567"/>
      <c r="C6" s="124"/>
      <c r="D6" s="221"/>
      <c r="E6" s="77"/>
      <c r="F6" s="61"/>
    </row>
    <row r="7" spans="1:10" ht="15.75" x14ac:dyDescent="0.25">
      <c r="A7" s="1525"/>
      <c r="B7" s="797"/>
      <c r="C7" s="124"/>
      <c r="D7" s="221"/>
      <c r="E7" s="77"/>
      <c r="F7" s="61"/>
    </row>
    <row r="8" spans="1:10" ht="16.5" thickBot="1" x14ac:dyDescent="0.3">
      <c r="A8" s="1525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23" t="s">
        <v>11</v>
      </c>
      <c r="D61" s="1524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26"/>
      <c r="B1" s="1526"/>
      <c r="C1" s="1526"/>
      <c r="D1" s="1526"/>
      <c r="E1" s="1526"/>
      <c r="F1" s="1526"/>
      <c r="G1" s="1526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68"/>
      <c r="B5" s="1570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69"/>
      <c r="B6" s="1571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72" t="s">
        <v>11</v>
      </c>
      <c r="D56" s="1573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52" t="s">
        <v>326</v>
      </c>
      <c r="B1" s="1552"/>
      <c r="C1" s="1552"/>
      <c r="D1" s="1552"/>
      <c r="E1" s="1552"/>
      <c r="F1" s="1552"/>
      <c r="G1" s="155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74" t="s">
        <v>108</v>
      </c>
      <c r="C4" s="17"/>
      <c r="E4" s="243"/>
      <c r="F4" s="229"/>
    </row>
    <row r="5" spans="1:10" ht="15" customHeight="1" x14ac:dyDescent="0.25">
      <c r="A5" s="1577" t="s">
        <v>107</v>
      </c>
      <c r="B5" s="1575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78"/>
      <c r="B6" s="1576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3">
        <v>94.48</v>
      </c>
      <c r="E39" s="1164">
        <v>45085</v>
      </c>
      <c r="F39" s="58">
        <f t="shared" si="0"/>
        <v>94.48</v>
      </c>
      <c r="G39" s="1162" t="s">
        <v>501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3">
        <v>23.58</v>
      </c>
      <c r="E40" s="1164">
        <v>45087</v>
      </c>
      <c r="F40" s="58">
        <f t="shared" si="0"/>
        <v>23.58</v>
      </c>
      <c r="G40" s="1162" t="s">
        <v>520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3">
        <v>60.32</v>
      </c>
      <c r="E41" s="1164">
        <v>45089</v>
      </c>
      <c r="F41" s="58">
        <f t="shared" si="0"/>
        <v>60.32</v>
      </c>
      <c r="G41" s="1162" t="s">
        <v>541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3">
        <v>22.02</v>
      </c>
      <c r="E42" s="1164">
        <v>45089</v>
      </c>
      <c r="F42" s="58">
        <f t="shared" si="0"/>
        <v>22.02</v>
      </c>
      <c r="G42" s="1162" t="s">
        <v>544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3">
        <v>117.76</v>
      </c>
      <c r="E43" s="1164">
        <v>45092</v>
      </c>
      <c r="F43" s="58">
        <f t="shared" si="0"/>
        <v>117.76</v>
      </c>
      <c r="G43" s="1162" t="s">
        <v>557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3">
        <v>68.47</v>
      </c>
      <c r="E44" s="1164">
        <v>45092</v>
      </c>
      <c r="F44" s="58">
        <f t="shared" si="0"/>
        <v>68.47</v>
      </c>
      <c r="G44" s="1162" t="s">
        <v>583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3">
        <v>45.3</v>
      </c>
      <c r="E45" s="1164">
        <v>45093</v>
      </c>
      <c r="F45" s="58">
        <f t="shared" si="0"/>
        <v>45.3</v>
      </c>
      <c r="G45" s="1162" t="s">
        <v>585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3">
        <v>113.03</v>
      </c>
      <c r="E46" s="1164">
        <v>45093</v>
      </c>
      <c r="F46" s="58">
        <f t="shared" si="0"/>
        <v>113.03</v>
      </c>
      <c r="G46" s="1162" t="s">
        <v>586</v>
      </c>
      <c r="H46" s="1384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3">
        <v>43.67</v>
      </c>
      <c r="E47" s="1164">
        <v>45096</v>
      </c>
      <c r="F47" s="58">
        <f t="shared" si="0"/>
        <v>43.67</v>
      </c>
      <c r="G47" s="1162" t="s">
        <v>610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3">
        <v>22.95</v>
      </c>
      <c r="E48" s="1164">
        <v>45099</v>
      </c>
      <c r="F48" s="58">
        <f t="shared" si="0"/>
        <v>22.95</v>
      </c>
      <c r="G48" s="1162" t="s">
        <v>626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3">
        <v>161.12</v>
      </c>
      <c r="E49" s="1164">
        <v>45103</v>
      </c>
      <c r="F49" s="58">
        <f t="shared" si="0"/>
        <v>161.12</v>
      </c>
      <c r="G49" s="1162" t="s">
        <v>664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3">
        <v>20.309999999999999</v>
      </c>
      <c r="E50" s="1164">
        <v>45103</v>
      </c>
      <c r="F50" s="58">
        <f t="shared" si="0"/>
        <v>20.309999999999999</v>
      </c>
      <c r="G50" s="1162" t="s">
        <v>665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3">
        <v>20.88</v>
      </c>
      <c r="E51" s="1164">
        <v>45104</v>
      </c>
      <c r="F51" s="58">
        <f t="shared" si="0"/>
        <v>20.88</v>
      </c>
      <c r="G51" s="1162" t="s">
        <v>670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3">
        <v>135.13</v>
      </c>
      <c r="E52" s="1164">
        <v>45107</v>
      </c>
      <c r="F52" s="58">
        <f t="shared" si="0"/>
        <v>135.13</v>
      </c>
      <c r="G52" s="1162" t="s">
        <v>708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3">
        <v>43.02</v>
      </c>
      <c r="E53" s="1164">
        <v>45108</v>
      </c>
      <c r="F53" s="58">
        <f t="shared" si="0"/>
        <v>43.02</v>
      </c>
      <c r="G53" s="1162" t="s">
        <v>715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3">
        <v>127.93</v>
      </c>
      <c r="E54" s="1164">
        <v>45108</v>
      </c>
      <c r="F54" s="58">
        <f t="shared" si="0"/>
        <v>127.93</v>
      </c>
      <c r="G54" s="1162" t="s">
        <v>720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3">
        <v>0</v>
      </c>
      <c r="E55" s="1164"/>
      <c r="F55" s="58">
        <f t="shared" si="0"/>
        <v>0</v>
      </c>
      <c r="G55" s="1162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3">
        <v>0</v>
      </c>
      <c r="E56" s="1164"/>
      <c r="F56" s="58">
        <f t="shared" si="0"/>
        <v>0</v>
      </c>
      <c r="G56" s="1162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3">
        <v>0</v>
      </c>
      <c r="E57" s="1164"/>
      <c r="F57" s="58">
        <f t="shared" si="0"/>
        <v>0</v>
      </c>
      <c r="G57" s="1162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3">
        <v>0</v>
      </c>
      <c r="E58" s="1164"/>
      <c r="F58" s="58">
        <f t="shared" si="0"/>
        <v>0</v>
      </c>
      <c r="G58" s="1162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3">
        <v>0</v>
      </c>
      <c r="E59" s="1164"/>
      <c r="F59" s="58">
        <f t="shared" si="0"/>
        <v>0</v>
      </c>
      <c r="G59" s="1162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3">
        <v>0</v>
      </c>
      <c r="E60" s="1164"/>
      <c r="F60" s="58">
        <f t="shared" si="0"/>
        <v>0</v>
      </c>
      <c r="G60" s="1162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3">
        <v>0</v>
      </c>
      <c r="E61" s="1164"/>
      <c r="F61" s="58">
        <f t="shared" si="0"/>
        <v>0</v>
      </c>
      <c r="G61" s="1162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3">
        <v>0</v>
      </c>
      <c r="E62" s="1164"/>
      <c r="F62" s="58">
        <f t="shared" si="0"/>
        <v>0</v>
      </c>
      <c r="G62" s="1162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3">
        <v>0</v>
      </c>
      <c r="E63" s="1164"/>
      <c r="F63" s="58">
        <f t="shared" si="0"/>
        <v>0</v>
      </c>
      <c r="G63" s="1162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3">
        <v>0</v>
      </c>
      <c r="E64" s="1164"/>
      <c r="F64" s="58">
        <f t="shared" si="0"/>
        <v>0</v>
      </c>
      <c r="G64" s="1162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5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8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8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72" t="s">
        <v>11</v>
      </c>
      <c r="D69" s="1573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abSelected="1"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21" t="s">
        <v>327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28"/>
      <c r="B4" s="1566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28"/>
      <c r="B5" s="1567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579" t="s">
        <v>106</v>
      </c>
      <c r="B6" s="1567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579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7">
        <v>45091</v>
      </c>
      <c r="F25" s="489">
        <f t="shared" si="0"/>
        <v>94.34</v>
      </c>
      <c r="G25" s="318" t="s">
        <v>565</v>
      </c>
      <c r="H25" s="319">
        <v>140</v>
      </c>
      <c r="I25" s="77">
        <f t="shared" si="2"/>
        <v>90.959999999999866</v>
      </c>
    </row>
    <row r="26" spans="2:9" ht="18.75" x14ac:dyDescent="0.3">
      <c r="B26" s="1638">
        <f t="shared" si="1"/>
        <v>-2</v>
      </c>
      <c r="C26" s="15">
        <v>3</v>
      </c>
      <c r="D26" s="489">
        <v>80.33</v>
      </c>
      <c r="E26" s="1117">
        <v>45092</v>
      </c>
      <c r="F26" s="489">
        <f t="shared" si="0"/>
        <v>80.33</v>
      </c>
      <c r="G26" s="318" t="s">
        <v>583</v>
      </c>
      <c r="H26" s="319">
        <v>140</v>
      </c>
      <c r="I26" s="163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23" t="s">
        <v>11</v>
      </c>
      <c r="D61" s="1524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1" t="s">
        <v>328</v>
      </c>
      <c r="B1" s="1521"/>
      <c r="C1" s="1521"/>
      <c r="D1" s="1521"/>
      <c r="E1" s="1521"/>
      <c r="F1" s="1521"/>
      <c r="G1" s="1521"/>
      <c r="H1" s="1521"/>
      <c r="I1" s="1521"/>
      <c r="J1" s="11">
        <v>1</v>
      </c>
      <c r="M1" s="1526" t="s">
        <v>346</v>
      </c>
      <c r="N1" s="1526"/>
      <c r="O1" s="1526"/>
      <c r="P1" s="1526"/>
      <c r="Q1" s="1526"/>
      <c r="R1" s="1526"/>
      <c r="S1" s="1526"/>
      <c r="T1" s="1526"/>
      <c r="U1" s="1526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525" t="s">
        <v>96</v>
      </c>
      <c r="B5" s="1580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25" t="s">
        <v>96</v>
      </c>
      <c r="N5" s="1580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30"/>
    </row>
    <row r="6" spans="1:23" x14ac:dyDescent="0.25">
      <c r="A6" s="1525"/>
      <c r="B6" s="1580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25"/>
      <c r="N6" s="1580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>
        <v>22.7</v>
      </c>
      <c r="R7" s="584">
        <v>5</v>
      </c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557</v>
      </c>
      <c r="T10" s="70">
        <v>50</v>
      </c>
      <c r="U10" s="182">
        <f>Q5+Q4+Q6+Q8-R10+Q7</f>
        <v>2896.52</v>
      </c>
      <c r="V10" s="1130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582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584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588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598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559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560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612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614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616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627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628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634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637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651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656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664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672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684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702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705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708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714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720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3">
        <v>45083</v>
      </c>
      <c r="F39" s="719">
        <f t="shared" si="14"/>
        <v>4.54</v>
      </c>
      <c r="G39" s="720" t="s">
        <v>481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3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6">
        <v>45083</v>
      </c>
      <c r="F40" s="489">
        <f t="shared" si="14"/>
        <v>22.7</v>
      </c>
      <c r="G40" s="720" t="s">
        <v>484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6"/>
      <c r="R40" s="489">
        <f t="shared" si="15"/>
        <v>0</v>
      </c>
      <c r="S40" s="720"/>
      <c r="T40" s="721"/>
      <c r="U40" s="771">
        <f t="shared" si="10"/>
        <v>172.52000000000015</v>
      </c>
      <c r="V40" s="1130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6">
        <v>45083</v>
      </c>
      <c r="F41" s="489">
        <f t="shared" si="14"/>
        <v>136.19999999999999</v>
      </c>
      <c r="G41" s="720" t="s">
        <v>488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6"/>
      <c r="R41" s="489">
        <f t="shared" si="15"/>
        <v>0</v>
      </c>
      <c r="S41" s="720"/>
      <c r="T41" s="721"/>
      <c r="U41" s="771">
        <f t="shared" si="10"/>
        <v>172.52000000000015</v>
      </c>
      <c r="V41" s="1130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6">
        <v>45084</v>
      </c>
      <c r="F42" s="489">
        <f t="shared" si="14"/>
        <v>136.19999999999999</v>
      </c>
      <c r="G42" s="720" t="s">
        <v>496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6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6">
        <v>45086</v>
      </c>
      <c r="F43" s="489">
        <f t="shared" si="14"/>
        <v>163.44</v>
      </c>
      <c r="G43" s="720" t="s">
        <v>504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6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6">
        <v>45086</v>
      </c>
      <c r="F44" s="489">
        <f t="shared" si="14"/>
        <v>158.9</v>
      </c>
      <c r="G44" s="318" t="s">
        <v>512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6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6">
        <v>45087</v>
      </c>
      <c r="F45" s="489">
        <f t="shared" si="14"/>
        <v>36.32</v>
      </c>
      <c r="G45" s="318" t="s">
        <v>518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6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6">
        <v>45087</v>
      </c>
      <c r="F46" s="489">
        <f t="shared" si="14"/>
        <v>227</v>
      </c>
      <c r="G46" s="318" t="s">
        <v>521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6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6">
        <v>45089</v>
      </c>
      <c r="F47" s="489">
        <f t="shared" si="14"/>
        <v>136.19999999999999</v>
      </c>
      <c r="G47" s="318" t="s">
        <v>524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6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6">
        <v>45090</v>
      </c>
      <c r="F48" s="489">
        <f t="shared" si="14"/>
        <v>227</v>
      </c>
      <c r="G48" s="318" t="s">
        <v>547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6"/>
      <c r="R48" s="489">
        <f t="shared" si="15"/>
        <v>0</v>
      </c>
      <c r="S48" s="318"/>
      <c r="T48" s="319"/>
      <c r="U48" s="771">
        <f t="shared" si="10"/>
        <v>172.52000000000015</v>
      </c>
      <c r="V48" s="1130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6">
        <v>45091</v>
      </c>
      <c r="F49" s="489">
        <f t="shared" si="14"/>
        <v>181.6</v>
      </c>
      <c r="G49" s="318" t="s">
        <v>565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6"/>
      <c r="R49" s="489">
        <f t="shared" si="15"/>
        <v>0</v>
      </c>
      <c r="S49" s="318"/>
      <c r="T49" s="319"/>
      <c r="U49" s="771">
        <f t="shared" si="10"/>
        <v>172.52000000000015</v>
      </c>
      <c r="V49" s="1130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6">
        <v>45092</v>
      </c>
      <c r="F50" s="489">
        <f t="shared" si="14"/>
        <v>22.7</v>
      </c>
      <c r="G50" s="318" t="s">
        <v>575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6"/>
      <c r="R50" s="489">
        <f t="shared" si="15"/>
        <v>0</v>
      </c>
      <c r="S50" s="318"/>
      <c r="T50" s="319"/>
      <c r="U50" s="771">
        <f t="shared" si="10"/>
        <v>172.52000000000015</v>
      </c>
      <c r="V50" s="1130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6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6"/>
      <c r="R51" s="489">
        <f t="shared" si="15"/>
        <v>0</v>
      </c>
      <c r="S51" s="318"/>
      <c r="T51" s="319"/>
      <c r="U51" s="771">
        <f t="shared" si="10"/>
        <v>172.52000000000015</v>
      </c>
      <c r="V51" s="1130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6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6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6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6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6"/>
      <c r="F54" s="489">
        <f t="shared" si="14"/>
        <v>22.7</v>
      </c>
      <c r="G54" s="1371"/>
      <c r="H54" s="1372"/>
      <c r="I54" s="1381">
        <f t="shared" si="8"/>
        <v>2.1103119252074976E-12</v>
      </c>
      <c r="J54" s="1382">
        <f t="shared" si="16"/>
        <v>0</v>
      </c>
      <c r="K54" s="1383">
        <f t="shared" si="4"/>
        <v>0</v>
      </c>
      <c r="N54" s="129">
        <v>4.54</v>
      </c>
      <c r="O54" s="15"/>
      <c r="P54" s="489">
        <f t="shared" si="5"/>
        <v>0</v>
      </c>
      <c r="Q54" s="1166"/>
      <c r="R54" s="489">
        <f t="shared" si="15"/>
        <v>0</v>
      </c>
      <c r="S54" s="318"/>
      <c r="T54" s="319"/>
      <c r="U54" s="771">
        <f t="shared" si="10"/>
        <v>172.52000000000015</v>
      </c>
      <c r="V54" s="1130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3"/>
      <c r="F55" s="719">
        <f t="shared" si="14"/>
        <v>0</v>
      </c>
      <c r="G55" s="1371"/>
      <c r="H55" s="1372"/>
      <c r="I55" s="1381">
        <f t="shared" si="8"/>
        <v>2.1103119252074976E-12</v>
      </c>
      <c r="J55" s="1382">
        <f t="shared" si="16"/>
        <v>0</v>
      </c>
      <c r="K55" s="1383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3"/>
      <c r="R55" s="719">
        <f t="shared" si="15"/>
        <v>0</v>
      </c>
      <c r="S55" s="720"/>
      <c r="T55" s="721"/>
      <c r="U55" s="771">
        <f t="shared" si="10"/>
        <v>172.52000000000015</v>
      </c>
      <c r="V55" s="1130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3"/>
      <c r="F56" s="719">
        <f t="shared" si="14"/>
        <v>0</v>
      </c>
      <c r="G56" s="1371"/>
      <c r="H56" s="1372"/>
      <c r="I56" s="1381">
        <f t="shared" si="8"/>
        <v>2.1103119252074976E-12</v>
      </c>
      <c r="J56" s="1382">
        <f t="shared" si="16"/>
        <v>0</v>
      </c>
      <c r="K56" s="1383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3"/>
      <c r="R56" s="719">
        <f t="shared" si="15"/>
        <v>0</v>
      </c>
      <c r="S56" s="720"/>
      <c r="T56" s="721"/>
      <c r="U56" s="771">
        <f t="shared" si="10"/>
        <v>172.52000000000015</v>
      </c>
      <c r="V56" s="1130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6"/>
      <c r="F57" s="489">
        <f t="shared" si="14"/>
        <v>0</v>
      </c>
      <c r="G57" s="1371"/>
      <c r="H57" s="1372"/>
      <c r="I57" s="1381">
        <f t="shared" si="8"/>
        <v>2.1103119252074976E-12</v>
      </c>
      <c r="J57" s="1382">
        <f t="shared" si="16"/>
        <v>0</v>
      </c>
      <c r="K57" s="1383">
        <f t="shared" si="4"/>
        <v>0</v>
      </c>
      <c r="N57" s="129">
        <v>4.54</v>
      </c>
      <c r="O57" s="15"/>
      <c r="P57" s="489">
        <f t="shared" si="5"/>
        <v>0</v>
      </c>
      <c r="Q57" s="1166"/>
      <c r="R57" s="489">
        <f t="shared" si="15"/>
        <v>0</v>
      </c>
      <c r="S57" s="318"/>
      <c r="T57" s="319"/>
      <c r="U57" s="771">
        <f t="shared" si="10"/>
        <v>172.52000000000015</v>
      </c>
      <c r="V57" s="1130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6"/>
      <c r="F58" s="489">
        <f t="shared" si="14"/>
        <v>0</v>
      </c>
      <c r="G58" s="1371"/>
      <c r="H58" s="1372"/>
      <c r="I58" s="1381">
        <f t="shared" si="8"/>
        <v>2.1103119252074976E-12</v>
      </c>
      <c r="J58" s="1382">
        <f t="shared" si="16"/>
        <v>0</v>
      </c>
      <c r="K58" s="1383">
        <f t="shared" si="4"/>
        <v>0</v>
      </c>
      <c r="N58" s="129">
        <v>4.54</v>
      </c>
      <c r="O58" s="15"/>
      <c r="P58" s="489">
        <f t="shared" si="5"/>
        <v>0</v>
      </c>
      <c r="Q58" s="1166"/>
      <c r="R58" s="489">
        <f t="shared" si="15"/>
        <v>0</v>
      </c>
      <c r="S58" s="318"/>
      <c r="T58" s="319"/>
      <c r="U58" s="771">
        <f t="shared" si="10"/>
        <v>172.52000000000015</v>
      </c>
      <c r="V58" s="1130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6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6"/>
      <c r="R59" s="489">
        <f t="shared" si="15"/>
        <v>0</v>
      </c>
      <c r="S59" s="318"/>
      <c r="T59" s="319"/>
      <c r="U59" s="771">
        <f t="shared" si="10"/>
        <v>172.52000000000015</v>
      </c>
      <c r="V59" s="1130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6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6"/>
      <c r="R60" s="489">
        <f t="shared" si="15"/>
        <v>0</v>
      </c>
      <c r="S60" s="318"/>
      <c r="T60" s="319"/>
      <c r="U60" s="771">
        <f t="shared" si="10"/>
        <v>172.52000000000015</v>
      </c>
      <c r="V60" s="1130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6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6"/>
      <c r="R61" s="489">
        <f t="shared" si="15"/>
        <v>0</v>
      </c>
      <c r="S61" s="318"/>
      <c r="T61" s="319"/>
      <c r="U61" s="771">
        <f t="shared" si="10"/>
        <v>172.52000000000015</v>
      </c>
      <c r="V61" s="1130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6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6"/>
      <c r="R62" s="489">
        <f t="shared" si="15"/>
        <v>0</v>
      </c>
      <c r="S62" s="318"/>
      <c r="T62" s="319"/>
      <c r="U62" s="771">
        <f t="shared" si="10"/>
        <v>172.52000000000015</v>
      </c>
      <c r="V62" s="1130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6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6"/>
      <c r="R63" s="489">
        <f t="shared" si="15"/>
        <v>0</v>
      </c>
      <c r="S63" s="318"/>
      <c r="T63" s="319"/>
      <c r="U63" s="771">
        <f t="shared" si="10"/>
        <v>172.52000000000015</v>
      </c>
      <c r="V63" s="1130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6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6"/>
      <c r="R64" s="489">
        <f t="shared" si="15"/>
        <v>0</v>
      </c>
      <c r="S64" s="318"/>
      <c r="T64" s="319"/>
      <c r="U64" s="771">
        <f t="shared" si="10"/>
        <v>172.52000000000015</v>
      </c>
      <c r="V64" s="1130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6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6"/>
      <c r="R65" s="489">
        <f t="shared" si="15"/>
        <v>0</v>
      </c>
      <c r="S65" s="318"/>
      <c r="T65" s="319"/>
      <c r="U65" s="771">
        <f t="shared" si="10"/>
        <v>172.52000000000015</v>
      </c>
      <c r="V65" s="1130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6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6"/>
      <c r="R66" s="489">
        <f t="shared" si="15"/>
        <v>0</v>
      </c>
      <c r="S66" s="318"/>
      <c r="T66" s="319"/>
      <c r="U66" s="771">
        <f t="shared" si="10"/>
        <v>172.52000000000015</v>
      </c>
      <c r="V66" s="1130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6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6"/>
      <c r="R67" s="489">
        <f t="shared" si="15"/>
        <v>0</v>
      </c>
      <c r="S67" s="318"/>
      <c r="T67" s="319"/>
      <c r="U67" s="771">
        <f t="shared" si="10"/>
        <v>172.52000000000015</v>
      </c>
      <c r="V67" s="1130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6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6"/>
      <c r="R68" s="489">
        <f t="shared" si="15"/>
        <v>0</v>
      </c>
      <c r="S68" s="318"/>
      <c r="T68" s="319"/>
      <c r="U68" s="771">
        <f t="shared" si="10"/>
        <v>172.52000000000015</v>
      </c>
      <c r="V68" s="1130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6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6"/>
      <c r="R69" s="489">
        <f t="shared" si="15"/>
        <v>0</v>
      </c>
      <c r="S69" s="318"/>
      <c r="T69" s="319"/>
      <c r="U69" s="771">
        <f t="shared" si="10"/>
        <v>172.52000000000015</v>
      </c>
      <c r="V69" s="1130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6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6"/>
      <c r="R70" s="489">
        <f t="shared" si="15"/>
        <v>0</v>
      </c>
      <c r="S70" s="318"/>
      <c r="T70" s="319"/>
      <c r="U70" s="771">
        <f t="shared" si="10"/>
        <v>172.52000000000015</v>
      </c>
      <c r="V70" s="1130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6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6"/>
      <c r="R71" s="489">
        <f t="shared" si="15"/>
        <v>0</v>
      </c>
      <c r="S71" s="318"/>
      <c r="T71" s="319"/>
      <c r="U71" s="771">
        <f t="shared" si="10"/>
        <v>172.52000000000015</v>
      </c>
      <c r="V71" s="1130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6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6"/>
      <c r="R72" s="489">
        <f t="shared" si="15"/>
        <v>0</v>
      </c>
      <c r="S72" s="318"/>
      <c r="T72" s="319"/>
      <c r="U72" s="771">
        <f t="shared" si="10"/>
        <v>172.52000000000015</v>
      </c>
      <c r="V72" s="1130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6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6"/>
      <c r="R73" s="489">
        <f t="shared" si="15"/>
        <v>0</v>
      </c>
      <c r="S73" s="318"/>
      <c r="T73" s="319"/>
      <c r="U73" s="771">
        <f t="shared" si="10"/>
        <v>172.52000000000015</v>
      </c>
      <c r="V73" s="1130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6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6"/>
      <c r="R74" s="489">
        <f t="shared" si="15"/>
        <v>0</v>
      </c>
      <c r="S74" s="318"/>
      <c r="T74" s="319"/>
      <c r="U74" s="771">
        <f t="shared" si="10"/>
        <v>172.52000000000015</v>
      </c>
      <c r="V74" s="1130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6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6"/>
      <c r="R75" s="489">
        <f t="shared" si="15"/>
        <v>0</v>
      </c>
      <c r="S75" s="318"/>
      <c r="T75" s="319"/>
      <c r="U75" s="771">
        <f t="shared" si="10"/>
        <v>172.52000000000015</v>
      </c>
      <c r="V75" s="1130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6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6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30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6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6"/>
      <c r="R77" s="489">
        <f t="shared" si="15"/>
        <v>0</v>
      </c>
      <c r="S77" s="318"/>
      <c r="T77" s="319"/>
      <c r="U77" s="771">
        <f t="shared" si="21"/>
        <v>172.52000000000015</v>
      </c>
      <c r="V77" s="1130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6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6"/>
      <c r="R78" s="489">
        <f t="shared" si="15"/>
        <v>0</v>
      </c>
      <c r="S78" s="318"/>
      <c r="T78" s="319"/>
      <c r="U78" s="771">
        <f t="shared" si="21"/>
        <v>172.52000000000015</v>
      </c>
      <c r="V78" s="1130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6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6"/>
      <c r="R79" s="489">
        <f t="shared" si="15"/>
        <v>0</v>
      </c>
      <c r="S79" s="318"/>
      <c r="T79" s="319"/>
      <c r="U79" s="771">
        <f t="shared" si="21"/>
        <v>172.52000000000015</v>
      </c>
      <c r="V79" s="1130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30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30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30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30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30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30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30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30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30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30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30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30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30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30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30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30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30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30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30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30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30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30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30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30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30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30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30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30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30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30"/>
    </row>
    <row r="113" spans="3:22" x14ac:dyDescent="0.25">
      <c r="C113" s="1581" t="s">
        <v>19</v>
      </c>
      <c r="D113" s="1582"/>
      <c r="E113" s="39">
        <f>E4+E5-F110+E6+E8</f>
        <v>-1003.3399999999986</v>
      </c>
      <c r="F113" s="6"/>
      <c r="G113" s="6"/>
      <c r="H113" s="17"/>
      <c r="I113" s="128"/>
      <c r="J113" s="72"/>
      <c r="O113" s="1581" t="s">
        <v>19</v>
      </c>
      <c r="P113" s="1582"/>
      <c r="Q113" s="39">
        <f>Q4+Q5-R110+Q6+Q8</f>
        <v>149.82000000000028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J1" workbookViewId="0">
      <pane xSplit="1" ySplit="8" topLeftCell="K9" activePane="bottomRight" state="frozen"/>
      <selection activeCell="J1" sqref="J1"/>
      <selection pane="topRight" activeCell="K1" sqref="K1"/>
      <selection pane="bottomLeft" activeCell="J9" sqref="J9"/>
      <selection pane="bottomRight" activeCell="Q17" sqref="Q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21" t="s">
        <v>329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 DEL MES DE   M A Y O     2023</v>
      </c>
      <c r="L1" s="1521"/>
      <c r="M1" s="1521"/>
      <c r="N1" s="1521"/>
      <c r="O1" s="1521"/>
      <c r="P1" s="1521"/>
      <c r="Q1" s="1521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583" t="s">
        <v>123</v>
      </c>
      <c r="B5" s="1538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583" t="s">
        <v>123</v>
      </c>
      <c r="L5" s="1538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584"/>
      <c r="B6" s="1538"/>
      <c r="C6" s="191"/>
      <c r="D6" s="145"/>
      <c r="E6" s="102"/>
      <c r="F6" s="72"/>
      <c r="K6" s="1584"/>
      <c r="L6" s="1538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585" t="s">
        <v>47</v>
      </c>
      <c r="L7" s="12"/>
      <c r="M7" s="191"/>
      <c r="N7" s="145"/>
      <c r="O7" s="102"/>
      <c r="P7" s="1063"/>
      <c r="S7" s="1585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86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86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73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541</v>
      </c>
      <c r="R10" s="572">
        <v>46</v>
      </c>
      <c r="S10" s="1374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565</v>
      </c>
      <c r="R11" s="572">
        <v>46</v>
      </c>
      <c r="S11" s="1374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565</v>
      </c>
      <c r="R12" s="572">
        <v>46</v>
      </c>
      <c r="S12" s="1374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583</v>
      </c>
      <c r="R13" s="572">
        <v>46</v>
      </c>
      <c r="S13" s="1374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666</v>
      </c>
      <c r="R14" s="572">
        <v>46</v>
      </c>
      <c r="S14" s="1374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687</v>
      </c>
      <c r="R15" s="572">
        <v>46</v>
      </c>
      <c r="S15" s="1374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689</v>
      </c>
      <c r="R16" s="572">
        <v>46</v>
      </c>
      <c r="S16" s="1374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74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74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74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74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74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74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74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74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74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74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74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74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74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3">
        <v>45086</v>
      </c>
      <c r="F30" s="719">
        <f t="shared" si="0"/>
        <v>218.44</v>
      </c>
      <c r="G30" s="720" t="s">
        <v>512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74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3">
        <v>45087</v>
      </c>
      <c r="F31" s="719">
        <f t="shared" si="0"/>
        <v>241.09</v>
      </c>
      <c r="G31" s="720" t="s">
        <v>519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74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74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74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3"/>
      <c r="F34" s="1370">
        <v>169.39</v>
      </c>
      <c r="G34" s="1371"/>
      <c r="H34" s="1372"/>
      <c r="I34" s="1358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74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3"/>
      <c r="F35" s="1370">
        <f t="shared" si="0"/>
        <v>0</v>
      </c>
      <c r="G35" s="1371"/>
      <c r="H35" s="1372"/>
      <c r="I35" s="1358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74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3"/>
      <c r="F36" s="1370">
        <f t="shared" si="0"/>
        <v>0</v>
      </c>
      <c r="G36" s="1371"/>
      <c r="H36" s="1372"/>
      <c r="I36" s="1358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74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3"/>
      <c r="F37" s="1370">
        <f t="shared" si="0"/>
        <v>0</v>
      </c>
      <c r="G37" s="1371"/>
      <c r="H37" s="1372"/>
      <c r="I37" s="1358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74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74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74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74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74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74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74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74">
        <f t="shared" si="5"/>
        <v>2159.0100000000002</v>
      </c>
    </row>
    <row r="45" spans="2:19" ht="15.75" thickBot="1" x14ac:dyDescent="0.3">
      <c r="B45" s="930">
        <f t="shared" si="2"/>
        <v>0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0</v>
      </c>
      <c r="L45" s="930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75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581" t="s">
        <v>19</v>
      </c>
      <c r="D49" s="1582"/>
      <c r="E49" s="39">
        <f>D46-F46</f>
        <v>-169.39000000000033</v>
      </c>
      <c r="F49" s="6"/>
      <c r="G49" s="6"/>
      <c r="H49" s="17"/>
      <c r="M49" s="1581" t="s">
        <v>19</v>
      </c>
      <c r="N49" s="1582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19"/>
      <c r="B5" s="1519"/>
      <c r="C5" s="367"/>
      <c r="D5" s="586"/>
      <c r="E5" s="724"/>
      <c r="F5" s="675"/>
      <c r="G5" s="5"/>
    </row>
    <row r="6" spans="1:9" x14ac:dyDescent="0.25">
      <c r="A6" s="1519"/>
      <c r="B6" s="1519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3" t="s">
        <v>11</v>
      </c>
      <c r="D83" s="152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21" t="s">
        <v>330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DEL MES DE MAYO</v>
      </c>
      <c r="L1" s="1521"/>
      <c r="M1" s="1521"/>
      <c r="N1" s="1521"/>
      <c r="O1" s="1521"/>
      <c r="P1" s="1521"/>
      <c r="Q1" s="1521"/>
      <c r="R1" s="11">
        <v>2</v>
      </c>
      <c r="U1" s="1526" t="s">
        <v>407</v>
      </c>
      <c r="V1" s="1526"/>
      <c r="W1" s="1526"/>
      <c r="X1" s="1526"/>
      <c r="Y1" s="1526"/>
      <c r="Z1" s="1526"/>
      <c r="AA1" s="1526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68" t="s">
        <v>98</v>
      </c>
      <c r="B5" s="1587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68" t="s">
        <v>98</v>
      </c>
      <c r="L5" s="1589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68" t="s">
        <v>98</v>
      </c>
      <c r="V5" s="1587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68"/>
      <c r="B6" s="1588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68"/>
      <c r="L6" s="1589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68"/>
      <c r="V6" s="1588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8">
        <v>45086</v>
      </c>
      <c r="P13" s="719">
        <f t="shared" si="1"/>
        <v>20</v>
      </c>
      <c r="Q13" s="720" t="s">
        <v>512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14</v>
      </c>
      <c r="M14" s="632">
        <v>1</v>
      </c>
      <c r="N14" s="719">
        <v>10</v>
      </c>
      <c r="O14" s="1168">
        <v>45093</v>
      </c>
      <c r="P14" s="719">
        <f t="shared" si="1"/>
        <v>10</v>
      </c>
      <c r="Q14" s="720" t="s">
        <v>583</v>
      </c>
      <c r="R14" s="721">
        <v>100</v>
      </c>
      <c r="S14" s="604">
        <f t="shared" si="7"/>
        <v>140</v>
      </c>
      <c r="U14" s="1259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12</v>
      </c>
      <c r="M15" s="632">
        <v>2</v>
      </c>
      <c r="N15" s="719">
        <v>20</v>
      </c>
      <c r="O15" s="1168">
        <v>45099</v>
      </c>
      <c r="P15" s="719">
        <f t="shared" si="1"/>
        <v>20</v>
      </c>
      <c r="Q15" s="720" t="s">
        <v>553</v>
      </c>
      <c r="R15" s="721">
        <v>100</v>
      </c>
      <c r="S15" s="604">
        <f t="shared" si="7"/>
        <v>120</v>
      </c>
      <c r="U15" s="1259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41">
        <v>10</v>
      </c>
      <c r="E16" s="1360">
        <v>45085</v>
      </c>
      <c r="F16" s="1341">
        <f t="shared" si="0"/>
        <v>10</v>
      </c>
      <c r="G16" s="1342" t="s">
        <v>501</v>
      </c>
      <c r="H16" s="1343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8">
        <v>45099</v>
      </c>
      <c r="P16" s="719">
        <f t="shared" si="1"/>
        <v>10</v>
      </c>
      <c r="Q16" s="720" t="s">
        <v>628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41">
        <v>20</v>
      </c>
      <c r="E17" s="1360">
        <v>45087</v>
      </c>
      <c r="F17" s="1341">
        <f t="shared" si="0"/>
        <v>20</v>
      </c>
      <c r="G17" s="1342" t="s">
        <v>521</v>
      </c>
      <c r="H17" s="1343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41">
        <v>30</v>
      </c>
      <c r="E18" s="1360">
        <v>45087</v>
      </c>
      <c r="F18" s="1341">
        <f t="shared" si="0"/>
        <v>30</v>
      </c>
      <c r="G18" s="1342" t="s">
        <v>523</v>
      </c>
      <c r="H18" s="1343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41">
        <v>10</v>
      </c>
      <c r="E19" s="1360">
        <v>45093</v>
      </c>
      <c r="F19" s="1341">
        <f t="shared" si="0"/>
        <v>10</v>
      </c>
      <c r="G19" s="1342" t="s">
        <v>583</v>
      </c>
      <c r="H19" s="1343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41">
        <v>10</v>
      </c>
      <c r="E20" s="1360">
        <v>45094</v>
      </c>
      <c r="F20" s="1341">
        <f t="shared" si="0"/>
        <v>10</v>
      </c>
      <c r="G20" s="1342" t="s">
        <v>602</v>
      </c>
      <c r="H20" s="1343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41">
        <v>10</v>
      </c>
      <c r="E21" s="1360">
        <v>45096</v>
      </c>
      <c r="F21" s="1341">
        <f t="shared" si="0"/>
        <v>10</v>
      </c>
      <c r="G21" s="1342" t="s">
        <v>610</v>
      </c>
      <c r="H21" s="1343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41">
        <v>10</v>
      </c>
      <c r="E22" s="1360">
        <v>45098</v>
      </c>
      <c r="F22" s="1341">
        <f t="shared" si="0"/>
        <v>10</v>
      </c>
      <c r="G22" s="1342" t="s">
        <v>614</v>
      </c>
      <c r="H22" s="1343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41">
        <v>20</v>
      </c>
      <c r="E23" s="1360">
        <v>45099</v>
      </c>
      <c r="F23" s="1341">
        <f t="shared" si="0"/>
        <v>20</v>
      </c>
      <c r="G23" s="1342" t="s">
        <v>553</v>
      </c>
      <c r="H23" s="1343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41">
        <v>10</v>
      </c>
      <c r="E24" s="1360">
        <v>45099</v>
      </c>
      <c r="F24" s="1341">
        <f t="shared" si="0"/>
        <v>10</v>
      </c>
      <c r="G24" s="1342" t="s">
        <v>628</v>
      </c>
      <c r="H24" s="1343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41">
        <v>20</v>
      </c>
      <c r="E25" s="1360">
        <v>45104</v>
      </c>
      <c r="F25" s="1341">
        <f t="shared" si="0"/>
        <v>20</v>
      </c>
      <c r="G25" s="1342" t="s">
        <v>672</v>
      </c>
      <c r="H25" s="1343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41">
        <v>10</v>
      </c>
      <c r="E26" s="1360">
        <v>45106</v>
      </c>
      <c r="F26" s="1341">
        <f t="shared" si="0"/>
        <v>10</v>
      </c>
      <c r="G26" s="1342" t="s">
        <v>702</v>
      </c>
      <c r="H26" s="1343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41">
        <v>20</v>
      </c>
      <c r="E27" s="1360">
        <v>45108</v>
      </c>
      <c r="F27" s="1341">
        <f t="shared" si="0"/>
        <v>20</v>
      </c>
      <c r="G27" s="1342" t="s">
        <v>720</v>
      </c>
      <c r="H27" s="1343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41"/>
      <c r="E28" s="1360"/>
      <c r="F28" s="1341">
        <f t="shared" si="0"/>
        <v>0</v>
      </c>
      <c r="G28" s="1342"/>
      <c r="H28" s="1343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61"/>
      <c r="E29" s="1360"/>
      <c r="F29" s="1341">
        <f t="shared" si="0"/>
        <v>0</v>
      </c>
      <c r="G29" s="1342"/>
      <c r="H29" s="1343"/>
      <c r="I29" s="604">
        <f t="shared" si="6"/>
        <v>10</v>
      </c>
      <c r="K29" s="118"/>
      <c r="L29" s="222">
        <f t="shared" si="4"/>
        <v>11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61"/>
      <c r="E30" s="1360"/>
      <c r="F30" s="1341">
        <f t="shared" si="0"/>
        <v>0</v>
      </c>
      <c r="G30" s="1342"/>
      <c r="H30" s="1343"/>
      <c r="I30" s="604">
        <f t="shared" si="6"/>
        <v>10</v>
      </c>
      <c r="K30" s="118"/>
      <c r="L30" s="222">
        <f t="shared" si="4"/>
        <v>11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61"/>
      <c r="E31" s="1362"/>
      <c r="F31" s="1361">
        <f t="shared" si="0"/>
        <v>0</v>
      </c>
      <c r="G31" s="1363"/>
      <c r="H31" s="1364"/>
      <c r="I31" s="102">
        <f t="shared" si="6"/>
        <v>10</v>
      </c>
      <c r="K31" s="118"/>
      <c r="L31" s="222">
        <f t="shared" si="4"/>
        <v>11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61"/>
      <c r="E32" s="1362"/>
      <c r="F32" s="1361">
        <f t="shared" si="0"/>
        <v>0</v>
      </c>
      <c r="G32" s="1363"/>
      <c r="H32" s="1364"/>
      <c r="I32" s="102">
        <f t="shared" si="6"/>
        <v>10</v>
      </c>
      <c r="K32" s="118"/>
      <c r="L32" s="222">
        <f t="shared" si="4"/>
        <v>11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23" t="s">
        <v>11</v>
      </c>
      <c r="D83" s="1524"/>
      <c r="E83" s="56">
        <f>E5+E6-F78+E7</f>
        <v>10</v>
      </c>
      <c r="F83" s="72"/>
      <c r="M83" s="1523" t="s">
        <v>11</v>
      </c>
      <c r="N83" s="1524"/>
      <c r="O83" s="56">
        <f>O5+O6-P78+O7</f>
        <v>110</v>
      </c>
      <c r="P83" s="1076"/>
      <c r="W83" s="1523" t="s">
        <v>11</v>
      </c>
      <c r="X83" s="1524"/>
      <c r="Y83" s="56">
        <f>Y5+Y6-Z78+Y7</f>
        <v>150</v>
      </c>
      <c r="Z83" s="1259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28"/>
      <c r="B5" s="1538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28"/>
      <c r="B6" s="1538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590" t="s">
        <v>19</v>
      </c>
      <c r="D41" s="1591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1" t="s">
        <v>315</v>
      </c>
      <c r="B1" s="1521"/>
      <c r="C1" s="1521"/>
      <c r="D1" s="1521"/>
      <c r="E1" s="1521"/>
      <c r="F1" s="1521"/>
      <c r="G1" s="1521"/>
      <c r="H1" s="96">
        <v>1</v>
      </c>
      <c r="L1" s="1526" t="s">
        <v>381</v>
      </c>
      <c r="M1" s="1526"/>
      <c r="N1" s="1526"/>
      <c r="O1" s="1526"/>
      <c r="P1" s="1526"/>
      <c r="Q1" s="1526"/>
      <c r="R1" s="152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61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561" t="s">
        <v>188</v>
      </c>
      <c r="M4" s="140"/>
      <c r="N4" s="515">
        <v>57</v>
      </c>
      <c r="O4" s="130">
        <v>45094</v>
      </c>
      <c r="P4" s="1293">
        <v>5021.68</v>
      </c>
      <c r="Q4" s="675">
        <v>176</v>
      </c>
    </row>
    <row r="5" spans="1:21" ht="24.75" customHeight="1" x14ac:dyDescent="0.25">
      <c r="A5" s="1599"/>
      <c r="B5" s="1594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599"/>
      <c r="M5" s="1594" t="s">
        <v>109</v>
      </c>
      <c r="N5" s="947">
        <v>56.5</v>
      </c>
      <c r="O5" s="608">
        <v>45103</v>
      </c>
      <c r="P5" s="1292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599"/>
      <c r="B6" s="1595"/>
      <c r="C6" s="215"/>
      <c r="D6" s="130"/>
      <c r="E6" s="454"/>
      <c r="F6" s="229"/>
      <c r="G6" s="143"/>
      <c r="H6" s="57"/>
      <c r="L6" s="1599"/>
      <c r="M6" s="1595"/>
      <c r="N6" s="215">
        <v>56.5</v>
      </c>
      <c r="O6" s="130">
        <v>45103</v>
      </c>
      <c r="P6" s="1293">
        <v>695.98</v>
      </c>
      <c r="Q6" s="229">
        <v>24</v>
      </c>
      <c r="R6" s="143"/>
      <c r="S6" s="57"/>
    </row>
    <row r="7" spans="1:21" ht="24.75" customHeight="1" thickBot="1" x14ac:dyDescent="0.3">
      <c r="A7" s="1599"/>
      <c r="B7" s="1595"/>
      <c r="C7" s="215"/>
      <c r="D7" s="130"/>
      <c r="E7" s="454"/>
      <c r="F7" s="229"/>
      <c r="G7" s="143"/>
      <c r="H7" s="57"/>
      <c r="L7" s="1599"/>
      <c r="M7" s="1595"/>
      <c r="N7" s="495">
        <v>56.5</v>
      </c>
      <c r="O7" s="330">
        <v>45103</v>
      </c>
      <c r="P7" s="1294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00"/>
      <c r="B8" s="1596"/>
      <c r="C8" s="495">
        <v>55</v>
      </c>
      <c r="D8" s="330">
        <v>45070</v>
      </c>
      <c r="E8" s="1134">
        <v>4332.95</v>
      </c>
      <c r="F8" s="230">
        <v>160</v>
      </c>
      <c r="I8" s="1597" t="s">
        <v>3</v>
      </c>
      <c r="J8" s="1592" t="s">
        <v>4</v>
      </c>
      <c r="L8" s="1600"/>
      <c r="M8" s="1596"/>
      <c r="N8" s="495">
        <v>56.5</v>
      </c>
      <c r="O8" s="130">
        <v>45134</v>
      </c>
      <c r="P8" s="1293">
        <v>2021.92</v>
      </c>
      <c r="Q8" s="229">
        <v>70</v>
      </c>
      <c r="T8" s="1597" t="s">
        <v>3</v>
      </c>
      <c r="U8" s="1592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98"/>
      <c r="J9" s="1593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98"/>
      <c r="U9" s="1593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27" t="s">
        <v>601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27" t="s">
        <v>667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27" t="s">
        <v>668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27" t="s">
        <v>668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0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680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0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14">
        <f>O18</f>
        <v>0</v>
      </c>
      <c r="R18" s="1405"/>
      <c r="S18" s="1429"/>
      <c r="T18" s="1421">
        <f t="shared" si="4"/>
        <v>0</v>
      </c>
      <c r="U18" s="1379">
        <f t="shared" si="5"/>
        <v>0</v>
      </c>
    </row>
    <row r="19" spans="1:21" x14ac:dyDescent="0.25">
      <c r="A19" s="82"/>
      <c r="B19" s="82"/>
      <c r="C19" s="15">
        <v>155</v>
      </c>
      <c r="D19" s="956">
        <v>4473.67</v>
      </c>
      <c r="E19" s="1386">
        <v>45097</v>
      </c>
      <c r="F19" s="961">
        <f t="shared" ref="F19:F43" si="6">D19</f>
        <v>4473.67</v>
      </c>
      <c r="G19" s="1428" t="s">
        <v>561</v>
      </c>
      <c r="H19" s="1387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14">
        <f t="shared" ref="Q19:Q43" si="7">O19</f>
        <v>0</v>
      </c>
      <c r="R19" s="1430"/>
      <c r="S19" s="1429"/>
      <c r="T19" s="1421">
        <f t="shared" si="4"/>
        <v>0</v>
      </c>
      <c r="U19" s="1379">
        <f t="shared" si="5"/>
        <v>0</v>
      </c>
    </row>
    <row r="20" spans="1:21" x14ac:dyDescent="0.25">
      <c r="A20" s="2"/>
      <c r="B20" s="82"/>
      <c r="C20" s="15"/>
      <c r="D20" s="956"/>
      <c r="E20" s="1386"/>
      <c r="F20" s="961">
        <f t="shared" si="6"/>
        <v>0</v>
      </c>
      <c r="G20" s="963"/>
      <c r="H20" s="1387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14">
        <f t="shared" si="7"/>
        <v>0</v>
      </c>
      <c r="R20" s="1405"/>
      <c r="S20" s="1429"/>
      <c r="T20" s="1421">
        <f t="shared" si="4"/>
        <v>0</v>
      </c>
      <c r="U20" s="1379">
        <f t="shared" si="5"/>
        <v>0</v>
      </c>
    </row>
    <row r="21" spans="1:21" x14ac:dyDescent="0.25">
      <c r="A21" s="2"/>
      <c r="B21" s="82"/>
      <c r="C21" s="15"/>
      <c r="D21" s="956"/>
      <c r="E21" s="1386"/>
      <c r="F21" s="961">
        <f t="shared" si="6"/>
        <v>0</v>
      </c>
      <c r="G21" s="1422"/>
      <c r="H21" s="1423"/>
      <c r="I21" s="1421">
        <f t="shared" si="2"/>
        <v>0</v>
      </c>
      <c r="J21" s="1379">
        <f t="shared" si="3"/>
        <v>0</v>
      </c>
      <c r="K21" s="602"/>
      <c r="L21" s="2"/>
      <c r="M21" s="82"/>
      <c r="N21" s="15"/>
      <c r="O21" s="168"/>
      <c r="P21" s="657"/>
      <c r="Q21" s="1414">
        <f t="shared" si="7"/>
        <v>0</v>
      </c>
      <c r="R21" s="1405"/>
      <c r="S21" s="1429"/>
      <c r="T21" s="1421">
        <f t="shared" si="4"/>
        <v>0</v>
      </c>
      <c r="U21" s="1379">
        <f t="shared" si="5"/>
        <v>0</v>
      </c>
    </row>
    <row r="22" spans="1:21" x14ac:dyDescent="0.25">
      <c r="A22" s="2"/>
      <c r="B22" s="82"/>
      <c r="C22" s="15"/>
      <c r="D22" s="956"/>
      <c r="E22" s="1388"/>
      <c r="F22" s="961">
        <f t="shared" si="6"/>
        <v>0</v>
      </c>
      <c r="G22" s="1422"/>
      <c r="H22" s="1423"/>
      <c r="I22" s="1421">
        <f t="shared" si="2"/>
        <v>0</v>
      </c>
      <c r="J22" s="1379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6"/>
      <c r="E23" s="1388"/>
      <c r="F23" s="961">
        <f t="shared" si="6"/>
        <v>0</v>
      </c>
      <c r="G23" s="1422"/>
      <c r="H23" s="1423"/>
      <c r="I23" s="1421">
        <f t="shared" si="2"/>
        <v>0</v>
      </c>
      <c r="J23" s="1379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6"/>
      <c r="E24" s="1388"/>
      <c r="F24" s="961">
        <f t="shared" si="6"/>
        <v>0</v>
      </c>
      <c r="G24" s="1422"/>
      <c r="H24" s="1423"/>
      <c r="I24" s="1421">
        <f t="shared" si="2"/>
        <v>0</v>
      </c>
      <c r="J24" s="1379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6"/>
      <c r="E25" s="1389"/>
      <c r="F25" s="958">
        <f t="shared" si="6"/>
        <v>0</v>
      </c>
      <c r="G25" s="501"/>
      <c r="H25" s="1390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6"/>
      <c r="E26" s="1391"/>
      <c r="F26" s="958">
        <f t="shared" si="6"/>
        <v>0</v>
      </c>
      <c r="G26" s="501"/>
      <c r="H26" s="1390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6"/>
      <c r="E27" s="1391"/>
      <c r="F27" s="958">
        <f t="shared" si="6"/>
        <v>0</v>
      </c>
      <c r="G27" s="501"/>
      <c r="H27" s="1390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6"/>
      <c r="E28" s="1391"/>
      <c r="F28" s="958">
        <f t="shared" si="6"/>
        <v>0</v>
      </c>
      <c r="G28" s="501"/>
      <c r="H28" s="1390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6"/>
      <c r="E29" s="1391"/>
      <c r="F29" s="958">
        <f t="shared" si="6"/>
        <v>0</v>
      </c>
      <c r="G29" s="501"/>
      <c r="H29" s="1390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6"/>
      <c r="E30" s="1389"/>
      <c r="F30" s="958">
        <f t="shared" si="6"/>
        <v>0</v>
      </c>
      <c r="G30" s="501"/>
      <c r="H30" s="1390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6"/>
      <c r="E31" s="1389"/>
      <c r="F31" s="958">
        <f t="shared" si="6"/>
        <v>0</v>
      </c>
      <c r="G31" s="501"/>
      <c r="H31" s="1390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6"/>
      <c r="E32" s="1389"/>
      <c r="F32" s="958">
        <f t="shared" si="6"/>
        <v>0</v>
      </c>
      <c r="G32" s="501"/>
      <c r="H32" s="1390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6"/>
      <c r="E33" s="1389"/>
      <c r="F33" s="958">
        <f t="shared" si="6"/>
        <v>0</v>
      </c>
      <c r="G33" s="501"/>
      <c r="H33" s="1390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6"/>
      <c r="E34" s="1389"/>
      <c r="F34" s="958">
        <f t="shared" si="6"/>
        <v>0</v>
      </c>
      <c r="G34" s="501"/>
      <c r="H34" s="1390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6"/>
      <c r="E35" s="1389"/>
      <c r="F35" s="958">
        <f t="shared" si="6"/>
        <v>0</v>
      </c>
      <c r="G35" s="501"/>
      <c r="H35" s="1390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6"/>
      <c r="E36" s="1389"/>
      <c r="F36" s="958">
        <f t="shared" si="6"/>
        <v>0</v>
      </c>
      <c r="G36" s="501"/>
      <c r="H36" s="1390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6"/>
      <c r="E37" s="1392"/>
      <c r="F37" s="958">
        <f t="shared" si="6"/>
        <v>0</v>
      </c>
      <c r="G37" s="501"/>
      <c r="H37" s="1390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0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80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80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572" t="s">
        <v>11</v>
      </c>
      <c r="D102" s="1573"/>
      <c r="E102" s="141">
        <f>E5+E4+E8+-F99</f>
        <v>0</v>
      </c>
      <c r="L102" s="47"/>
      <c r="N102" s="1572" t="s">
        <v>11</v>
      </c>
      <c r="O102" s="1573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03" t="s">
        <v>320</v>
      </c>
      <c r="B1" s="1603"/>
      <c r="C1" s="1603"/>
      <c r="D1" s="1603"/>
      <c r="E1" s="1603"/>
      <c r="F1" s="1603"/>
      <c r="G1" s="1603"/>
      <c r="H1" s="1603"/>
      <c r="I1" s="160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604" t="s">
        <v>124</v>
      </c>
      <c r="B5" s="1605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04"/>
      <c r="B6" s="1606"/>
      <c r="C6" s="676"/>
      <c r="D6" s="586"/>
      <c r="E6" s="1072"/>
      <c r="F6" s="1073"/>
      <c r="G6" s="1063"/>
    </row>
    <row r="7" spans="1:10" ht="15.75" customHeight="1" thickBot="1" x14ac:dyDescent="0.35">
      <c r="A7" s="1604"/>
      <c r="B7" s="1607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608" t="s">
        <v>47</v>
      </c>
      <c r="J8" s="1601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609"/>
      <c r="J9" s="1602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44">
        <v>48.2</v>
      </c>
      <c r="E21" s="1345">
        <v>45083</v>
      </c>
      <c r="F21" s="1346">
        <f t="shared" si="3"/>
        <v>48.2</v>
      </c>
      <c r="G21" s="1347" t="s">
        <v>487</v>
      </c>
      <c r="H21" s="1348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44">
        <v>106.57</v>
      </c>
      <c r="E22" s="1349">
        <v>45084</v>
      </c>
      <c r="F22" s="1346">
        <f t="shared" si="3"/>
        <v>106.57</v>
      </c>
      <c r="G22" s="1347" t="s">
        <v>496</v>
      </c>
      <c r="H22" s="1348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44">
        <v>116.08</v>
      </c>
      <c r="E23" s="1349">
        <v>45087</v>
      </c>
      <c r="F23" s="1346">
        <f t="shared" si="3"/>
        <v>116.08</v>
      </c>
      <c r="G23" s="1347" t="s">
        <v>521</v>
      </c>
      <c r="H23" s="1348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44">
        <v>155.38</v>
      </c>
      <c r="E24" s="1349">
        <v>45091</v>
      </c>
      <c r="F24" s="1346">
        <f t="shared" si="3"/>
        <v>155.38</v>
      </c>
      <c r="G24" s="1347" t="s">
        <v>565</v>
      </c>
      <c r="H24" s="1348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44">
        <v>25.11</v>
      </c>
      <c r="E25" s="1349">
        <v>45092</v>
      </c>
      <c r="F25" s="1346">
        <f t="shared" si="3"/>
        <v>25.11</v>
      </c>
      <c r="G25" s="1347" t="s">
        <v>574</v>
      </c>
      <c r="H25" s="1348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44">
        <v>143.91</v>
      </c>
      <c r="E26" s="1349">
        <v>45093</v>
      </c>
      <c r="F26" s="1346">
        <f t="shared" si="3"/>
        <v>143.91</v>
      </c>
      <c r="G26" s="1347" t="s">
        <v>583</v>
      </c>
      <c r="H26" s="1348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44">
        <v>112.96</v>
      </c>
      <c r="E27" s="1349">
        <v>45094</v>
      </c>
      <c r="F27" s="1346">
        <f t="shared" si="3"/>
        <v>112.96</v>
      </c>
      <c r="G27" s="1347" t="s">
        <v>598</v>
      </c>
      <c r="H27" s="1348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44">
        <v>52.23</v>
      </c>
      <c r="E28" s="1349">
        <v>45094</v>
      </c>
      <c r="F28" s="1346">
        <f t="shared" si="3"/>
        <v>52.23</v>
      </c>
      <c r="G28" s="1347" t="s">
        <v>604</v>
      </c>
      <c r="H28" s="1348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44">
        <v>27.18</v>
      </c>
      <c r="E29" s="1349">
        <v>45096</v>
      </c>
      <c r="F29" s="1346">
        <f t="shared" si="3"/>
        <v>27.18</v>
      </c>
      <c r="G29" s="1347" t="s">
        <v>530</v>
      </c>
      <c r="H29" s="1348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44">
        <v>62.02</v>
      </c>
      <c r="E30" s="1349">
        <v>45096</v>
      </c>
      <c r="F30" s="1346">
        <f t="shared" si="3"/>
        <v>62.02</v>
      </c>
      <c r="G30" s="1347" t="s">
        <v>609</v>
      </c>
      <c r="H30" s="1348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44">
        <f>79.92+188.23</f>
        <v>268.14999999999998</v>
      </c>
      <c r="E31" s="1349">
        <v>45105</v>
      </c>
      <c r="F31" s="1346">
        <f t="shared" si="3"/>
        <v>268.14999999999998</v>
      </c>
      <c r="G31" s="1347" t="s">
        <v>682</v>
      </c>
      <c r="H31" s="1348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50">
        <v>44.77</v>
      </c>
      <c r="E32" s="1351">
        <v>45108</v>
      </c>
      <c r="F32" s="1352">
        <f t="shared" si="3"/>
        <v>44.77</v>
      </c>
      <c r="G32" s="1353" t="s">
        <v>714</v>
      </c>
      <c r="H32" s="1354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50"/>
      <c r="E33" s="1351"/>
      <c r="F33" s="1352">
        <f t="shared" si="3"/>
        <v>0</v>
      </c>
      <c r="G33" s="1353"/>
      <c r="H33" s="1348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50"/>
      <c r="E34" s="1351"/>
      <c r="F34" s="1352">
        <f t="shared" si="3"/>
        <v>0</v>
      </c>
      <c r="G34" s="1353"/>
      <c r="H34" s="1348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50"/>
      <c r="E35" s="1351"/>
      <c r="F35" s="1352">
        <f t="shared" si="3"/>
        <v>0</v>
      </c>
      <c r="G35" s="1353"/>
      <c r="H35" s="1348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50"/>
      <c r="E36" s="1351"/>
      <c r="F36" s="1352">
        <f t="shared" si="3"/>
        <v>0</v>
      </c>
      <c r="G36" s="1353"/>
      <c r="H36" s="1348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50"/>
      <c r="E37" s="1351"/>
      <c r="F37" s="1352">
        <f t="shared" si="3"/>
        <v>0</v>
      </c>
      <c r="G37" s="1353"/>
      <c r="H37" s="1348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44"/>
      <c r="E38" s="1349"/>
      <c r="F38" s="1346">
        <f t="shared" si="3"/>
        <v>0</v>
      </c>
      <c r="G38" s="1347"/>
      <c r="H38" s="1348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44"/>
      <c r="E39" s="1349"/>
      <c r="F39" s="1346">
        <f t="shared" si="3"/>
        <v>0</v>
      </c>
      <c r="G39" s="1347"/>
      <c r="H39" s="1348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44"/>
      <c r="E40" s="1349"/>
      <c r="F40" s="1346">
        <f t="shared" si="3"/>
        <v>0</v>
      </c>
      <c r="G40" s="1347"/>
      <c r="H40" s="1348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44"/>
      <c r="E41" s="1349"/>
      <c r="F41" s="1346">
        <f t="shared" si="3"/>
        <v>0</v>
      </c>
      <c r="G41" s="1347"/>
      <c r="H41" s="1348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44"/>
      <c r="E42" s="1349"/>
      <c r="F42" s="1346">
        <f t="shared" si="3"/>
        <v>0</v>
      </c>
      <c r="G42" s="1347"/>
      <c r="H42" s="1348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44"/>
      <c r="E43" s="1349"/>
      <c r="F43" s="1346">
        <f t="shared" si="3"/>
        <v>0</v>
      </c>
      <c r="G43" s="1347"/>
      <c r="H43" s="1348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44"/>
      <c r="E44" s="1349"/>
      <c r="F44" s="1346">
        <f t="shared" si="3"/>
        <v>0</v>
      </c>
      <c r="G44" s="1347"/>
      <c r="H44" s="1348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44"/>
      <c r="E45" s="1349"/>
      <c r="F45" s="1346">
        <f t="shared" si="3"/>
        <v>0</v>
      </c>
      <c r="G45" s="1347"/>
      <c r="H45" s="1348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44"/>
      <c r="E46" s="1349"/>
      <c r="F46" s="1346">
        <f t="shared" si="3"/>
        <v>0</v>
      </c>
      <c r="G46" s="1347"/>
      <c r="H46" s="1348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44"/>
      <c r="E47" s="1349"/>
      <c r="F47" s="1346">
        <f t="shared" si="3"/>
        <v>0</v>
      </c>
      <c r="G47" s="1347"/>
      <c r="H47" s="1348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44"/>
      <c r="E48" s="1349"/>
      <c r="F48" s="1346">
        <f t="shared" si="3"/>
        <v>0</v>
      </c>
      <c r="G48" s="1347"/>
      <c r="H48" s="1348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44"/>
      <c r="E49" s="1349"/>
      <c r="F49" s="1346">
        <f t="shared" si="3"/>
        <v>0</v>
      </c>
      <c r="G49" s="1347"/>
      <c r="H49" s="1348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44"/>
      <c r="E50" s="1349"/>
      <c r="F50" s="1346">
        <f t="shared" si="3"/>
        <v>0</v>
      </c>
      <c r="G50" s="1347"/>
      <c r="H50" s="1348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44"/>
      <c r="E51" s="1349"/>
      <c r="F51" s="1346">
        <f t="shared" si="3"/>
        <v>0</v>
      </c>
      <c r="G51" s="1347"/>
      <c r="H51" s="1348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44"/>
      <c r="E52" s="1349"/>
      <c r="F52" s="1346">
        <f t="shared" si="3"/>
        <v>0</v>
      </c>
      <c r="G52" s="1347"/>
      <c r="H52" s="1348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72" t="s">
        <v>11</v>
      </c>
      <c r="D105" s="1573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03" t="s">
        <v>331</v>
      </c>
      <c r="B1" s="1603"/>
      <c r="C1" s="1603"/>
      <c r="D1" s="1603"/>
      <c r="E1" s="1603"/>
      <c r="F1" s="1603"/>
      <c r="G1" s="1603"/>
      <c r="H1" s="1603"/>
      <c r="I1" s="1603"/>
      <c r="J1" s="96">
        <v>1</v>
      </c>
      <c r="L1" s="1613" t="s">
        <v>346</v>
      </c>
      <c r="M1" s="1613"/>
      <c r="N1" s="1613"/>
      <c r="O1" s="1613"/>
      <c r="P1" s="1613"/>
      <c r="Q1" s="1613"/>
      <c r="R1" s="1613"/>
      <c r="S1" s="1613"/>
      <c r="T1" s="1613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0"/>
    </row>
    <row r="5" spans="1:21" ht="15" customHeight="1" x14ac:dyDescent="0.3">
      <c r="A5" s="1604" t="s">
        <v>103</v>
      </c>
      <c r="B5" s="1610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04" t="s">
        <v>103</v>
      </c>
      <c r="M5" s="1610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04"/>
      <c r="B6" s="1611"/>
      <c r="C6" s="676"/>
      <c r="D6" s="677"/>
      <c r="E6" s="678"/>
      <c r="F6" s="679"/>
      <c r="G6" s="72"/>
      <c r="L6" s="1604"/>
      <c r="M6" s="1611"/>
      <c r="N6" s="676"/>
      <c r="O6" s="677"/>
      <c r="P6" s="678"/>
      <c r="Q6" s="679"/>
      <c r="R6" s="1240"/>
    </row>
    <row r="7" spans="1:21" ht="15.75" customHeight="1" thickBot="1" x14ac:dyDescent="0.35">
      <c r="A7" s="1604"/>
      <c r="B7" s="1612"/>
      <c r="C7" s="676"/>
      <c r="D7" s="677"/>
      <c r="E7" s="678"/>
      <c r="F7" s="679"/>
      <c r="G7" s="72"/>
      <c r="I7" s="355"/>
      <c r="J7" s="355"/>
      <c r="L7" s="1604"/>
      <c r="M7" s="1612"/>
      <c r="N7" s="676"/>
      <c r="O7" s="677"/>
      <c r="P7" s="678"/>
      <c r="Q7" s="679"/>
      <c r="R7" s="1240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08" t="s">
        <v>47</v>
      </c>
      <c r="J8" s="1601" t="s">
        <v>4</v>
      </c>
      <c r="L8" s="3"/>
      <c r="M8" s="384"/>
      <c r="N8" s="225"/>
      <c r="O8" s="324"/>
      <c r="P8" s="228"/>
      <c r="Q8" s="229"/>
      <c r="R8" s="1240"/>
      <c r="T8" s="1608" t="s">
        <v>47</v>
      </c>
      <c r="U8" s="160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09"/>
      <c r="J9" s="1602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09"/>
      <c r="U9" s="1602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563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577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570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560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610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70">
        <v>15.27</v>
      </c>
      <c r="E15" s="1119">
        <v>45087</v>
      </c>
      <c r="F15" s="489">
        <f t="shared" si="4"/>
        <v>15.27</v>
      </c>
      <c r="G15" s="318" t="s">
        <v>522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70"/>
      <c r="P15" s="1119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70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70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70"/>
      <c r="E17" s="1119"/>
      <c r="F17" s="489">
        <f t="shared" si="4"/>
        <v>0</v>
      </c>
      <c r="G17" s="1371"/>
      <c r="H17" s="1372"/>
      <c r="I17" s="1340">
        <f t="shared" si="0"/>
        <v>-1.0000000000022879E-2</v>
      </c>
      <c r="J17" s="1379">
        <f t="shared" si="1"/>
        <v>0</v>
      </c>
      <c r="L17" s="82"/>
      <c r="M17" s="82"/>
      <c r="N17" s="15"/>
      <c r="O17" s="1170"/>
      <c r="P17" s="1119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70"/>
      <c r="E18" s="1119"/>
      <c r="F18" s="489">
        <f t="shared" si="4"/>
        <v>0</v>
      </c>
      <c r="G18" s="1380"/>
      <c r="H18" s="1372"/>
      <c r="I18" s="1340">
        <f t="shared" si="0"/>
        <v>-1.0000000000022879E-2</v>
      </c>
      <c r="J18" s="1379">
        <f t="shared" si="1"/>
        <v>0</v>
      </c>
      <c r="L18" s="2"/>
      <c r="M18" s="82"/>
      <c r="N18" s="15"/>
      <c r="O18" s="1170"/>
      <c r="P18" s="1119"/>
      <c r="Q18" s="68">
        <f t="shared" si="5"/>
        <v>0</v>
      </c>
      <c r="R18" s="1121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70"/>
      <c r="E19" s="1119"/>
      <c r="F19" s="489">
        <f t="shared" si="4"/>
        <v>0</v>
      </c>
      <c r="G19" s="1371"/>
      <c r="H19" s="1372"/>
      <c r="I19" s="1340">
        <f t="shared" si="0"/>
        <v>-1.0000000000022879E-2</v>
      </c>
      <c r="J19" s="1379">
        <f t="shared" si="1"/>
        <v>0</v>
      </c>
      <c r="L19" s="2"/>
      <c r="M19" s="82"/>
      <c r="N19" s="53"/>
      <c r="O19" s="1170"/>
      <c r="P19" s="1119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70"/>
      <c r="E20" s="841"/>
      <c r="F20" s="489">
        <f t="shared" si="4"/>
        <v>0</v>
      </c>
      <c r="G20" s="1371"/>
      <c r="H20" s="1372"/>
      <c r="I20" s="1340">
        <f t="shared" si="0"/>
        <v>-1.0000000000022879E-2</v>
      </c>
      <c r="J20" s="1379">
        <f t="shared" si="1"/>
        <v>0</v>
      </c>
      <c r="L20" s="2"/>
      <c r="M20" s="82"/>
      <c r="N20" s="15"/>
      <c r="O20" s="1170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70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70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70"/>
      <c r="E22" s="1117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70"/>
      <c r="P22" s="1117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70"/>
      <c r="E23" s="1117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70"/>
      <c r="P23" s="1117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72" t="s">
        <v>11</v>
      </c>
      <c r="D46" s="1573"/>
      <c r="E46" s="141">
        <f>E5+E4+E6+-F43+E7</f>
        <v>-9.9999999999909051E-3</v>
      </c>
      <c r="F46" s="5"/>
      <c r="L46" s="47"/>
      <c r="N46" s="1572" t="s">
        <v>11</v>
      </c>
      <c r="O46" s="1573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1" t="s">
        <v>317</v>
      </c>
      <c r="B1" s="1521"/>
      <c r="C1" s="1521"/>
      <c r="D1" s="1521"/>
      <c r="E1" s="1521"/>
      <c r="F1" s="1521"/>
      <c r="G1" s="1521"/>
      <c r="H1" s="96">
        <v>1</v>
      </c>
      <c r="L1" s="1526" t="s">
        <v>379</v>
      </c>
      <c r="M1" s="1526"/>
      <c r="N1" s="1526"/>
      <c r="O1" s="1526"/>
      <c r="P1" s="1526"/>
      <c r="Q1" s="1526"/>
      <c r="R1" s="152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14" t="s">
        <v>103</v>
      </c>
      <c r="B5" s="1610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14" t="s">
        <v>103</v>
      </c>
      <c r="M5" s="1610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15"/>
      <c r="B6" s="1612"/>
      <c r="C6" s="215"/>
      <c r="D6" s="130"/>
      <c r="E6" s="140"/>
      <c r="F6" s="230"/>
      <c r="I6" s="1597" t="s">
        <v>3</v>
      </c>
      <c r="J6" s="1592" t="s">
        <v>4</v>
      </c>
      <c r="L6" s="1615"/>
      <c r="M6" s="1612"/>
      <c r="N6" s="215"/>
      <c r="O6" s="130"/>
      <c r="P6" s="140"/>
      <c r="Q6" s="230"/>
      <c r="T6" s="1597" t="s">
        <v>3</v>
      </c>
      <c r="U6" s="159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8"/>
      <c r="U7" s="1593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664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700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14">
        <f t="shared" si="1"/>
        <v>0</v>
      </c>
      <c r="R11" s="1405"/>
      <c r="S11" s="1429"/>
      <c r="T11" s="1421">
        <f t="shared" si="4"/>
        <v>0</v>
      </c>
      <c r="U11" s="1379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9"/>
      <c r="M12" s="82"/>
      <c r="N12" s="15"/>
      <c r="O12" s="168">
        <v>0</v>
      </c>
      <c r="P12" s="654"/>
      <c r="Q12" s="1414">
        <f t="shared" si="1"/>
        <v>0</v>
      </c>
      <c r="R12" s="1405"/>
      <c r="S12" s="1429"/>
      <c r="T12" s="1421">
        <f t="shared" si="4"/>
        <v>0</v>
      </c>
      <c r="U12" s="1379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9"/>
      <c r="M13" s="82"/>
      <c r="N13" s="15"/>
      <c r="O13" s="168">
        <v>0</v>
      </c>
      <c r="P13" s="651"/>
      <c r="Q13" s="1414">
        <f t="shared" si="1"/>
        <v>0</v>
      </c>
      <c r="R13" s="1405"/>
      <c r="S13" s="1429"/>
      <c r="T13" s="1421">
        <f t="shared" si="4"/>
        <v>0</v>
      </c>
      <c r="U13" s="1379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14">
        <f>O14</f>
        <v>0</v>
      </c>
      <c r="R14" s="1405"/>
      <c r="S14" s="1429"/>
      <c r="T14" s="1421">
        <f t="shared" si="4"/>
        <v>0</v>
      </c>
      <c r="U14" s="1379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4">
        <v>574.53</v>
      </c>
      <c r="E19" s="1119">
        <v>45086</v>
      </c>
      <c r="F19" s="489">
        <f t="shared" ref="F19:F35" si="8">D19</f>
        <v>574.53</v>
      </c>
      <c r="G19" s="1359" t="s">
        <v>513</v>
      </c>
      <c r="H19" s="1385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4">
        <v>164.45</v>
      </c>
      <c r="E20" s="1119">
        <v>45086</v>
      </c>
      <c r="F20" s="489">
        <f t="shared" si="8"/>
        <v>164.45</v>
      </c>
      <c r="G20" s="1359" t="s">
        <v>512</v>
      </c>
      <c r="H20" s="1120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4">
        <v>203.1</v>
      </c>
      <c r="E21" s="1119">
        <v>45087</v>
      </c>
      <c r="F21" s="489">
        <f t="shared" si="8"/>
        <v>203.1</v>
      </c>
      <c r="G21" s="318" t="s">
        <v>522</v>
      </c>
      <c r="H21" s="1120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4">
        <v>214.55</v>
      </c>
      <c r="E22" s="1119">
        <v>45090</v>
      </c>
      <c r="F22" s="489">
        <f t="shared" si="8"/>
        <v>214.55</v>
      </c>
      <c r="G22" s="318" t="s">
        <v>551</v>
      </c>
      <c r="H22" s="1120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4">
        <f>29.37+32.56</f>
        <v>61.930000000000007</v>
      </c>
      <c r="E23" s="1119">
        <v>45093</v>
      </c>
      <c r="F23" s="489">
        <f t="shared" si="8"/>
        <v>61.930000000000007</v>
      </c>
      <c r="G23" s="318" t="s">
        <v>589</v>
      </c>
      <c r="H23" s="1385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4">
        <v>212.45</v>
      </c>
      <c r="E24" s="1119">
        <v>45096</v>
      </c>
      <c r="F24" s="489">
        <f t="shared" si="8"/>
        <v>212.45</v>
      </c>
      <c r="G24" s="318" t="s">
        <v>560</v>
      </c>
      <c r="H24" s="1120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4">
        <v>0</v>
      </c>
      <c r="E27" s="1119"/>
      <c r="F27" s="1370">
        <f t="shared" si="8"/>
        <v>0</v>
      </c>
      <c r="G27" s="1371"/>
      <c r="H27" s="1420"/>
      <c r="I27" s="1421">
        <f t="shared" si="9"/>
        <v>178.46999999999997</v>
      </c>
      <c r="J27" s="1379">
        <f t="shared" si="10"/>
        <v>6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4">
        <v>0</v>
      </c>
      <c r="E28" s="1119"/>
      <c r="F28" s="1370">
        <v>178.47</v>
      </c>
      <c r="G28" s="1371"/>
      <c r="H28" s="1420"/>
      <c r="I28" s="1421">
        <f t="shared" si="9"/>
        <v>0</v>
      </c>
      <c r="J28" s="1379">
        <f t="shared" si="10"/>
        <v>0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4">
        <v>0</v>
      </c>
      <c r="E29" s="1119"/>
      <c r="F29" s="1370">
        <f t="shared" si="8"/>
        <v>0</v>
      </c>
      <c r="G29" s="1371"/>
      <c r="H29" s="1420"/>
      <c r="I29" s="1421">
        <f t="shared" si="9"/>
        <v>0</v>
      </c>
      <c r="J29" s="1379">
        <f t="shared" si="10"/>
        <v>0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4">
        <v>0</v>
      </c>
      <c r="E30" s="1119"/>
      <c r="F30" s="1370">
        <f t="shared" si="8"/>
        <v>0</v>
      </c>
      <c r="G30" s="1371"/>
      <c r="H30" s="1420"/>
      <c r="I30" s="1421">
        <f t="shared" si="9"/>
        <v>0</v>
      </c>
      <c r="J30" s="1379">
        <f t="shared" si="10"/>
        <v>0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4">
        <v>0</v>
      </c>
      <c r="E31" s="1119"/>
      <c r="F31" s="1370">
        <f t="shared" si="8"/>
        <v>0</v>
      </c>
      <c r="G31" s="1371"/>
      <c r="H31" s="1420"/>
      <c r="I31" s="1421">
        <f t="shared" si="9"/>
        <v>0</v>
      </c>
      <c r="J31" s="1379">
        <f t="shared" si="10"/>
        <v>0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9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9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572" t="s">
        <v>11</v>
      </c>
      <c r="D49" s="1573"/>
      <c r="E49" s="141">
        <f>E5+E4+E6+-F46</f>
        <v>0</v>
      </c>
      <c r="L49" s="47"/>
      <c r="N49" s="1572" t="s">
        <v>11</v>
      </c>
      <c r="O49" s="1573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6" t="s">
        <v>405</v>
      </c>
      <c r="B1" s="1526"/>
      <c r="C1" s="1526"/>
      <c r="D1" s="1526"/>
      <c r="E1" s="1526"/>
      <c r="F1" s="1526"/>
      <c r="G1" s="152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14" t="s">
        <v>103</v>
      </c>
      <c r="B5" s="1610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15"/>
      <c r="B6" s="1612"/>
      <c r="C6" s="215"/>
      <c r="D6" s="912"/>
      <c r="E6" s="140"/>
      <c r="F6" s="230"/>
      <c r="I6" s="1597" t="s">
        <v>3</v>
      </c>
      <c r="J6" s="15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664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1"/>
      <c r="H17" s="1099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72" t="s">
        <v>11</v>
      </c>
      <c r="D33" s="1573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13"/>
      <c r="B1" s="1613"/>
      <c r="C1" s="1613"/>
      <c r="D1" s="1613"/>
      <c r="E1" s="1613"/>
      <c r="F1" s="1613"/>
      <c r="G1" s="1613"/>
      <c r="H1" s="1613"/>
      <c r="I1" s="161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62" t="s">
        <v>117</v>
      </c>
      <c r="B5" s="1616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62"/>
      <c r="B6" s="1617"/>
      <c r="C6" s="225"/>
      <c r="D6" s="324"/>
      <c r="E6" s="244"/>
      <c r="F6" s="230"/>
      <c r="G6" s="72"/>
    </row>
    <row r="7" spans="1:10" ht="15.75" customHeight="1" thickBot="1" x14ac:dyDescent="0.35">
      <c r="A7" s="1562"/>
      <c r="B7" s="1617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585" t="s">
        <v>47</v>
      </c>
      <c r="J8" s="161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86"/>
      <c r="J9" s="1619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72" t="s">
        <v>11</v>
      </c>
      <c r="D74" s="1573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13"/>
      <c r="B1" s="1513"/>
      <c r="C1" s="1513"/>
      <c r="D1" s="1513"/>
      <c r="E1" s="1513"/>
      <c r="F1" s="1513"/>
      <c r="G1" s="1513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25"/>
      <c r="B5" s="1541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25"/>
      <c r="B6" s="1620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15" t="s">
        <v>21</v>
      </c>
      <c r="E75" s="1516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28"/>
      <c r="B5" s="162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28"/>
      <c r="B6" s="1621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23" t="s">
        <v>11</v>
      </c>
      <c r="D60" s="152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27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27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3" t="s">
        <v>11</v>
      </c>
      <c r="D83" s="1524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0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52" t="s">
        <v>315</v>
      </c>
      <c r="B1" s="1552"/>
      <c r="C1" s="1552"/>
      <c r="D1" s="1552"/>
      <c r="E1" s="1552"/>
      <c r="F1" s="1552"/>
      <c r="G1" s="1552"/>
      <c r="H1" s="258">
        <v>1</v>
      </c>
      <c r="I1" s="369"/>
      <c r="L1" s="1513" t="s">
        <v>346</v>
      </c>
      <c r="M1" s="1513"/>
      <c r="N1" s="1513"/>
      <c r="O1" s="1513"/>
      <c r="P1" s="1513"/>
      <c r="Q1" s="1513"/>
      <c r="R1" s="1513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0"/>
      <c r="R4" s="1281"/>
      <c r="S4" s="144"/>
      <c r="T4" s="374"/>
    </row>
    <row r="5" spans="1:26" ht="15" customHeight="1" x14ac:dyDescent="0.25">
      <c r="A5" s="1528" t="s">
        <v>195</v>
      </c>
      <c r="B5" s="1551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28" t="s">
        <v>195</v>
      </c>
      <c r="M5" s="1551" t="s">
        <v>259</v>
      </c>
      <c r="N5" s="233">
        <v>22</v>
      </c>
      <c r="O5" s="130">
        <v>45103</v>
      </c>
      <c r="P5" s="128">
        <f>258+586.6+796.4</f>
        <v>1641</v>
      </c>
      <c r="Q5" s="1280">
        <f>54+50+135</f>
        <v>239</v>
      </c>
      <c r="R5" s="48"/>
      <c r="S5" s="134">
        <f>P5-R5</f>
        <v>1641</v>
      </c>
      <c r="T5" s="371"/>
    </row>
    <row r="6" spans="1:26" x14ac:dyDescent="0.25">
      <c r="A6" s="1528"/>
      <c r="B6" s="1551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28"/>
      <c r="M6" s="1551"/>
      <c r="N6" s="368">
        <v>22</v>
      </c>
      <c r="O6" s="130">
        <v>45107</v>
      </c>
      <c r="P6" s="128">
        <v>844</v>
      </c>
      <c r="Q6" s="1280">
        <v>145</v>
      </c>
      <c r="R6" s="1280"/>
      <c r="S6" s="74"/>
      <c r="T6" s="233"/>
    </row>
    <row r="7" spans="1:26" ht="15.75" thickBot="1" x14ac:dyDescent="0.3">
      <c r="A7" s="216"/>
      <c r="B7" s="1551"/>
      <c r="C7" s="368"/>
      <c r="D7" s="130"/>
      <c r="E7" s="128"/>
      <c r="F7" s="72"/>
      <c r="G7" s="72"/>
      <c r="H7" s="74"/>
      <c r="I7" s="233"/>
      <c r="L7" s="216"/>
      <c r="M7" s="1551"/>
      <c r="N7" s="368">
        <v>23</v>
      </c>
      <c r="O7" s="130">
        <v>45108</v>
      </c>
      <c r="P7" s="1340">
        <v>2777.6</v>
      </c>
      <c r="Q7" s="1382">
        <v>3</v>
      </c>
      <c r="R7" s="1280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633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655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722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8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722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9">
        <v>45083</v>
      </c>
      <c r="F12" s="1107">
        <f t="shared" si="1"/>
        <v>806</v>
      </c>
      <c r="G12" s="318" t="s">
        <v>724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722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7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9"/>
      <c r="F13" s="1107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1">
        <v>45107</v>
      </c>
      <c r="Q13" s="570">
        <f t="shared" si="3"/>
        <v>844</v>
      </c>
      <c r="R13" s="571" t="s">
        <v>725</v>
      </c>
      <c r="S13" s="572">
        <v>24</v>
      </c>
      <c r="T13" s="233">
        <f t="shared" si="8"/>
        <v>0</v>
      </c>
      <c r="U13" s="603">
        <f t="shared" si="4"/>
        <v>20256</v>
      </c>
      <c r="X13" s="1407">
        <v>54</v>
      </c>
      <c r="Z13" s="1410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1"/>
      <c r="F14" s="718">
        <f t="shared" si="1"/>
        <v>0</v>
      </c>
      <c r="G14" s="1371"/>
      <c r="H14" s="1372"/>
      <c r="I14" s="1636">
        <f t="shared" si="6"/>
        <v>0</v>
      </c>
      <c r="J14" s="1383">
        <f t="shared" si="2"/>
        <v>0</v>
      </c>
      <c r="L14" s="74"/>
      <c r="M14" s="681">
        <f t="shared" si="7"/>
        <v>47</v>
      </c>
      <c r="N14" s="632"/>
      <c r="O14" s="573">
        <v>0</v>
      </c>
      <c r="P14" s="1001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7">
        <v>50</v>
      </c>
      <c r="Z14" s="1410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1"/>
      <c r="F15" s="718">
        <f t="shared" si="1"/>
        <v>0</v>
      </c>
      <c r="G15" s="1371"/>
      <c r="H15" s="1372"/>
      <c r="I15" s="1636">
        <f t="shared" si="6"/>
        <v>0</v>
      </c>
      <c r="J15" s="1383">
        <f t="shared" si="2"/>
        <v>0</v>
      </c>
      <c r="L15" s="74"/>
      <c r="M15" s="681">
        <f t="shared" si="7"/>
        <v>47</v>
      </c>
      <c r="N15" s="632"/>
      <c r="O15" s="573">
        <v>0</v>
      </c>
      <c r="P15" s="1001"/>
      <c r="Q15" s="570">
        <f t="shared" si="3"/>
        <v>0</v>
      </c>
      <c r="R15" s="1405"/>
      <c r="S15" s="1406"/>
      <c r="T15" s="1636">
        <f t="shared" si="8"/>
        <v>0</v>
      </c>
      <c r="U15" s="1383">
        <f t="shared" si="4"/>
        <v>0</v>
      </c>
      <c r="X15" s="1409">
        <v>135</v>
      </c>
      <c r="Y15" s="24"/>
      <c r="Z15" s="1411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1"/>
      <c r="F16" s="718">
        <f t="shared" si="1"/>
        <v>0</v>
      </c>
      <c r="G16" s="1371"/>
      <c r="H16" s="1372"/>
      <c r="I16" s="1636">
        <f t="shared" si="6"/>
        <v>0</v>
      </c>
      <c r="J16" s="1383">
        <f t="shared" si="2"/>
        <v>0</v>
      </c>
      <c r="L16" s="74"/>
      <c r="M16" s="681">
        <f t="shared" si="7"/>
        <v>47</v>
      </c>
      <c r="N16" s="632"/>
      <c r="O16" s="573">
        <v>0</v>
      </c>
      <c r="P16" s="1001"/>
      <c r="Q16" s="570">
        <f t="shared" si="3"/>
        <v>0</v>
      </c>
      <c r="R16" s="1405"/>
      <c r="S16" s="1406"/>
      <c r="T16" s="1636">
        <f t="shared" si="8"/>
        <v>0</v>
      </c>
      <c r="U16" s="1383">
        <f t="shared" si="4"/>
        <v>0</v>
      </c>
      <c r="X16" s="1408">
        <f>SUM(X13:X15)</f>
        <v>239</v>
      </c>
      <c r="Z16" s="1410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1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1"/>
      <c r="Q17" s="570">
        <f t="shared" si="3"/>
        <v>0</v>
      </c>
      <c r="R17" s="1405"/>
      <c r="S17" s="1406"/>
      <c r="T17" s="1636">
        <f t="shared" si="8"/>
        <v>0</v>
      </c>
      <c r="U17" s="1383">
        <f t="shared" si="4"/>
        <v>0</v>
      </c>
      <c r="X17" s="1407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1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1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7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1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1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1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1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1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1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1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1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80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15" t="s">
        <v>21</v>
      </c>
      <c r="E41" s="1516"/>
      <c r="F41" s="137">
        <f>G5-F39</f>
        <v>-1724</v>
      </c>
      <c r="M41" s="176"/>
      <c r="O41" s="1515" t="s">
        <v>21</v>
      </c>
      <c r="P41" s="1516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8" t="s">
        <v>4</v>
      </c>
      <c r="P42" s="1279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6" t="s">
        <v>379</v>
      </c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22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623"/>
      <c r="B5" s="1625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24"/>
      <c r="B6" s="1626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579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598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600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604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530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560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612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620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627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628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629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651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670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672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24">
        <f t="shared" si="0"/>
        <v>0</v>
      </c>
      <c r="G25" s="1425"/>
      <c r="H25" s="1426"/>
      <c r="I25" s="1340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24">
        <f t="shared" si="0"/>
        <v>0</v>
      </c>
      <c r="G26" s="1425"/>
      <c r="H26" s="1426"/>
      <c r="I26" s="1340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24">
        <f t="shared" si="0"/>
        <v>0</v>
      </c>
      <c r="G27" s="1425"/>
      <c r="H27" s="1426"/>
      <c r="I27" s="1340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24">
        <f t="shared" si="0"/>
        <v>0</v>
      </c>
      <c r="G28" s="1425"/>
      <c r="H28" s="1426"/>
      <c r="I28" s="1340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24">
        <f t="shared" si="0"/>
        <v>0</v>
      </c>
      <c r="G29" s="1425"/>
      <c r="H29" s="1426"/>
      <c r="I29" s="1340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21" t="s">
        <v>332</v>
      </c>
      <c r="B1" s="1521"/>
      <c r="C1" s="1521"/>
      <c r="D1" s="1521"/>
      <c r="E1" s="1521"/>
      <c r="F1" s="1521"/>
      <c r="G1" s="1521"/>
      <c r="H1" s="11">
        <v>1</v>
      </c>
      <c r="K1" s="1521" t="str">
        <f>A1</f>
        <v>INVENTARIO     DEL MES DE     MAYO    2023</v>
      </c>
      <c r="L1" s="1521"/>
      <c r="M1" s="1521"/>
      <c r="N1" s="1521"/>
      <c r="O1" s="1521"/>
      <c r="P1" s="1521"/>
      <c r="Q1" s="1521"/>
      <c r="R1" s="11">
        <v>2</v>
      </c>
      <c r="U1" s="1526" t="s">
        <v>346</v>
      </c>
      <c r="V1" s="1526"/>
      <c r="W1" s="1526"/>
      <c r="X1" s="1526"/>
      <c r="Y1" s="1526"/>
      <c r="Z1" s="1526"/>
      <c r="AA1" s="152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27" t="s">
        <v>89</v>
      </c>
      <c r="C4" s="99"/>
      <c r="D4" s="131"/>
      <c r="E4" s="85"/>
      <c r="F4" s="72"/>
      <c r="G4" s="995"/>
      <c r="L4" s="1627" t="s">
        <v>89</v>
      </c>
      <c r="M4" s="99"/>
      <c r="N4" s="131"/>
      <c r="O4" s="85"/>
      <c r="P4" s="1063"/>
      <c r="Q4" s="1064"/>
      <c r="V4" s="1627" t="s">
        <v>89</v>
      </c>
      <c r="W4" s="99"/>
      <c r="X4" s="131"/>
      <c r="Y4" s="85"/>
      <c r="Z4" s="1259"/>
      <c r="AA4" s="1260"/>
    </row>
    <row r="5" spans="1:29" x14ac:dyDescent="0.25">
      <c r="A5" s="74" t="s">
        <v>52</v>
      </c>
      <c r="B5" s="1628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28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706.85</v>
      </c>
      <c r="R5" s="134">
        <f>O5-Q5+O6</f>
        <v>1251.58</v>
      </c>
      <c r="U5" s="74" t="s">
        <v>52</v>
      </c>
      <c r="V5" s="1628"/>
      <c r="W5" s="124">
        <v>70</v>
      </c>
      <c r="X5" s="131">
        <v>45096</v>
      </c>
      <c r="Y5" s="85">
        <v>978.28</v>
      </c>
      <c r="Z5" s="1259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59"/>
      <c r="AA6" s="1259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6">
        <v>21</v>
      </c>
      <c r="N9" s="607">
        <v>489.2</v>
      </c>
      <c r="O9" s="586">
        <v>45087</v>
      </c>
      <c r="P9" s="570">
        <f t="shared" si="1"/>
        <v>489.2</v>
      </c>
      <c r="Q9" s="966" t="s">
        <v>519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7">
        <v>9</v>
      </c>
      <c r="N10" s="607">
        <v>217.65</v>
      </c>
      <c r="O10" s="586">
        <v>45093</v>
      </c>
      <c r="P10" s="570">
        <f t="shared" si="1"/>
        <v>217.65</v>
      </c>
      <c r="Q10" s="966" t="s">
        <v>593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1251.58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55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1251.58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2"/>
      <c r="E13" s="998"/>
      <c r="F13" s="718">
        <f t="shared" si="0"/>
        <v>0</v>
      </c>
      <c r="G13" s="1173"/>
      <c r="H13" s="1174"/>
      <c r="I13" s="568">
        <f t="shared" si="4"/>
        <v>233.37999999999997</v>
      </c>
      <c r="K13" s="74"/>
      <c r="L13" s="735">
        <f t="shared" si="5"/>
        <v>55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1251.58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2"/>
      <c r="E14" s="998"/>
      <c r="F14" s="718">
        <f t="shared" si="0"/>
        <v>0</v>
      </c>
      <c r="G14" s="1173"/>
      <c r="H14" s="1174"/>
      <c r="I14" s="568">
        <f t="shared" si="4"/>
        <v>233.37999999999997</v>
      </c>
      <c r="L14" s="735">
        <f t="shared" si="5"/>
        <v>55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1251.58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2"/>
      <c r="E15" s="998"/>
      <c r="F15" s="718">
        <f t="shared" si="0"/>
        <v>0</v>
      </c>
      <c r="G15" s="1173"/>
      <c r="H15" s="1174"/>
      <c r="I15" s="568">
        <f t="shared" si="4"/>
        <v>233.37999999999997</v>
      </c>
      <c r="L15" s="735">
        <f t="shared" si="5"/>
        <v>55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1251.58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2"/>
      <c r="E16" s="998"/>
      <c r="F16" s="718">
        <f t="shared" si="0"/>
        <v>0</v>
      </c>
      <c r="G16" s="1173"/>
      <c r="H16" s="1174"/>
      <c r="I16" s="568">
        <f t="shared" si="4"/>
        <v>233.37999999999997</v>
      </c>
      <c r="L16" s="735">
        <f t="shared" si="5"/>
        <v>55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1251.58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2"/>
      <c r="E17" s="998"/>
      <c r="F17" s="718">
        <f t="shared" si="0"/>
        <v>0</v>
      </c>
      <c r="G17" s="1173"/>
      <c r="H17" s="1174"/>
      <c r="I17" s="568">
        <f t="shared" si="4"/>
        <v>233.37999999999997</v>
      </c>
      <c r="L17" s="735">
        <f t="shared" si="5"/>
        <v>55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1251.58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2"/>
      <c r="E18" s="998"/>
      <c r="F18" s="718">
        <f t="shared" si="0"/>
        <v>0</v>
      </c>
      <c r="G18" s="1173"/>
      <c r="H18" s="1174"/>
      <c r="I18" s="568">
        <f t="shared" si="4"/>
        <v>233.37999999999997</v>
      </c>
      <c r="L18" s="735">
        <f t="shared" si="5"/>
        <v>55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1251.58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2"/>
      <c r="E19" s="998"/>
      <c r="F19" s="718">
        <f t="shared" si="0"/>
        <v>0</v>
      </c>
      <c r="G19" s="1173"/>
      <c r="H19" s="1174"/>
      <c r="I19" s="568">
        <f t="shared" si="4"/>
        <v>233.37999999999997</v>
      </c>
      <c r="L19" s="735">
        <f t="shared" si="5"/>
        <v>55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1251.58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2"/>
      <c r="E20" s="998"/>
      <c r="F20" s="718">
        <f t="shared" si="0"/>
        <v>0</v>
      </c>
      <c r="G20" s="1173"/>
      <c r="H20" s="1174"/>
      <c r="I20" s="568">
        <f t="shared" si="4"/>
        <v>233.37999999999997</v>
      </c>
      <c r="L20" s="735">
        <f t="shared" si="5"/>
        <v>55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1251.58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5"/>
      <c r="E21" s="1157"/>
      <c r="F21" s="1107">
        <f t="shared" si="0"/>
        <v>0</v>
      </c>
      <c r="G21" s="1176"/>
      <c r="H21" s="1177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5"/>
      <c r="E22" s="1157"/>
      <c r="F22" s="1107">
        <f t="shared" si="0"/>
        <v>0</v>
      </c>
      <c r="G22" s="1176"/>
      <c r="H22" s="1177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5"/>
      <c r="E23" s="1157"/>
      <c r="F23" s="1107">
        <f t="shared" si="0"/>
        <v>0</v>
      </c>
      <c r="G23" s="1176"/>
      <c r="H23" s="1177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5"/>
      <c r="E24" s="1157"/>
      <c r="F24" s="1107">
        <f t="shared" si="0"/>
        <v>0</v>
      </c>
      <c r="G24" s="1176"/>
      <c r="H24" s="1177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5"/>
      <c r="E25" s="1157"/>
      <c r="F25" s="1107">
        <f t="shared" si="0"/>
        <v>0</v>
      </c>
      <c r="G25" s="1176"/>
      <c r="H25" s="1177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5"/>
      <c r="E26" s="1157"/>
      <c r="F26" s="1107">
        <f t="shared" si="0"/>
        <v>0</v>
      </c>
      <c r="G26" s="1178"/>
      <c r="H26" s="1177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9"/>
      <c r="E27" s="1157"/>
      <c r="F27" s="1107">
        <f t="shared" si="0"/>
        <v>0</v>
      </c>
      <c r="G27" s="1180"/>
      <c r="H27" s="1181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1928.43</v>
      </c>
      <c r="Q33" s="74"/>
      <c r="R33" s="74"/>
      <c r="U33" s="74"/>
      <c r="V33" s="74"/>
      <c r="W33" s="74"/>
      <c r="X33" s="1254" t="s">
        <v>21</v>
      </c>
      <c r="Y33" s="1255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55</v>
      </c>
      <c r="Q34" s="74"/>
      <c r="R34" s="74"/>
      <c r="U34" s="74"/>
      <c r="V34" s="74"/>
      <c r="W34" s="74"/>
      <c r="X34" s="1256" t="s">
        <v>4</v>
      </c>
      <c r="Y34" s="1257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7" t="s">
        <v>92</v>
      </c>
      <c r="C4" s="99"/>
      <c r="D4" s="131"/>
      <c r="E4" s="85"/>
      <c r="F4" s="72"/>
      <c r="G4" s="227"/>
    </row>
    <row r="5" spans="1:9" x14ac:dyDescent="0.25">
      <c r="A5" s="1525"/>
      <c r="B5" s="16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1" t="s">
        <v>333</v>
      </c>
      <c r="B1" s="1521"/>
      <c r="C1" s="1521"/>
      <c r="D1" s="1521"/>
      <c r="E1" s="1521"/>
      <c r="F1" s="1521"/>
      <c r="G1" s="1521"/>
      <c r="H1" s="96">
        <v>1</v>
      </c>
      <c r="L1" s="1526" t="s">
        <v>379</v>
      </c>
      <c r="M1" s="1526"/>
      <c r="N1" s="1526"/>
      <c r="O1" s="1526"/>
      <c r="P1" s="1526"/>
      <c r="Q1" s="1526"/>
      <c r="R1" s="152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14" t="s">
        <v>103</v>
      </c>
      <c r="B5" s="1629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14" t="s">
        <v>103</v>
      </c>
      <c r="M5" s="1629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15"/>
      <c r="B6" s="1630"/>
      <c r="C6" s="215"/>
      <c r="D6" s="114"/>
      <c r="E6" s="140">
        <v>35.72</v>
      </c>
      <c r="F6" s="230">
        <v>1</v>
      </c>
      <c r="I6" s="1597" t="s">
        <v>3</v>
      </c>
      <c r="J6" s="1592" t="s">
        <v>4</v>
      </c>
      <c r="L6" s="1615"/>
      <c r="M6" s="1630"/>
      <c r="N6" s="215"/>
      <c r="O6" s="114"/>
      <c r="P6" s="140"/>
      <c r="Q6" s="230"/>
      <c r="T6" s="1597" t="s">
        <v>3</v>
      </c>
      <c r="U6" s="159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98"/>
      <c r="U7" s="1593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59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2"/>
      <c r="F13" s="703">
        <f t="shared" si="0"/>
        <v>0</v>
      </c>
      <c r="G13" s="1183"/>
      <c r="H13" s="1184"/>
      <c r="I13" s="724">
        <f t="shared" si="2"/>
        <v>123.43</v>
      </c>
      <c r="J13" s="734">
        <f t="shared" si="3"/>
        <v>4</v>
      </c>
      <c r="L13" s="1259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3">
        <v>58.38</v>
      </c>
      <c r="E14" s="1182">
        <v>45094</v>
      </c>
      <c r="F14" s="703">
        <f>D14</f>
        <v>58.38</v>
      </c>
      <c r="G14" s="1183" t="s">
        <v>598</v>
      </c>
      <c r="H14" s="1184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3">
        <v>32.36</v>
      </c>
      <c r="E15" s="1182">
        <v>45103</v>
      </c>
      <c r="F15" s="703">
        <f>D15</f>
        <v>32.36</v>
      </c>
      <c r="G15" s="1183" t="s">
        <v>664</v>
      </c>
      <c r="H15" s="1184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5"/>
      <c r="F16" s="58">
        <f>D16</f>
        <v>0</v>
      </c>
      <c r="G16" s="1162"/>
      <c r="H16" s="1186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5"/>
      <c r="F17" s="58">
        <f t="shared" ref="F17:F29" si="7">D17</f>
        <v>0</v>
      </c>
      <c r="G17" s="1187"/>
      <c r="H17" s="1186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5"/>
      <c r="F18" s="58">
        <f t="shared" si="7"/>
        <v>0</v>
      </c>
      <c r="G18" s="1162"/>
      <c r="H18" s="1186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5"/>
      <c r="F19" s="58">
        <f t="shared" si="7"/>
        <v>0</v>
      </c>
      <c r="G19" s="1162"/>
      <c r="H19" s="1186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2"/>
      <c r="F20" s="58">
        <f t="shared" si="7"/>
        <v>0</v>
      </c>
      <c r="G20" s="1162"/>
      <c r="H20" s="1186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2"/>
      <c r="F21" s="58">
        <f t="shared" si="7"/>
        <v>0</v>
      </c>
      <c r="G21" s="1162"/>
      <c r="H21" s="1186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2"/>
      <c r="F22" s="58">
        <f t="shared" si="7"/>
        <v>0</v>
      </c>
      <c r="G22" s="1162"/>
      <c r="H22" s="1186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2"/>
      <c r="F23" s="58">
        <f t="shared" si="7"/>
        <v>0</v>
      </c>
      <c r="G23" s="1162"/>
      <c r="H23" s="1186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5"/>
      <c r="F24" s="58">
        <f t="shared" si="7"/>
        <v>0</v>
      </c>
      <c r="G24" s="1162"/>
      <c r="H24" s="1186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5"/>
      <c r="F25" s="58">
        <f t="shared" si="7"/>
        <v>0</v>
      </c>
      <c r="G25" s="1162"/>
      <c r="H25" s="1186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9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9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72" t="s">
        <v>11</v>
      </c>
      <c r="D33" s="1573"/>
      <c r="E33" s="141">
        <f>E5+E4+E6+-F30</f>
        <v>32.689999999999941</v>
      </c>
      <c r="L33" s="47"/>
      <c r="N33" s="1572" t="s">
        <v>11</v>
      </c>
      <c r="O33" s="1573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27" t="s">
        <v>86</v>
      </c>
      <c r="C4" s="99"/>
      <c r="D4" s="131"/>
      <c r="E4" s="85"/>
      <c r="F4" s="72"/>
      <c r="G4" s="227"/>
    </row>
    <row r="5" spans="1:9" x14ac:dyDescent="0.25">
      <c r="A5" s="1528"/>
      <c r="B5" s="162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28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26"/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31" t="s">
        <v>87</v>
      </c>
      <c r="C4" s="99"/>
      <c r="D4" s="131"/>
      <c r="E4" s="85"/>
      <c r="F4" s="72"/>
      <c r="G4" s="227"/>
    </row>
    <row r="5" spans="1:10" x14ac:dyDescent="0.25">
      <c r="A5" s="1528"/>
      <c r="B5" s="163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28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26" t="s">
        <v>379</v>
      </c>
      <c r="B1" s="1526"/>
      <c r="C1" s="1526"/>
      <c r="D1" s="1526"/>
      <c r="E1" s="1526"/>
      <c r="F1" s="1526"/>
      <c r="G1" s="152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14" t="s">
        <v>195</v>
      </c>
      <c r="B5" s="1629" t="s">
        <v>659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15"/>
      <c r="B6" s="1630"/>
      <c r="C6" s="215"/>
      <c r="D6" s="114">
        <v>45108</v>
      </c>
      <c r="E6" s="140">
        <v>385.2</v>
      </c>
      <c r="F6" s="230">
        <v>1</v>
      </c>
      <c r="I6" s="1597" t="s">
        <v>3</v>
      </c>
      <c r="J6" s="15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98"/>
      <c r="J7" s="1593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722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722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722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722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65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722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65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722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14">
        <f>D15</f>
        <v>0</v>
      </c>
      <c r="G15" s="1405"/>
      <c r="H15" s="1429"/>
      <c r="I15" s="1421">
        <f t="shared" si="1"/>
        <v>-7.3896444519050419E-13</v>
      </c>
      <c r="J15" s="1379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14">
        <f>D16</f>
        <v>0</v>
      </c>
      <c r="G16" s="1405"/>
      <c r="H16" s="1429"/>
      <c r="I16" s="1421">
        <f t="shared" si="1"/>
        <v>-7.3896444519050419E-13</v>
      </c>
      <c r="J16" s="1379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14">
        <f t="shared" ref="F17:F29" si="3">D17</f>
        <v>0</v>
      </c>
      <c r="G17" s="1430"/>
      <c r="H17" s="1429"/>
      <c r="I17" s="1421">
        <f t="shared" si="1"/>
        <v>-7.3896444519050419E-13</v>
      </c>
      <c r="J17" s="1379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14">
        <f t="shared" si="3"/>
        <v>0</v>
      </c>
      <c r="G18" s="1405"/>
      <c r="H18" s="1429"/>
      <c r="I18" s="1421">
        <f t="shared" si="1"/>
        <v>-7.3896444519050419E-13</v>
      </c>
      <c r="J18" s="1379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65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65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65"/>
    </row>
    <row r="32" spans="1:10" ht="15.75" thickBot="1" x14ac:dyDescent="0.3">
      <c r="A32" s="115"/>
    </row>
    <row r="33" spans="1:5" ht="16.5" thickTop="1" thickBot="1" x14ac:dyDescent="0.3">
      <c r="A33" s="47"/>
      <c r="C33" s="1572" t="s">
        <v>11</v>
      </c>
      <c r="D33" s="157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26" t="s">
        <v>381</v>
      </c>
      <c r="B1" s="1526"/>
      <c r="C1" s="1526"/>
      <c r="D1" s="1526"/>
      <c r="E1" s="1526"/>
      <c r="F1" s="1526"/>
      <c r="G1" s="15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28" t="s">
        <v>382</v>
      </c>
      <c r="B5" s="1529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28"/>
      <c r="B6" s="1529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80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680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14">
        <f>D12</f>
        <v>0</v>
      </c>
      <c r="G12" s="1405"/>
      <c r="H12" s="1406"/>
      <c r="I12" s="135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14">
        <f t="shared" ref="F13:F73" si="3">D13</f>
        <v>0</v>
      </c>
      <c r="G13" s="1405"/>
      <c r="H13" s="1406"/>
      <c r="I13" s="1358">
        <f t="shared" si="2"/>
        <v>0</v>
      </c>
    </row>
    <row r="14" spans="1:9" x14ac:dyDescent="0.25">
      <c r="A14" s="1280"/>
      <c r="B14" s="82">
        <f t="shared" si="1"/>
        <v>0</v>
      </c>
      <c r="C14" s="15"/>
      <c r="D14" s="573"/>
      <c r="E14" s="600"/>
      <c r="F14" s="1414">
        <f t="shared" si="3"/>
        <v>0</v>
      </c>
      <c r="G14" s="1405"/>
      <c r="H14" s="1406"/>
      <c r="I14" s="1358">
        <f t="shared" si="2"/>
        <v>0</v>
      </c>
    </row>
    <row r="15" spans="1:9" x14ac:dyDescent="0.25">
      <c r="A15" s="1280"/>
      <c r="B15" s="82">
        <f t="shared" si="1"/>
        <v>0</v>
      </c>
      <c r="C15" s="15"/>
      <c r="D15" s="573"/>
      <c r="E15" s="600"/>
      <c r="F15" s="1414">
        <f t="shared" si="3"/>
        <v>0</v>
      </c>
      <c r="G15" s="1405"/>
      <c r="H15" s="1406"/>
      <c r="I15" s="135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14">
        <f t="shared" si="3"/>
        <v>0</v>
      </c>
      <c r="G16" s="1405"/>
      <c r="H16" s="1406"/>
      <c r="I16" s="135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23" t="s">
        <v>11</v>
      </c>
      <c r="D83" s="1524"/>
      <c r="E83" s="56">
        <f>E5+E6-F78+E7</f>
        <v>0</v>
      </c>
      <c r="F83" s="1280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21" t="s">
        <v>315</v>
      </c>
      <c r="B1" s="1521"/>
      <c r="C1" s="1521"/>
      <c r="D1" s="1521"/>
      <c r="E1" s="1521"/>
      <c r="F1" s="1521"/>
      <c r="G1" s="1521"/>
      <c r="H1" s="11">
        <v>1</v>
      </c>
      <c r="K1" s="1526" t="s">
        <v>379</v>
      </c>
      <c r="L1" s="1526"/>
      <c r="M1" s="1526"/>
      <c r="N1" s="1526"/>
      <c r="O1" s="1526"/>
      <c r="P1" s="1526"/>
      <c r="Q1" s="152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59"/>
      <c r="Q4" s="151"/>
      <c r="R4" s="151"/>
    </row>
    <row r="5" spans="1:20" ht="15" customHeight="1" x14ac:dyDescent="0.25">
      <c r="A5" s="1528" t="s">
        <v>114</v>
      </c>
      <c r="B5" s="1530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28" t="s">
        <v>114</v>
      </c>
      <c r="L5" s="1530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28"/>
      <c r="B6" s="1530"/>
      <c r="C6" s="447"/>
      <c r="D6" s="130"/>
      <c r="E6" s="68"/>
      <c r="F6" s="1090"/>
      <c r="G6" s="47">
        <f>F48</f>
        <v>581.59</v>
      </c>
      <c r="H6" s="7">
        <f>E6-G6+E7+E5-G5</f>
        <v>-85.210000000000036</v>
      </c>
      <c r="K6" s="1528"/>
      <c r="L6" s="1530"/>
      <c r="M6" s="447">
        <v>88</v>
      </c>
      <c r="N6" s="130">
        <v>45103</v>
      </c>
      <c r="O6" s="68">
        <v>305.32</v>
      </c>
      <c r="P6" s="1259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403">
        <v>10</v>
      </c>
      <c r="N9" s="1091">
        <v>117.78</v>
      </c>
      <c r="O9" s="1092">
        <v>45098</v>
      </c>
      <c r="P9" s="1091">
        <f t="shared" ref="P9:P10" si="1">N9</f>
        <v>117.78</v>
      </c>
      <c r="Q9" s="1093" t="s">
        <v>533</v>
      </c>
      <c r="R9" s="1094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57</v>
      </c>
      <c r="M10" s="1403">
        <v>1</v>
      </c>
      <c r="N10" s="1091">
        <v>12.89</v>
      </c>
      <c r="O10" s="1092">
        <v>45099</v>
      </c>
      <c r="P10" s="1091">
        <f t="shared" si="1"/>
        <v>12.89</v>
      </c>
      <c r="Q10" s="1093" t="s">
        <v>626</v>
      </c>
      <c r="R10" s="1094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403">
        <v>15</v>
      </c>
      <c r="N11" s="1091">
        <v>181.08</v>
      </c>
      <c r="O11" s="1092">
        <v>45099</v>
      </c>
      <c r="P11" s="1091">
        <f>N11</f>
        <v>181.08</v>
      </c>
      <c r="Q11" s="1093" t="s">
        <v>627</v>
      </c>
      <c r="R11" s="1094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34</v>
      </c>
      <c r="M12" s="1403">
        <v>8</v>
      </c>
      <c r="N12" s="1091">
        <v>93.45</v>
      </c>
      <c r="O12" s="1092">
        <v>45101</v>
      </c>
      <c r="P12" s="1091">
        <f t="shared" ref="P12:P46" si="6">N12</f>
        <v>93.45</v>
      </c>
      <c r="Q12" s="1093" t="s">
        <v>643</v>
      </c>
      <c r="R12" s="1094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5">
        <f t="shared" si="2"/>
        <v>0</v>
      </c>
      <c r="C13" s="987">
        <v>7</v>
      </c>
      <c r="D13" s="1141">
        <v>86.01</v>
      </c>
      <c r="E13" s="1142">
        <v>45087</v>
      </c>
      <c r="F13" s="1141">
        <f t="shared" ref="F13:F45" si="7">D13</f>
        <v>86.01</v>
      </c>
      <c r="G13" s="1143" t="s">
        <v>521</v>
      </c>
      <c r="H13" s="1144">
        <v>90</v>
      </c>
      <c r="I13" s="986">
        <f t="shared" si="3"/>
        <v>0</v>
      </c>
      <c r="K13" s="81" t="s">
        <v>33</v>
      </c>
      <c r="L13" s="985">
        <f t="shared" si="4"/>
        <v>26</v>
      </c>
      <c r="M13" s="1403">
        <v>8</v>
      </c>
      <c r="N13" s="1091">
        <v>98.25</v>
      </c>
      <c r="O13" s="1092">
        <v>45101</v>
      </c>
      <c r="P13" s="1091">
        <f t="shared" si="6"/>
        <v>98.25</v>
      </c>
      <c r="Q13" s="1093" t="s">
        <v>651</v>
      </c>
      <c r="R13" s="1094">
        <v>90</v>
      </c>
      <c r="S13" s="986">
        <f t="shared" si="5"/>
        <v>305.32</v>
      </c>
      <c r="T13" s="602"/>
    </row>
    <row r="14" spans="1:20" x14ac:dyDescent="0.25">
      <c r="A14" s="1090"/>
      <c r="B14" s="985">
        <f t="shared" si="2"/>
        <v>0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0</v>
      </c>
      <c r="K14" s="1259"/>
      <c r="L14" s="985">
        <f t="shared" si="4"/>
        <v>11</v>
      </c>
      <c r="M14" s="1403">
        <v>15</v>
      </c>
      <c r="N14" s="1091">
        <v>176.81</v>
      </c>
      <c r="O14" s="1092">
        <v>45103</v>
      </c>
      <c r="P14" s="1091">
        <f t="shared" si="6"/>
        <v>176.81</v>
      </c>
      <c r="Q14" s="1093" t="s">
        <v>664</v>
      </c>
      <c r="R14" s="1094">
        <v>90</v>
      </c>
      <c r="S14" s="986">
        <f t="shared" si="5"/>
        <v>128.51</v>
      </c>
      <c r="T14" s="602"/>
    </row>
    <row r="15" spans="1:20" x14ac:dyDescent="0.25">
      <c r="A15" s="1090"/>
      <c r="B15" s="985">
        <f t="shared" si="2"/>
        <v>0</v>
      </c>
      <c r="C15" s="987"/>
      <c r="D15" s="1141"/>
      <c r="E15" s="1142"/>
      <c r="F15" s="1366">
        <f t="shared" si="7"/>
        <v>0</v>
      </c>
      <c r="G15" s="1367"/>
      <c r="H15" s="1368"/>
      <c r="I15" s="1369">
        <f t="shared" si="3"/>
        <v>0</v>
      </c>
      <c r="K15" s="1259"/>
      <c r="L15" s="985">
        <f t="shared" si="4"/>
        <v>11</v>
      </c>
      <c r="M15" s="1403"/>
      <c r="N15" s="1091"/>
      <c r="O15" s="1092"/>
      <c r="P15" s="1091">
        <f t="shared" si="6"/>
        <v>0</v>
      </c>
      <c r="Q15" s="1093"/>
      <c r="R15" s="1094"/>
      <c r="S15" s="986">
        <f t="shared" si="5"/>
        <v>128.51</v>
      </c>
      <c r="T15" s="602"/>
    </row>
    <row r="16" spans="1:20" x14ac:dyDescent="0.25">
      <c r="B16" s="985">
        <f t="shared" si="2"/>
        <v>0</v>
      </c>
      <c r="C16" s="987"/>
      <c r="D16" s="1141"/>
      <c r="E16" s="1142"/>
      <c r="F16" s="1366">
        <f t="shared" si="7"/>
        <v>0</v>
      </c>
      <c r="G16" s="1367"/>
      <c r="H16" s="1368"/>
      <c r="I16" s="1369">
        <f t="shared" si="3"/>
        <v>0</v>
      </c>
      <c r="L16" s="985">
        <f t="shared" si="4"/>
        <v>11</v>
      </c>
      <c r="M16" s="1403"/>
      <c r="N16" s="1091"/>
      <c r="O16" s="1092"/>
      <c r="P16" s="1091">
        <f t="shared" si="6"/>
        <v>0</v>
      </c>
      <c r="Q16" s="1093"/>
      <c r="R16" s="1094"/>
      <c r="S16" s="986">
        <f t="shared" si="5"/>
        <v>128.51</v>
      </c>
      <c r="T16" s="602"/>
    </row>
    <row r="17" spans="1:19" x14ac:dyDescent="0.25">
      <c r="B17" s="985">
        <f t="shared" si="2"/>
        <v>0</v>
      </c>
      <c r="C17" s="987"/>
      <c r="D17" s="1141"/>
      <c r="E17" s="1142"/>
      <c r="F17" s="1366">
        <f t="shared" si="7"/>
        <v>0</v>
      </c>
      <c r="G17" s="1367"/>
      <c r="H17" s="1368"/>
      <c r="I17" s="1369">
        <f t="shared" si="3"/>
        <v>0</v>
      </c>
      <c r="L17" s="985">
        <f t="shared" si="4"/>
        <v>11</v>
      </c>
      <c r="M17" s="1403"/>
      <c r="N17" s="1091"/>
      <c r="O17" s="1092"/>
      <c r="P17" s="1091">
        <f t="shared" si="6"/>
        <v>0</v>
      </c>
      <c r="Q17" s="1093"/>
      <c r="R17" s="1094"/>
      <c r="S17" s="986">
        <f t="shared" si="5"/>
        <v>128.51</v>
      </c>
    </row>
    <row r="18" spans="1:19" x14ac:dyDescent="0.25">
      <c r="A18" s="118"/>
      <c r="B18" s="985">
        <f t="shared" si="2"/>
        <v>0</v>
      </c>
      <c r="C18" s="987"/>
      <c r="D18" s="1141"/>
      <c r="E18" s="1142"/>
      <c r="F18" s="1366">
        <f t="shared" si="7"/>
        <v>0</v>
      </c>
      <c r="G18" s="1367"/>
      <c r="H18" s="1368"/>
      <c r="I18" s="1369">
        <f t="shared" si="3"/>
        <v>0</v>
      </c>
      <c r="K18" s="118"/>
      <c r="L18" s="985">
        <f t="shared" si="4"/>
        <v>11</v>
      </c>
      <c r="M18" s="1403"/>
      <c r="N18" s="1091"/>
      <c r="O18" s="1092"/>
      <c r="P18" s="1091">
        <f t="shared" si="6"/>
        <v>0</v>
      </c>
      <c r="Q18" s="1093"/>
      <c r="R18" s="1094"/>
      <c r="S18" s="986">
        <f t="shared" si="5"/>
        <v>128.51</v>
      </c>
    </row>
    <row r="19" spans="1:19" x14ac:dyDescent="0.25">
      <c r="A19" s="118"/>
      <c r="B19" s="985">
        <f t="shared" si="2"/>
        <v>0</v>
      </c>
      <c r="C19" s="987"/>
      <c r="D19" s="1141"/>
      <c r="E19" s="1142"/>
      <c r="F19" s="1366">
        <f t="shared" si="7"/>
        <v>0</v>
      </c>
      <c r="G19" s="1367"/>
      <c r="H19" s="1368"/>
      <c r="I19" s="1369">
        <f t="shared" si="3"/>
        <v>0</v>
      </c>
      <c r="K19" s="118"/>
      <c r="L19" s="985">
        <f t="shared" si="4"/>
        <v>11</v>
      </c>
      <c r="M19" s="1403"/>
      <c r="N19" s="1091"/>
      <c r="O19" s="1092"/>
      <c r="P19" s="1091">
        <f t="shared" si="6"/>
        <v>0</v>
      </c>
      <c r="Q19" s="1093"/>
      <c r="R19" s="1094"/>
      <c r="S19" s="986">
        <f t="shared" si="5"/>
        <v>128.51</v>
      </c>
    </row>
    <row r="20" spans="1:19" x14ac:dyDescent="0.25">
      <c r="A20" s="118"/>
      <c r="B20" s="985">
        <f t="shared" si="2"/>
        <v>0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0</v>
      </c>
      <c r="K20" s="118"/>
      <c r="L20" s="985">
        <f t="shared" si="4"/>
        <v>11</v>
      </c>
      <c r="M20" s="1403"/>
      <c r="N20" s="1091"/>
      <c r="O20" s="1092"/>
      <c r="P20" s="1091">
        <f t="shared" si="6"/>
        <v>0</v>
      </c>
      <c r="Q20" s="1093"/>
      <c r="R20" s="1094"/>
      <c r="S20" s="986">
        <f t="shared" si="5"/>
        <v>128.51</v>
      </c>
    </row>
    <row r="21" spans="1:19" x14ac:dyDescent="0.25">
      <c r="A21" s="118"/>
      <c r="B21" s="687">
        <f t="shared" si="2"/>
        <v>0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0</v>
      </c>
      <c r="K21" s="118"/>
      <c r="L21" s="687">
        <f t="shared" si="4"/>
        <v>11</v>
      </c>
      <c r="M21" s="1403"/>
      <c r="N21" s="1091"/>
      <c r="O21" s="1092"/>
      <c r="P21" s="1091">
        <f t="shared" si="6"/>
        <v>0</v>
      </c>
      <c r="Q21" s="1093"/>
      <c r="R21" s="1094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0</v>
      </c>
      <c r="K22" s="118"/>
      <c r="L22" s="730">
        <f t="shared" si="4"/>
        <v>11</v>
      </c>
      <c r="M22" s="1403"/>
      <c r="N22" s="1091"/>
      <c r="O22" s="1092"/>
      <c r="P22" s="1091">
        <f t="shared" si="6"/>
        <v>0</v>
      </c>
      <c r="Q22" s="1093"/>
      <c r="R22" s="1094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0</v>
      </c>
      <c r="K23" s="119"/>
      <c r="L23" s="222">
        <f t="shared" si="4"/>
        <v>11</v>
      </c>
      <c r="M23" s="1404"/>
      <c r="N23" s="1123"/>
      <c r="O23" s="1124"/>
      <c r="P23" s="1091">
        <f t="shared" si="6"/>
        <v>0</v>
      </c>
      <c r="Q23" s="1125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0</v>
      </c>
      <c r="K24" s="118"/>
      <c r="L24" s="222">
        <f t="shared" si="4"/>
        <v>11</v>
      </c>
      <c r="M24" s="1404"/>
      <c r="N24" s="1123"/>
      <c r="O24" s="1124"/>
      <c r="P24" s="1091">
        <f t="shared" si="6"/>
        <v>0</v>
      </c>
      <c r="Q24" s="1125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0</v>
      </c>
      <c r="K25" s="118"/>
      <c r="L25" s="222">
        <f t="shared" si="4"/>
        <v>11</v>
      </c>
      <c r="M25" s="1404"/>
      <c r="N25" s="1123"/>
      <c r="O25" s="1124"/>
      <c r="P25" s="1091">
        <f t="shared" si="6"/>
        <v>0</v>
      </c>
      <c r="Q25" s="1125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0</v>
      </c>
      <c r="K26" s="118"/>
      <c r="L26" s="174">
        <f t="shared" si="4"/>
        <v>11</v>
      </c>
      <c r="M26" s="1404"/>
      <c r="N26" s="1123"/>
      <c r="O26" s="1124"/>
      <c r="P26" s="1091">
        <f t="shared" si="6"/>
        <v>0</v>
      </c>
      <c r="Q26" s="1125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0</v>
      </c>
      <c r="K27" s="118"/>
      <c r="L27" s="222">
        <f t="shared" si="4"/>
        <v>11</v>
      </c>
      <c r="M27" s="1404"/>
      <c r="N27" s="1123"/>
      <c r="O27" s="1124"/>
      <c r="P27" s="1091">
        <f t="shared" si="6"/>
        <v>0</v>
      </c>
      <c r="Q27" s="1125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0</v>
      </c>
      <c r="K28" s="118"/>
      <c r="L28" s="174">
        <f t="shared" si="4"/>
        <v>11</v>
      </c>
      <c r="M28" s="1404"/>
      <c r="N28" s="1123"/>
      <c r="O28" s="1124"/>
      <c r="P28" s="1091">
        <f t="shared" si="6"/>
        <v>0</v>
      </c>
      <c r="Q28" s="1125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0</v>
      </c>
      <c r="K29" s="118"/>
      <c r="L29" s="222">
        <f t="shared" si="4"/>
        <v>11</v>
      </c>
      <c r="M29" s="1404"/>
      <c r="N29" s="1123"/>
      <c r="O29" s="1124"/>
      <c r="P29" s="1091">
        <f t="shared" si="6"/>
        <v>0</v>
      </c>
      <c r="Q29" s="1125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0</v>
      </c>
      <c r="K30" s="118"/>
      <c r="L30" s="222">
        <f t="shared" si="4"/>
        <v>11</v>
      </c>
      <c r="M30" s="1404"/>
      <c r="N30" s="1123"/>
      <c r="O30" s="1124"/>
      <c r="P30" s="1091">
        <f t="shared" si="6"/>
        <v>0</v>
      </c>
      <c r="Q30" s="1125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0</v>
      </c>
      <c r="K31" s="118"/>
      <c r="L31" s="222">
        <f t="shared" si="4"/>
        <v>11</v>
      </c>
      <c r="M31" s="1404"/>
      <c r="N31" s="1123"/>
      <c r="O31" s="1124"/>
      <c r="P31" s="1091">
        <f t="shared" si="6"/>
        <v>0</v>
      </c>
      <c r="Q31" s="1125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0</v>
      </c>
      <c r="K32" s="118"/>
      <c r="L32" s="222">
        <f t="shared" si="4"/>
        <v>11</v>
      </c>
      <c r="M32" s="1404"/>
      <c r="N32" s="1123"/>
      <c r="O32" s="1124"/>
      <c r="P32" s="1091">
        <f t="shared" si="6"/>
        <v>0</v>
      </c>
      <c r="Q32" s="1125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0</v>
      </c>
      <c r="K33" s="118"/>
      <c r="L33" s="222">
        <f t="shared" si="4"/>
        <v>11</v>
      </c>
      <c r="M33" s="1404"/>
      <c r="N33" s="1123"/>
      <c r="O33" s="1124"/>
      <c r="P33" s="1091">
        <f t="shared" si="6"/>
        <v>0</v>
      </c>
      <c r="Q33" s="1125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404"/>
      <c r="N34" s="1123"/>
      <c r="O34" s="1124"/>
      <c r="P34" s="1091">
        <f t="shared" si="6"/>
        <v>0</v>
      </c>
      <c r="Q34" s="1125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404"/>
      <c r="N35" s="1123"/>
      <c r="O35" s="1124"/>
      <c r="P35" s="1091">
        <f t="shared" si="6"/>
        <v>0</v>
      </c>
      <c r="Q35" s="1125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404"/>
      <c r="N36" s="68"/>
      <c r="O36" s="194"/>
      <c r="P36" s="1091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404"/>
      <c r="N37" s="68"/>
      <c r="O37" s="194"/>
      <c r="P37" s="1091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404"/>
      <c r="N38" s="68"/>
      <c r="O38" s="194"/>
      <c r="P38" s="1091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404"/>
      <c r="N39" s="68"/>
      <c r="O39" s="194"/>
      <c r="P39" s="1091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404"/>
      <c r="N40" s="68"/>
      <c r="O40" s="194"/>
      <c r="P40" s="1091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404"/>
      <c r="N41" s="68"/>
      <c r="O41" s="194"/>
      <c r="P41" s="1091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404"/>
      <c r="N42" s="68"/>
      <c r="O42" s="194"/>
      <c r="P42" s="1091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404"/>
      <c r="N43" s="68"/>
      <c r="O43" s="194"/>
      <c r="P43" s="1091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404"/>
      <c r="N44" s="68"/>
      <c r="O44" s="194"/>
      <c r="P44" s="1091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404"/>
      <c r="N45" s="68"/>
      <c r="O45" s="194"/>
      <c r="P45" s="1091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404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23" t="s">
        <v>11</v>
      </c>
      <c r="D53" s="1524"/>
      <c r="E53" s="56">
        <f>E5+E6-F48+E7</f>
        <v>-85.210000000000036</v>
      </c>
      <c r="F53" s="1090"/>
      <c r="M53" s="1523" t="s">
        <v>11</v>
      </c>
      <c r="N53" s="1524"/>
      <c r="O53" s="56">
        <f>O5+O6-P48+O7</f>
        <v>128.51</v>
      </c>
      <c r="P53" s="125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21" t="s">
        <v>316</v>
      </c>
      <c r="B1" s="1521"/>
      <c r="C1" s="1521"/>
      <c r="D1" s="1521"/>
      <c r="E1" s="1521"/>
      <c r="F1" s="1521"/>
      <c r="G1" s="15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31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31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4">
        <v>45093</v>
      </c>
      <c r="F19" s="815">
        <f t="shared" si="0"/>
        <v>121.37</v>
      </c>
      <c r="G19" s="532" t="s">
        <v>588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4">
        <v>45094</v>
      </c>
      <c r="F20" s="815">
        <f t="shared" si="0"/>
        <v>107.66</v>
      </c>
      <c r="G20" s="532" t="s">
        <v>596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4"/>
      <c r="F23" s="1376">
        <f t="shared" si="0"/>
        <v>0</v>
      </c>
      <c r="G23" s="1356"/>
      <c r="H23" s="1357"/>
      <c r="I23" s="1358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4"/>
      <c r="F24" s="1376">
        <f t="shared" si="0"/>
        <v>0</v>
      </c>
      <c r="G24" s="1356"/>
      <c r="H24" s="1357"/>
      <c r="I24" s="1358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4"/>
      <c r="F25" s="1376">
        <f t="shared" si="0"/>
        <v>0</v>
      </c>
      <c r="G25" s="1356"/>
      <c r="H25" s="1357"/>
      <c r="I25" s="1358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4"/>
      <c r="F26" s="1376">
        <f t="shared" si="0"/>
        <v>0</v>
      </c>
      <c r="G26" s="1356"/>
      <c r="H26" s="1357"/>
      <c r="I26" s="1358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23" t="s">
        <v>11</v>
      </c>
      <c r="D47" s="1524"/>
      <c r="E47" s="56">
        <f>E5+E6-F42+E7</f>
        <v>0</v>
      </c>
      <c r="F47" s="72"/>
    </row>
    <row r="50" spans="1:7" x14ac:dyDescent="0.25">
      <c r="A50" s="216"/>
      <c r="B50" s="1528"/>
      <c r="C50" s="446"/>
      <c r="D50" s="221"/>
      <c r="E50" s="77"/>
      <c r="F50" s="61"/>
      <c r="G50" s="5"/>
    </row>
    <row r="51" spans="1:7" x14ac:dyDescent="0.25">
      <c r="A51" s="216"/>
      <c r="B51" s="1528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6" t="s">
        <v>379</v>
      </c>
      <c r="B1" s="1526"/>
      <c r="C1" s="1526"/>
      <c r="D1" s="1526"/>
      <c r="E1" s="1526"/>
      <c r="F1" s="1526"/>
      <c r="G1" s="15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532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32"/>
      <c r="B6" s="1533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32"/>
      <c r="B7" s="1533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533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626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627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74"/>
      <c r="B13" s="681">
        <f t="shared" si="1"/>
        <v>88</v>
      </c>
      <c r="C13" s="1634">
        <v>10</v>
      </c>
      <c r="D13" s="1635">
        <v>73.36</v>
      </c>
      <c r="E13" s="600">
        <v>45099</v>
      </c>
      <c r="F13" s="573">
        <f t="shared" ref="F13:F19" si="4">D13</f>
        <v>73.36</v>
      </c>
      <c r="G13" s="571" t="s">
        <v>628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78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673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90"/>
      <c r="B15" s="681">
        <f t="shared" si="1"/>
        <v>66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689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90"/>
      <c r="B16" s="681">
        <f t="shared" si="1"/>
        <v>65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692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59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707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59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59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59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59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59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59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59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59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59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59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59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59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59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59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59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59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59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59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59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59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59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59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59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59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59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59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59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59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59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59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59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59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59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59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59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59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59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59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59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59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59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59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59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59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59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59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59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59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59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59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59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59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59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59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59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59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59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59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59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75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17</v>
      </c>
    </row>
    <row r="83" spans="3:6" ht="15.75" thickBot="1" x14ac:dyDescent="0.3"/>
    <row r="84" spans="3:6" ht="15.75" thickBot="1" x14ac:dyDescent="0.3">
      <c r="C84" s="1523" t="s">
        <v>11</v>
      </c>
      <c r="D84" s="1524"/>
      <c r="E84" s="56">
        <f>E6+E7-F79+E8</f>
        <v>236.00999999999988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2023-07-18T21:37:23Z</dcterms:modified>
</cp:coreProperties>
</file>