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20340" windowHeight="10725" firstSheet="13" activeTab="13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REPORTE  JUNIO  JULIO  AGOSTO  " sheetId="23" r:id="rId18"/>
    <sheet name="C A N C E L A C I O N E S   " sheetId="5" r:id="rId19"/>
    <sheet name="Hoja1" sheetId="17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N12" i="19"/>
  <c r="I37" i="23" l="1"/>
  <c r="L21" i="23"/>
  <c r="P37" i="23"/>
  <c r="O58" i="23"/>
  <c r="O62" i="23" s="1"/>
  <c r="M57" i="19" l="1"/>
  <c r="M39" i="19"/>
  <c r="L8" i="19"/>
  <c r="L15" i="19"/>
  <c r="R13" i="19"/>
  <c r="R12" i="19"/>
  <c r="S12" i="19" s="1"/>
  <c r="E98" i="22"/>
  <c r="C98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AG25" i="19" s="1"/>
  <c r="R23" i="19"/>
  <c r="S23" i="19" s="1"/>
  <c r="R22" i="19"/>
  <c r="S22" i="19" s="1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R9" i="19"/>
  <c r="S9" i="19" s="1"/>
  <c r="N39" i="19"/>
  <c r="R7" i="19"/>
  <c r="S7" i="19" s="1"/>
  <c r="L67" i="19"/>
  <c r="R6" i="19"/>
  <c r="S6" i="19" s="1"/>
  <c r="R5" i="19"/>
  <c r="S5" i="19" s="1"/>
  <c r="M62" i="19" l="1"/>
  <c r="K69" i="19"/>
  <c r="F70" i="19" s="1"/>
  <c r="F73" i="19" s="1"/>
  <c r="K71" i="19" s="1"/>
  <c r="K75" i="19" s="1"/>
  <c r="R8" i="19"/>
  <c r="S8" i="19" s="1"/>
  <c r="S67" i="19" s="1"/>
  <c r="N37" i="16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I48" i="15"/>
  <c r="C48" i="15"/>
  <c r="L43" i="15"/>
  <c r="L42" i="15"/>
  <c r="L40" i="15"/>
  <c r="L31" i="15"/>
  <c r="L30" i="15"/>
  <c r="R29" i="15"/>
  <c r="L24" i="15"/>
  <c r="I24" i="15"/>
  <c r="V23" i="15"/>
  <c r="M20" i="15"/>
  <c r="L17" i="15"/>
  <c r="M13" i="15"/>
  <c r="L10" i="15"/>
  <c r="F8" i="15"/>
  <c r="F48" i="15" s="1"/>
  <c r="M7" i="15"/>
  <c r="M48" i="15" s="1"/>
  <c r="M50" i="15" s="1"/>
  <c r="F6" i="15"/>
  <c r="V25" i="15" l="1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/>
  <c r="P19" i="10"/>
  <c r="Q19" i="10" s="1"/>
  <c r="M20" i="10"/>
  <c r="P20" i="10" s="1"/>
  <c r="Q20" i="10" s="1"/>
  <c r="P21" i="10"/>
  <c r="Q21" i="10" s="1"/>
  <c r="P22" i="10"/>
  <c r="Q22" i="10" s="1"/>
  <c r="L23" i="10"/>
  <c r="P23" i="10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L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Q5" i="10" l="1"/>
  <c r="Q43" i="10" s="1"/>
  <c r="P43" i="10"/>
  <c r="K58" i="10"/>
  <c r="K64" i="12"/>
  <c r="F65" i="12" s="1"/>
  <c r="F68" i="12" s="1"/>
  <c r="K66" i="12" s="1"/>
  <c r="K70" i="12" s="1"/>
  <c r="M58" i="10"/>
  <c r="F59" i="10"/>
  <c r="F62" i="10" s="1"/>
  <c r="K60" i="10" s="1"/>
  <c r="K64" i="10" s="1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<sst xmlns="http://schemas.openxmlformats.org/spreadsheetml/2006/main" count="1928" uniqueCount="734">
  <si>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</si>
  <si>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</si>
  <si>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</si>
  <si>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</si>
  <si>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</si>
  <si>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</si>
  <si>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</si>
  <si>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</si>
  <si>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</si>
  <si>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</si>
  <si>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</si>
  <si>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</si>
  <si>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</si>
  <si>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</si>
  <si>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</si>
  <si>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</si>
  <si>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</si>
  <si>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</si>
  <si>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</si>
  <si>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</si>
  <si>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</si>
  <si>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</si>
  <si>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</si>
  <si>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</si>
  <si>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</si>
  <si>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</si>
  <si>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</si>
  <si>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</si>
  <si>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</si>
  <si>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</si>
  <si>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</si>
  <si>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</si>
  <si>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</si>
  <si>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</si>
  <si>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</si>
  <si>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</si>
  <si>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</si>
  <si>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</si>
  <si>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</si>
  <si>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</si>
  <si>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</si>
  <si>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</si>
  <si>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</si>
  <si>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</si>
  <si>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</si>
  <si>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</si>
  <si>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</si>
  <si>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</si>
  <si>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</si>
  <si>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</si>
  <si>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</si>
  <si>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</si>
  <si>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</si>
  <si>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</si>
  <si>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</si>
  <si>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</si>
  <si>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</si>
  <si>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</si>
  <si>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</si>
  <si>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</si>
  <si>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</si>
  <si>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</si>
  <si>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</si>
  <si>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</si>
  <si>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</si>
  <si>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</si>
  <si>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</si>
  <si>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</si>
  <si>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</si>
  <si>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</si>
  <si>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</si>
  <si>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</si>
  <si>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</si>
  <si>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</si>
  <si>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</si>
  <si>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</si>
  <si>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</si>
  <si>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</si>
  <si>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</si>
  <si>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</si>
  <si>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</si>
  <si>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</si>
  <si>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</si>
  <si>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</si>
  <si>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</si>
  <si>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</si>
  <si>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</si>
  <si>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</si>
  <si>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</si>
  <si>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</si>
  <si>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</si>
  <si>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</si>
  <si>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</si>
  <si>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</si>
  <si>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</si>
  <si>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</si>
  <si>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</si>
  <si>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</si>
  <si>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</si>
  <si>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</si>
  <si>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</si>
  <si>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</si>
  <si>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</si>
  <si>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</si>
  <si>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</si>
  <si>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</si>
  <si>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</si>
  <si>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</si>
  <si>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</si>
  <si>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</si>
  <si>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</si>
  <si>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</si>
  <si>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</si>
  <si>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</si>
  <si>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</si>
  <si>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</si>
  <si>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</si>
  <si>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</si>
  <si>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</si>
  <si>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</si>
  <si>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</si>
  <si>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</si>
  <si>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</si>
  <si>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</si>
  <si>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</si>
  <si>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</si>
  <si>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</si>
  <si>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</si>
  <si>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</si>
  <si>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</si>
  <si>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</si>
  <si>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</si>
  <si>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</si>
  <si>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</si>
  <si>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</si>
  <si>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</si>
  <si>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</si>
  <si>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</si>
  <si>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</si>
  <si>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</si>
  <si>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</si>
  <si>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</si>
  <si>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</si>
  <si>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</si>
  <si>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</si>
  <si>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</si>
  <si>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</si>
  <si>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</si>
  <si>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</si>
  <si>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</si>
  <si>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</si>
  <si>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</si>
  <si>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</si>
  <si>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</si>
  <si>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</si>
  <si>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</si>
  <si>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</si>
  <si>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</si>
  <si>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</si>
  <si>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</si>
  <si>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</si>
  <si>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</si>
  <si>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</si>
  <si>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</si>
  <si>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</si>
  <si>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</si>
  <si>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</si>
  <si>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</si>
  <si>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</si>
  <si>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</si>
  <si>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</si>
  <si>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</si>
  <si>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</si>
  <si>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</si>
  <si>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</si>
  <si>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</si>
  <si>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</si>
  <si>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</si>
  <si>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</si>
  <si>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</si>
  <si>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</si>
  <si>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</si>
  <si>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</si>
  <si>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</si>
  <si>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</si>
  <si>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</si>
  <si>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</si>
  <si>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</si>
  <si>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</si>
  <si>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</si>
  <si>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</si>
  <si>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</si>
  <si>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</si>
  <si>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</si>
  <si>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</si>
  <si>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</si>
  <si>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</si>
  <si>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</si>
  <si>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</si>
  <si>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</si>
  <si>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</si>
  <si>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</si>
  <si>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</si>
  <si>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</si>
  <si>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</si>
  <si>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</si>
  <si>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</si>
  <si>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</si>
  <si>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</si>
  <si>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</si>
  <si>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</si>
  <si>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</si>
  <si>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</si>
  <si>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</si>
  <si>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</si>
  <si>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</si>
  <si>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</si>
  <si>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</si>
  <si>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</si>
  <si>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</si>
  <si>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</si>
  <si>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</si>
  <si>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</si>
  <si>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</si>
  <si>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</si>
  <si>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</si>
  <si>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</si>
  <si>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</si>
  <si>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</si>
  <si>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</si>
  <si>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</si>
  <si>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</si>
  <si>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</si>
  <si>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</si>
  <si>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</si>
  <si>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</si>
  <si>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</si>
  <si>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</si>
  <si>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</si>
  <si>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</si>
  <si>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</si>
  <si>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</si>
  <si>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</si>
  <si>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</si>
  <si>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</si>
  <si>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</si>
  <si>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</si>
  <si>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</si>
  <si>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</si>
  <si>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</si>
  <si>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</si>
  <si>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</si>
  <si>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</si>
  <si>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</si>
  <si>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</si>
  <si>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</si>
  <si>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</si>
  <si>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</si>
  <si>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</si>
  <si>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</si>
  <si>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</si>
  <si>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</si>
  <si>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</si>
  <si>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</si>
  <si>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</si>
  <si>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</si>
  <si>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</si>
  <si>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</si>
  <si>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</si>
  <si>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</si>
  <si>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</si>
  <si>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</si>
  <si>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</si>
  <si>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</si>
  <si>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</si>
  <si>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</si>
  <si>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</si>
  <si>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</si>
  <si>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</si>
  <si>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</si>
  <si>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</si>
  <si>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</si>
  <si>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</si>
  <si>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</si>
  <si>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</si>
  <si>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</si>
  <si>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</si>
  <si>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</si>
  <si>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</si>
  <si>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</si>
  <si>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</si>
  <si>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</si>
  <si>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</si>
  <si>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</si>
  <si>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</si>
  <si>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</si>
  <si>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</si>
  <si>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</si>
  <si>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</si>
  <si>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</si>
  <si>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</si>
  <si>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</si>
  <si>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</si>
  <si>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</si>
  <si>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</si>
  <si>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</si>
  <si>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</si>
  <si>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</si>
  <si>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</si>
  <si>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</si>
  <si>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</si>
  <si>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</si>
  <si>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</si>
  <si>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</si>
  <si>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</si>
  <si>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</si>
  <si>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</si>
  <si>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</si>
  <si>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</si>
  <si>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</si>
  <si>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</si>
  <si>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</si>
  <si>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</si>
  <si>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</si>
  <si>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</si>
  <si>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</si>
  <si>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</si>
  <si>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</si>
  <si>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</si>
  <si>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</si>
  <si>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</si>
  <si>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</si>
  <si>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</si>
  <si>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</si>
  <si>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</si>
  <si>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</si>
  <si>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</si>
  <si>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</si>
  <si>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</si>
  <si>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</si>
  <si>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</si>
  <si>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</si>
  <si>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</si>
  <si>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</si>
  <si>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</si>
  <si>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</si>
  <si>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</si>
  <si>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</si>
  <si>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</si>
  <si>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</si>
  <si>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</si>
  <si>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</si>
  <si>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</si>
  <si>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</si>
  <si>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</si>
  <si>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</si>
  <si>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</si>
  <si>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</si>
  <si>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</si>
  <si>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</si>
  <si>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</si>
  <si>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</si>
  <si>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</si>
  <si>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</si>
  <si>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</si>
  <si>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</si>
  <si>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</si>
  <si>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</si>
  <si>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</si>
  <si>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</si>
  <si>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</si>
  <si>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</si>
  <si>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</si>
  <si>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</si>
  <si>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</si>
  <si>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</si>
  <si>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</si>
  <si>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</si>
  <si>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</si>
  <si>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</si>
  <si>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</si>
  <si>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</si>
  <si>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</si>
  <si>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</si>
  <si>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</si>
  <si>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</si>
  <si>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</si>
  <si>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</si>
  <si>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</si>
  <si>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</si>
  <si>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</si>
  <si>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</si>
  <si>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</si>
  <si>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</si>
  <si>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</si>
  <si>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</si>
  <si>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</si>
  <si>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</si>
  <si>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</si>
  <si>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</si>
  <si>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</si>
  <si>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</si>
  <si>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</si>
  <si>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</si>
  <si>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</si>
  <si>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</si>
  <si>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</si>
  <si>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</si>
  <si>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</si>
  <si>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</si>
  <si>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</si>
  <si>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</si>
  <si>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</si>
  <si>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</si>
  <si>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</si>
  <si>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</si>
  <si>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</si>
  <si>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</si>
  <si>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</si>
  <si>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</si>
  <si>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</si>
  <si>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</si>
  <si>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</si>
  <si>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</si>
  <si>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</si>
  <si>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</si>
  <si>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</si>
  <si>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</si>
  <si>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</si>
  <si>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</si>
  <si>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</si>
  <si>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</si>
  <si>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</si>
  <si>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</si>
  <si>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</si>
  <si>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</si>
  <si>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</si>
  <si>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</si>
  <si>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</si>
  <si>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</si>
  <si>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</si>
  <si>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</si>
  <si>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</si>
  <si>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</si>
  <si>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</si>
  <si>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</si>
  <si>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</si>
  <si>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</si>
  <si>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</si>
  <si>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</si>
  <si>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</si>
  <si>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</si>
  <si>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</si>
  <si>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</si>
  <si>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</si>
  <si>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</si>
  <si>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</si>
  <si>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</si>
  <si>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</si>
  <si>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</si>
  <si>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</si>
  <si>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</si>
  <si>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</si>
  <si>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</si>
  <si>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</si>
  <si>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</si>
  <si>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</si>
  <si>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</si>
  <si>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</si>
  <si>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</si>
  <si>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</si>
  <si>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</si>
  <si>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</si>
  <si>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</si>
  <si>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</si>
  <si>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</si>
  <si>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</si>
  <si>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</si>
  <si>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</si>
  <si>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</si>
  <si>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</si>
  <si>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</si>
  <si>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</si>
  <si>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</si>
  <si>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</si>
  <si>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</si>
  <si>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</si>
  <si>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</si>
  <si>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</si>
  <si>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</si>
  <si>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</si>
  <si>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</si>
  <si>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</si>
  <si>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</si>
  <si>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</si>
  <si>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</si>
  <si>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</si>
  <si>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</si>
  <si>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</si>
  <si>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</si>
  <si>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</si>
  <si>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</si>
  <si>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</si>
  <si>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</si>
  <si>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</si>
  <si>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</si>
  <si>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</si>
  <si>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</si>
  <si>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</si>
  <si>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</si>
  <si>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</si>
  <si>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</si>
  <si>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</si>
  <si>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</si>
  <si>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</si>
  <si>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</si>
  <si>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</si>
  <si>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</si>
  <si>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</si>
  <si>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</si>
  <si>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</si>
  <si>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</si>
  <si>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</si>
  <si>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</si>
  <si>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</si>
  <si>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</si>
  <si>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</si>
  <si>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</si>
  <si>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</si>
  <si>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</si>
  <si>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</si>
  <si>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</si>
  <si>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</si>
  <si>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</si>
  <si>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</si>
  <si>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</si>
  <si>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</si>
  <si>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</si>
  <si>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</si>
  <si>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</si>
  <si>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</si>
  <si>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</si>
  <si>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</si>
  <si>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</si>
  <si>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</si>
  <si>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</si>
  <si>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</si>
  <si>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</si>
  <si>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</si>
  <si>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</si>
  <si>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</si>
  <si>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</si>
  <si>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</si>
  <si>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</si>
  <si>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</si>
  <si>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</si>
  <si>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</si>
  <si>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</si>
  <si>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</si>
  <si>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</si>
  <si>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</si>
  <si>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</si>
  <si>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</si>
  <si>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</si>
  <si>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</si>
  <si>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</si>
  <si>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</si>
  <si>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</si>
  <si>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</si>
  <si>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</si>
  <si>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</si>
  <si>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</si>
  <si>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</si>
  <si>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</si>
  <si>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</si>
  <si>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</si>
  <si>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</si>
  <si>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</si>
  <si>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</si>
  <si>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</si>
  <si>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</si>
  <si>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</si>
  <si>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</si>
  <si>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</si>
  <si>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</si>
  <si>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</si>
  <si>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</si>
  <si>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</si>
  <si>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</si>
  <si>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</si>
  <si>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</si>
  <si>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</si>
  <si>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</si>
  <si>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</si>
  <si>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</si>
  <si>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</si>
  <si>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</si>
  <si>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</si>
  <si>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</si>
  <si>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</si>
  <si>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</si>
  <si>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</si>
  <si>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</si>
  <si>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</si>
  <si>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</si>
  <si>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</si>
  <si>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</si>
  <si>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</si>
  <si>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</si>
  <si>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</si>
  <si>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</si>
  <si>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</si>
  <si>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</si>
  <si>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</si>
  <si>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</si>
  <si>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</si>
  <si>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</si>
  <si>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</si>
  <si>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</si>
  <si>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</si>
  <si>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</si>
  <si>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</si>
  <si>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</si>
  <si>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</si>
  <si>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</si>
  <si>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</si>
  <si>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</si>
  <si>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</si>
  <si>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</si>
  <si>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</si>
  <si>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</si>
  <si>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</si>
  <si>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</si>
  <si>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</si>
  <si>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</si>
  <si>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</si>
  <si>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</si>
  <si>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</si>
  <si>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</si>
  <si>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</si>
  <si>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</si>
  <si>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</si>
  <si>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</si>
  <si>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</si>
  <si>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</si>
  <si>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</si>
  <si>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</si>
  <si>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</si>
  <si>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</si>
  <si>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</si>
  <si>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</si>
  <si>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</si>
  <si>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</si>
  <si>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</si>
  <si>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</si>
  <si>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</si>
  <si>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</si>
  <si>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</si>
  <si>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</si>
  <si>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</si>
  <si>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</si>
  <si>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</si>
  <si>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</si>
  <si>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</si>
  <si>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</si>
  <si>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</si>
  <si>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</si>
  <si>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</si>
  <si>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</si>
  <si>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</si>
  <si>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</si>
  <si>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</si>
  <si>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</si>
  <si>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</si>
  <si>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</si>
  <si>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</si>
  <si>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</si>
  <si>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</si>
  <si>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</si>
  <si>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</si>
  <si>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</si>
  <si>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</si>
  <si>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</si>
  <si>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</si>
  <si>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</si>
  <si>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</si>
  <si>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</si>
  <si>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</si>
  <si>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</si>
  <si>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</si>
  <si>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</si>
  <si>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</si>
  <si>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</si>
  <si>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</si>
  <si>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</si>
  <si>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</si>
  <si>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</si>
  <si>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</si>
  <si>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</si>
  <si>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</si>
  <si>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</si>
  <si>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</si>
  <si>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</si>
  <si>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</si>
  <si>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</si>
  <si>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</si>
  <si>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</si>
  <si>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</si>
  <si>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</si>
  <si>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</si>
  <si>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</si>
  <si>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</si>
  <si>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</si>
  <si>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</si>
  <si>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</si>
  <si>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</si>
  <si>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</si>
  <si>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</si>
  <si>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?????</t>
  </si>
  <si>
    <t>??????</t>
  </si>
  <si>
    <t>PERNIL  ( ROEL )</t>
  </si>
  <si>
    <t>FALTANTE DE EFEC TIVO</t>
  </si>
  <si>
    <t># 288164</t>
  </si>
  <si>
    <t># 288167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</si>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</sst>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6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164" fontId="2" fillId="4" borderId="17" xfId="0" applyNumberFormat="1" applyFont="1" applyFill="1" applyBorder="1" applyAlignment="1">
      <alignment horizontal="center"/>
    </xf>
    <xf numFmtId="44" fontId="2" fillId="4" borderId="18" xfId="1" applyFont="1" applyFill="1" applyBorder="1"/>
    <xf numFmtId="166" fontId="18" fillId="4" borderId="10" xfId="0" applyNumberFormat="1" applyFont="1" applyFill="1" applyBorder="1" applyAlignment="1">
      <alignment horizontal="left"/>
    </xf>
    <xf numFmtId="15" fontId="2" fillId="4" borderId="19" xfId="0" applyNumberFormat="1" applyFont="1" applyFill="1" applyBorder="1"/>
    <xf numFmtId="44" fontId="2" fillId="4" borderId="20" xfId="1" applyFont="1" applyFill="1" applyBorder="1"/>
    <xf numFmtId="0" fontId="0" fillId="4" borderId="0" xfId="0" applyFill="1"/>
    <xf numFmtId="15" fontId="2" fillId="4" borderId="6" xfId="0" applyNumberFormat="1" applyFont="1" applyFill="1" applyBorder="1"/>
    <xf numFmtId="44" fontId="2" fillId="4" borderId="21" xfId="1" applyFont="1" applyFill="1" applyBorder="1"/>
    <xf numFmtId="166" fontId="19" fillId="4" borderId="10" xfId="0" applyNumberFormat="1" applyFont="1" applyFill="1" applyBorder="1"/>
    <xf numFmtId="15" fontId="2" fillId="4" borderId="5" xfId="0" applyNumberFormat="1" applyFont="1" applyFill="1" applyBorder="1"/>
    <xf numFmtId="166" fontId="22" fillId="4" borderId="10" xfId="0" applyNumberFormat="1" applyFont="1" applyFill="1" applyBorder="1"/>
    <xf numFmtId="166" fontId="18" fillId="4" borderId="10" xfId="0" applyNumberFormat="1" applyFont="1" applyFill="1" applyBorder="1"/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 vertical="center"/>
    </xf>
    <xf numFmtId="7" fontId="6" fillId="11" borderId="87" xfId="1" applyNumberFormat="1" applyFont="1" applyFill="1" applyBorder="1" applyAlignment="1">
      <alignment horizontal="center" vertical="center"/>
    </xf>
    <xf numFmtId="7" fontId="6" fillId="11" borderId="88" xfId="1" applyNumberFormat="1" applyFont="1" applyFill="1" applyBorder="1" applyAlignment="1">
      <alignment horizontal="center" vertical="center"/>
    </xf>
    <xf numFmtId="7" fontId="6" fillId="11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7" fontId="6" fillId="16" borderId="86" xfId="1" applyNumberFormat="1" applyFont="1" applyFill="1" applyBorder="1" applyAlignment="1">
      <alignment horizontal="center" vertical="center"/>
    </xf>
    <xf numFmtId="7" fontId="6" fillId="16" borderId="87" xfId="1" applyNumberFormat="1" applyFont="1" applyFill="1" applyBorder="1" applyAlignment="1">
      <alignment horizontal="center" vertical="center"/>
    </xf>
    <xf numFmtId="7" fontId="6" fillId="16" borderId="88" xfId="1" applyNumberFormat="1" applyFont="1" applyFill="1" applyBorder="1" applyAlignment="1">
      <alignment horizontal="center" vertical="center"/>
    </xf>
    <xf numFmtId="7" fontId="6" fillId="16" borderId="89" xfId="1" applyNumberFormat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7" fontId="6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  <color rgb="FF0000FF"/>
      <color rgb="FF66FFFF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CCE23D1-560A-44E7-BAF0-FA898FF637EE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F603F-6F35-4E7E-AAEF-A92BBD41D9D6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19F06BC-D82C-4D0C-B7F7-50125ABB324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2D7F6F88-0833-4470-AB3C-375AA2C501C7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B394E7FE-4C4A-45DC-B0A7-7D53C7DE699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A0D9E89-C40C-45CB-A773-FD98FCBCEB59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53E34F-133A-43DA-AC56-DE9B93624E9D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2F5FFDC-E681-43CE-82AC-96989BD20428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A0B9E0F-E211-45AB-B806-033117875B51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B982BBF4-40B3-44F4-A142-94EC2F9054B6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AD925199-6A70-4216-B691-584E0BBDD324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A13A359-F043-4B9C-A47E-EE0C143B5F62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18B6C-6279-47EF-B0FD-D60825CEEB84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58A0851-C85C-4971-97DE-4AE72B838646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12D6F57-55EB-4BBB-BCC3-963BD773FE3A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37A236F8-B512-4AA7-BC56-E7385A8CC24F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5EDE5B-AEE2-4959-933A-5A3B6CC9096A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9F620DE-EFC4-4190-9984-019680599AD6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CF450A-1BBE-4E5A-BAD3-5FCC5C6AF068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467C23-5B4D-4685-9C5D-14FA9D85E88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3ED49C5D-A8DA-408D-8A02-EE8DB3DF2D7C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85B5615-314D-4E15-A9BC-7669BF85BA8D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36B86D9-D5B7-4D9F-A9C3-E1EA57BB00D1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B0FA69F7-8078-493F-8997-A606AC017382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4BC2275F-CCF6-49B0-AEB2-8EFF656AAA09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2C93E68-DADE-4E8C-B3EF-FE1E3FC84C34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7C54F22-2BD5-44F9-AA58-92B06C7E3C7C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BD90E81-27BB-414D-AF69-C932C9B0F817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5084AF4-EE27-4309-9E2F-BBB13E3EA57C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675235EC-DFEF-4C1C-B615-121B5158FCD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FB0980AF-BBB2-431B-996D-FA65C7DCB181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A36B86D9-D5B7-4D9F-A9C3-E1EA57BB00D1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B0FA69F7-8078-493F-8997-A606AC017382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4BC2275F-CCF6-49B0-AEB2-8EFF656AAA09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2C93E68-DADE-4E8C-B3EF-FE1E3FC84C34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67C54F22-2BD5-44F9-AA58-92B06C7E3C7C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BD90E81-27BB-414D-AF69-C932C9B0F817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5084AF4-EE27-4309-9E2F-BBB13E3EA57C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675235EC-DFEF-4C1C-B615-121B5158FCD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FB0980AF-BBB2-431B-996D-FA65C7DCB181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22" t="s">
        <v>26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0" t="s">
        <v>16</v>
      </c>
      <c r="I64" s="531"/>
      <c r="J64" s="101"/>
      <c r="K64" s="532">
        <f>I62+L62</f>
        <v>360753.85</v>
      </c>
      <c r="L64" s="533"/>
      <c r="M64" s="534">
        <f>M62+N62</f>
        <v>2886514.7</v>
      </c>
      <c r="N64" s="535"/>
      <c r="O64" s="102"/>
      <c r="P64" s="99"/>
      <c r="Q64" s="99"/>
      <c r="S64" s="174"/>
    </row>
    <row r="65" spans="2:19" ht="19.5" customHeight="1" thickBot="1" x14ac:dyDescent="0.3">
      <c r="D65" s="542" t="s">
        <v>17</v>
      </c>
      <c r="E65" s="542"/>
      <c r="F65" s="103">
        <f>F62-K64-C62</f>
        <v>2365880.5699999998</v>
      </c>
      <c r="I65" s="104"/>
      <c r="J65" s="105"/>
      <c r="P65" s="543">
        <f>P62+Q62</f>
        <v>3321521.28</v>
      </c>
      <c r="Q65" s="544"/>
      <c r="S65" s="50"/>
    </row>
    <row r="66" spans="2:19" ht="15.75" customHeight="1" x14ac:dyDescent="0.3">
      <c r="D66" s="545" t="s">
        <v>18</v>
      </c>
      <c r="E66" s="545"/>
      <c r="F66" s="95">
        <v>-2276696.6800000002</v>
      </c>
      <c r="I66" s="546" t="s">
        <v>19</v>
      </c>
      <c r="J66" s="547"/>
      <c r="K66" s="548">
        <f>F68+F69+F70</f>
        <v>344253.98999999964</v>
      </c>
      <c r="L66" s="549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50">
        <f>-C4</f>
        <v>-250864.68</v>
      </c>
      <c r="L68" s="55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36" t="s">
        <v>24</v>
      </c>
      <c r="E70" s="537"/>
      <c r="F70" s="120">
        <v>209541.1</v>
      </c>
      <c r="I70" s="538" t="s">
        <v>25</v>
      </c>
      <c r="J70" s="539"/>
      <c r="K70" s="540">
        <f>K66+K68</f>
        <v>93389.309999999648</v>
      </c>
      <c r="L70" s="54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4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5" t="s">
        <v>529</v>
      </c>
      <c r="C1" s="522" t="s">
        <v>503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6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78" t="s">
        <v>596</v>
      </c>
      <c r="AC2" s="578"/>
      <c r="AD2" s="578"/>
      <c r="AE2" s="578"/>
      <c r="AF2" s="578"/>
      <c r="AG2" s="578"/>
    </row>
    <row r="3" spans="1:3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P3" s="568" t="s">
        <v>562</v>
      </c>
      <c r="Q3" s="393"/>
      <c r="W3" s="213" t="s">
        <v>54</v>
      </c>
      <c r="X3" s="219">
        <v>44201</v>
      </c>
      <c r="Y3" s="198">
        <v>2000</v>
      </c>
      <c r="AB3" s="578"/>
      <c r="AC3" s="578"/>
      <c r="AD3" s="578"/>
      <c r="AE3" s="578"/>
      <c r="AF3" s="578"/>
      <c r="AG3" s="578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717</v>
      </c>
      <c r="N4" s="28" t="s">
        <v>10</v>
      </c>
      <c r="O4" s="365"/>
      <c r="P4" s="568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79" t="s">
        <v>527</v>
      </c>
      <c r="AC4" s="580"/>
      <c r="AD4" s="99"/>
      <c r="AE4" s="581" t="s">
        <v>567</v>
      </c>
      <c r="AF4" s="581"/>
      <c r="AG4" s="581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6" t="s">
        <v>564</v>
      </c>
      <c r="AF23" s="587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8" t="s">
        <v>565</v>
      </c>
      <c r="AF25" s="589"/>
      <c r="AG25" s="592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0"/>
      <c r="AF26" s="591"/>
      <c r="AG26" s="593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82" t="s">
        <v>562</v>
      </c>
      <c r="AC29" s="58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69">
        <f>SUM(P5:P29)</f>
        <v>-163726</v>
      </c>
      <c r="Q30" s="569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83"/>
      <c r="AC30" s="585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30" t="s">
        <v>16</v>
      </c>
      <c r="I64" s="531"/>
      <c r="J64" s="101"/>
      <c r="K64" s="532">
        <f>I62+L62</f>
        <v>339830.06000000006</v>
      </c>
      <c r="L64" s="533"/>
      <c r="M64" s="534">
        <f>M62+N62</f>
        <v>2936130</v>
      </c>
      <c r="N64" s="535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42" t="s">
        <v>17</v>
      </c>
      <c r="E65" s="542"/>
      <c r="F65" s="103">
        <f>F62-K64-C62</f>
        <v>2702101.7199999997</v>
      </c>
      <c r="I65" s="104"/>
      <c r="J65" s="105"/>
      <c r="R65" s="543">
        <f>R62+S62</f>
        <v>3138957.44</v>
      </c>
      <c r="S65" s="544"/>
      <c r="U65" s="50"/>
    </row>
    <row r="66" spans="2:33" ht="15.75" customHeight="1" x14ac:dyDescent="0.3">
      <c r="D66" s="545" t="s">
        <v>502</v>
      </c>
      <c r="E66" s="545"/>
      <c r="F66" s="95">
        <v>-2720820.95</v>
      </c>
      <c r="I66" s="546" t="s">
        <v>19</v>
      </c>
      <c r="J66" s="547"/>
      <c r="K66" s="548">
        <f>F68+F69+F70</f>
        <v>381077.48999999953</v>
      </c>
      <c r="L66" s="549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50">
        <f>-C4</f>
        <v>-255764.39</v>
      </c>
      <c r="L68" s="551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36" t="s">
        <v>24</v>
      </c>
      <c r="E70" s="537"/>
      <c r="F70" s="120">
        <v>308642.71999999997</v>
      </c>
      <c r="I70" s="538" t="s">
        <v>25</v>
      </c>
      <c r="J70" s="539"/>
      <c r="K70" s="540">
        <f>K66+K68</f>
        <v>125313.09999999951</v>
      </c>
      <c r="L70" s="541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70" t="s">
        <v>610</v>
      </c>
      <c r="J72" s="571"/>
      <c r="K72" s="574">
        <v>163726</v>
      </c>
      <c r="L72" s="575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72"/>
      <c r="J73" s="573"/>
      <c r="K73" s="576"/>
      <c r="L73" s="577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67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67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F22" workbookViewId="0">
      <selection activeCell="N28" sqref="N2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65" t="s">
        <v>529</v>
      </c>
      <c r="C1" s="522" t="s">
        <v>503</v>
      </c>
      <c r="D1" s="522"/>
      <c r="E1" s="522"/>
      <c r="F1" s="522"/>
      <c r="G1" s="522"/>
      <c r="H1" s="522"/>
      <c r="I1" s="522"/>
      <c r="J1" s="522"/>
      <c r="K1" s="522"/>
      <c r="L1" s="2"/>
      <c r="M1" s="3"/>
    </row>
    <row r="2" spans="1:23" ht="16.5" thickBot="1" x14ac:dyDescent="0.3">
      <c r="B2" s="566"/>
      <c r="C2" s="8"/>
      <c r="H2" s="10" t="s">
        <v>0</v>
      </c>
      <c r="I2" s="3"/>
      <c r="J2" s="11"/>
      <c r="L2" s="12"/>
      <c r="M2" s="3"/>
      <c r="N2" s="6"/>
      <c r="Q2" s="578" t="s">
        <v>596</v>
      </c>
      <c r="R2" s="578"/>
      <c r="S2" s="578"/>
      <c r="T2" s="578"/>
      <c r="U2" s="578"/>
      <c r="V2" s="578"/>
    </row>
    <row r="3" spans="1:23" ht="21.75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Q3" s="578"/>
      <c r="R3" s="578"/>
      <c r="S3" s="578"/>
      <c r="T3" s="578"/>
      <c r="U3" s="578"/>
      <c r="V3" s="578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9</v>
      </c>
      <c r="N4" s="28" t="s">
        <v>10</v>
      </c>
      <c r="O4" s="365"/>
      <c r="P4" s="29"/>
      <c r="Q4" s="579" t="s">
        <v>527</v>
      </c>
      <c r="R4" s="580"/>
      <c r="S4" s="99"/>
      <c r="T4" s="581" t="s">
        <v>567</v>
      </c>
      <c r="U4" s="581"/>
      <c r="V4" s="581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86" t="s">
        <v>564</v>
      </c>
      <c r="U23" s="587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88" t="s">
        <v>565</v>
      </c>
      <c r="U25" s="589"/>
      <c r="V25" s="592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90"/>
      <c r="U26" s="591"/>
      <c r="V26" s="593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82" t="s">
        <v>562</v>
      </c>
      <c r="R29" s="584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83"/>
      <c r="R30" s="585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30" t="s">
        <v>16</v>
      </c>
      <c r="I50" s="531"/>
      <c r="J50" s="101"/>
      <c r="K50" s="532">
        <f>I48+L48</f>
        <v>339830.06000000006</v>
      </c>
      <c r="L50" s="533"/>
      <c r="M50" s="534">
        <f>M48+N48</f>
        <v>612530</v>
      </c>
      <c r="N50" s="535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42" t="s">
        <v>17</v>
      </c>
      <c r="E51" s="542"/>
      <c r="F51" s="103">
        <f>F48-K50-C48</f>
        <v>2702101.7199999997</v>
      </c>
      <c r="I51" s="104"/>
      <c r="J51" s="105"/>
    </row>
    <row r="52" spans="1:23" ht="18.75" x14ac:dyDescent="0.3">
      <c r="D52" s="545" t="s">
        <v>502</v>
      </c>
      <c r="E52" s="545"/>
      <c r="F52" s="95">
        <v>-2720820.95</v>
      </c>
      <c r="I52" s="546" t="s">
        <v>19</v>
      </c>
      <c r="J52" s="547"/>
      <c r="K52" s="548">
        <f>F54+F55+F56</f>
        <v>381077.72999999952</v>
      </c>
      <c r="L52" s="549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50">
        <f>-C4</f>
        <v>-255764.39</v>
      </c>
      <c r="L54" s="551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36" t="s">
        <v>24</v>
      </c>
      <c r="E56" s="537"/>
      <c r="F56" s="120">
        <v>308642.71999999997</v>
      </c>
      <c r="I56" s="538" t="s">
        <v>25</v>
      </c>
      <c r="J56" s="539"/>
      <c r="K56" s="540">
        <f>K52+K54</f>
        <v>125313.3399999995</v>
      </c>
      <c r="L56" s="541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67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67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zoomScaleNormal="10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P68" sqref="P6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5" t="s">
        <v>529</v>
      </c>
      <c r="C1" s="522" t="s">
        <v>724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6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8" t="s">
        <v>596</v>
      </c>
      <c r="AC2" s="578"/>
      <c r="AD2" s="578"/>
      <c r="AE2" s="578"/>
      <c r="AF2" s="578"/>
      <c r="AG2" s="578"/>
    </row>
    <row r="3" spans="1:3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P3" s="616" t="s">
        <v>663</v>
      </c>
      <c r="Q3" s="618" t="s">
        <v>665</v>
      </c>
      <c r="S3" s="619"/>
      <c r="W3" s="213" t="s">
        <v>54</v>
      </c>
      <c r="X3" s="219">
        <v>44201</v>
      </c>
      <c r="Y3" s="198">
        <v>2000</v>
      </c>
      <c r="AB3" s="578"/>
      <c r="AC3" s="578"/>
      <c r="AD3" s="578"/>
      <c r="AE3" s="578"/>
      <c r="AF3" s="578"/>
      <c r="AG3" s="578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26" t="s">
        <v>7</v>
      </c>
      <c r="F4" s="527"/>
      <c r="H4" s="617" t="s">
        <v>8</v>
      </c>
      <c r="I4" s="529"/>
      <c r="J4" s="24"/>
      <c r="K4" s="25"/>
      <c r="L4" s="26"/>
      <c r="M4" s="27" t="s">
        <v>716</v>
      </c>
      <c r="N4" s="28" t="s">
        <v>10</v>
      </c>
      <c r="O4" s="365"/>
      <c r="P4" s="616"/>
      <c r="Q4" s="618"/>
      <c r="R4" s="30"/>
      <c r="S4" s="619"/>
      <c r="T4" s="30"/>
      <c r="U4" s="30"/>
      <c r="W4" s="213" t="s">
        <v>55</v>
      </c>
      <c r="X4" s="219">
        <v>44209</v>
      </c>
      <c r="Y4" s="217">
        <v>2000</v>
      </c>
      <c r="AB4" s="579" t="s">
        <v>527</v>
      </c>
      <c r="AC4" s="580"/>
      <c r="AD4" s="99"/>
      <c r="AE4" s="581" t="s">
        <v>567</v>
      </c>
      <c r="AF4" s="581"/>
      <c r="AG4" s="581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310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6" t="s">
        <v>564</v>
      </c>
      <c r="AF23" s="587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8" t="s">
        <v>565</v>
      </c>
      <c r="AF25" s="589"/>
      <c r="AG25" s="592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0"/>
      <c r="AF26" s="591"/>
      <c r="AG26" s="593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82" t="s">
        <v>562</v>
      </c>
      <c r="AC29" s="584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83"/>
      <c r="AC30" s="585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33">
        <v>44407</v>
      </c>
      <c r="K34" s="454" t="s">
        <v>690</v>
      </c>
      <c r="L34" s="360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33">
        <v>44408</v>
      </c>
      <c r="K35" s="144" t="s">
        <v>692</v>
      </c>
      <c r="L35" s="358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11">
        <f>SUM(M5:M38)</f>
        <v>3989872.22</v>
      </c>
      <c r="N39" s="613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12"/>
      <c r="N40" s="614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15" t="s">
        <v>567</v>
      </c>
      <c r="N44" s="615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720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03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04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05" t="s">
        <v>721</v>
      </c>
      <c r="N60" s="606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718</v>
      </c>
      <c r="L62" s="458">
        <v>22595.71</v>
      </c>
      <c r="M62" s="607">
        <f>M57-M39</f>
        <v>-383122.2200000002</v>
      </c>
      <c r="N62" s="608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719</v>
      </c>
      <c r="L63" s="458">
        <v>1064</v>
      </c>
      <c r="M63" s="609"/>
      <c r="N63" s="610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718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0" t="s">
        <v>16</v>
      </c>
      <c r="I69" s="531"/>
      <c r="J69" s="101"/>
      <c r="K69" s="532">
        <f>I67+L67</f>
        <v>587206.12</v>
      </c>
      <c r="L69" s="533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2" t="s">
        <v>17</v>
      </c>
      <c r="E70" s="542"/>
      <c r="F70" s="103">
        <f>F67-K69-C67</f>
        <v>3436910.52</v>
      </c>
      <c r="I70" s="104"/>
      <c r="J70" s="105"/>
      <c r="R70" s="543">
        <f>R67+S67</f>
        <v>10503773.959999999</v>
      </c>
      <c r="S70" s="544"/>
      <c r="U70" s="50"/>
    </row>
    <row r="71" spans="1:33" ht="15.75" customHeight="1" x14ac:dyDescent="0.3">
      <c r="D71" s="545" t="s">
        <v>502</v>
      </c>
      <c r="E71" s="545"/>
      <c r="F71" s="95">
        <v>-3290264.27</v>
      </c>
      <c r="I71" s="546" t="s">
        <v>19</v>
      </c>
      <c r="J71" s="547"/>
      <c r="K71" s="548">
        <f>F73+F74+F75</f>
        <v>426565.1</v>
      </c>
      <c r="L71" s="549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50">
        <f>-C4</f>
        <v>-308642.71999999997</v>
      </c>
      <c r="L73" s="594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36" t="s">
        <v>24</v>
      </c>
      <c r="E75" s="537"/>
      <c r="F75" s="120">
        <v>250140.85</v>
      </c>
      <c r="I75" s="538" t="s">
        <v>25</v>
      </c>
      <c r="J75" s="539"/>
      <c r="K75" s="540">
        <f>K71+K73</f>
        <v>117922.38</v>
      </c>
      <c r="L75" s="540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8" t="s">
        <v>610</v>
      </c>
      <c r="J77" s="639"/>
      <c r="K77" s="640">
        <v>-383122.22</v>
      </c>
      <c r="L77" s="64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42"/>
      <c r="J78" s="643"/>
      <c r="K78" s="644"/>
      <c r="L78" s="645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67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67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9" workbookViewId="0">
      <selection activeCell="F113" sqref="F1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workbookViewId="0">
      <selection activeCell="D5" sqref="D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65" t="s">
        <v>529</v>
      </c>
      <c r="C1" s="522" t="s">
        <v>725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66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8" t="s">
        <v>596</v>
      </c>
      <c r="AC2" s="578"/>
      <c r="AD2" s="578"/>
      <c r="AE2" s="578"/>
      <c r="AF2" s="578"/>
      <c r="AG2" s="578"/>
    </row>
    <row r="3" spans="1:3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P3" s="616" t="s">
        <v>663</v>
      </c>
      <c r="Q3" s="618" t="s">
        <v>665</v>
      </c>
      <c r="S3" s="619"/>
      <c r="W3" s="213" t="s">
        <v>54</v>
      </c>
      <c r="X3" s="219">
        <v>44201</v>
      </c>
      <c r="Y3" s="198">
        <v>2000</v>
      </c>
      <c r="AB3" s="578"/>
      <c r="AC3" s="578"/>
      <c r="AD3" s="578"/>
      <c r="AE3" s="578"/>
      <c r="AF3" s="578"/>
      <c r="AG3" s="578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44410</v>
      </c>
      <c r="E4" s="526" t="s">
        <v>7</v>
      </c>
      <c r="F4" s="527"/>
      <c r="H4" s="617" t="s">
        <v>8</v>
      </c>
      <c r="I4" s="529"/>
      <c r="J4" s="24"/>
      <c r="K4" s="25"/>
      <c r="L4" s="26"/>
      <c r="M4" s="27" t="s">
        <v>716</v>
      </c>
      <c r="N4" s="28" t="s">
        <v>10</v>
      </c>
      <c r="O4" s="99"/>
      <c r="P4" s="616"/>
      <c r="Q4" s="618"/>
      <c r="R4" s="30"/>
      <c r="S4" s="619"/>
      <c r="T4" s="30"/>
      <c r="U4" s="30"/>
      <c r="W4" s="213" t="s">
        <v>55</v>
      </c>
      <c r="X4" s="219">
        <v>44209</v>
      </c>
      <c r="Y4" s="217">
        <v>2000</v>
      </c>
      <c r="AB4" s="579" t="s">
        <v>527</v>
      </c>
      <c r="AC4" s="580"/>
      <c r="AD4" s="99"/>
      <c r="AE4" s="581" t="s">
        <v>567</v>
      </c>
      <c r="AF4" s="581"/>
      <c r="AG4" s="581"/>
    </row>
    <row r="5" spans="1:33" ht="18" thickBot="1" x14ac:dyDescent="0.35">
      <c r="A5" s="34" t="s">
        <v>11</v>
      </c>
      <c r="B5" s="510">
        <v>44412</v>
      </c>
      <c r="C5" s="511">
        <v>15548</v>
      </c>
      <c r="D5" s="512"/>
      <c r="E5" s="513">
        <v>44412</v>
      </c>
      <c r="F5" s="514">
        <v>86787</v>
      </c>
      <c r="G5" s="515"/>
      <c r="H5" s="516">
        <v>44412</v>
      </c>
      <c r="I5" s="517">
        <v>440</v>
      </c>
      <c r="J5" s="442"/>
      <c r="K5" s="157"/>
      <c r="L5" s="6"/>
      <c r="M5" s="444">
        <v>64006</v>
      </c>
      <c r="N5" s="42">
        <v>6793</v>
      </c>
      <c r="O5" s="492">
        <v>44412</v>
      </c>
      <c r="P5" s="398"/>
      <c r="Q5" s="446"/>
      <c r="R5" s="7">
        <f>C5+I5+M5+N5+L5</f>
        <v>86787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510">
        <v>44413</v>
      </c>
      <c r="C6" s="511">
        <v>3415</v>
      </c>
      <c r="D6" s="518"/>
      <c r="E6" s="513">
        <v>44413</v>
      </c>
      <c r="F6" s="514">
        <v>140659</v>
      </c>
      <c r="G6" s="515"/>
      <c r="H6" s="519">
        <v>44413</v>
      </c>
      <c r="I6" s="517">
        <v>6288</v>
      </c>
      <c r="J6" s="52"/>
      <c r="K6" s="151"/>
      <c r="L6" s="46"/>
      <c r="M6" s="444">
        <v>127855</v>
      </c>
      <c r="N6" s="42">
        <v>3101</v>
      </c>
      <c r="O6" s="492">
        <v>44413</v>
      </c>
      <c r="P6" s="389">
        <v>0</v>
      </c>
      <c r="Q6" s="447">
        <v>0</v>
      </c>
      <c r="R6" s="7">
        <f>C6+I6+M6+N6+L6</f>
        <v>140659</v>
      </c>
      <c r="S6" s="6">
        <f t="shared" si="0"/>
        <v>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510">
        <v>44414</v>
      </c>
      <c r="C7" s="511">
        <v>5566</v>
      </c>
      <c r="D7" s="520"/>
      <c r="E7" s="513">
        <v>44414</v>
      </c>
      <c r="F7" s="514">
        <v>124058</v>
      </c>
      <c r="G7" s="515"/>
      <c r="H7" s="519">
        <v>44414</v>
      </c>
      <c r="I7" s="517">
        <v>2550</v>
      </c>
      <c r="J7" s="52">
        <v>44414</v>
      </c>
      <c r="K7" s="171" t="s">
        <v>726</v>
      </c>
      <c r="L7" s="46">
        <v>10000</v>
      </c>
      <c r="M7" s="444">
        <v>99529</v>
      </c>
      <c r="N7" s="42">
        <v>6413</v>
      </c>
      <c r="O7" s="492">
        <v>44414</v>
      </c>
      <c r="P7" s="389">
        <v>0</v>
      </c>
      <c r="Q7" s="447">
        <v>0</v>
      </c>
      <c r="R7" s="7">
        <f>C7+I7+M7+N7+L7</f>
        <v>124058</v>
      </c>
      <c r="S7" s="6">
        <f t="shared" si="0"/>
        <v>0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510">
        <v>44415</v>
      </c>
      <c r="C8" s="511">
        <v>6561</v>
      </c>
      <c r="D8" s="521"/>
      <c r="E8" s="513">
        <v>44415</v>
      </c>
      <c r="F8" s="514">
        <v>147962</v>
      </c>
      <c r="G8" s="515"/>
      <c r="H8" s="519">
        <v>44415</v>
      </c>
      <c r="I8" s="517">
        <v>625</v>
      </c>
      <c r="J8" s="291">
        <v>44415</v>
      </c>
      <c r="K8" s="158" t="s">
        <v>728</v>
      </c>
      <c r="L8" s="46">
        <f>16714+400</f>
        <v>17114</v>
      </c>
      <c r="M8" s="444">
        <v>102761</v>
      </c>
      <c r="N8" s="42">
        <v>20901</v>
      </c>
      <c r="O8" s="492">
        <v>44415</v>
      </c>
      <c r="P8" s="389">
        <v>0</v>
      </c>
      <c r="Q8" s="447">
        <v>0</v>
      </c>
      <c r="R8" s="7">
        <f t="shared" ref="R8:R38" si="1">C8+I8+M8+N8+L8</f>
        <v>147962</v>
      </c>
      <c r="S8" s="6">
        <f t="shared" si="0"/>
        <v>0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510">
        <v>44416</v>
      </c>
      <c r="C9" s="511">
        <v>17799</v>
      </c>
      <c r="D9" s="521"/>
      <c r="E9" s="513">
        <v>44416</v>
      </c>
      <c r="F9" s="514">
        <v>127666</v>
      </c>
      <c r="G9" s="515"/>
      <c r="H9" s="519">
        <v>44416</v>
      </c>
      <c r="I9" s="517">
        <v>725</v>
      </c>
      <c r="J9" s="52"/>
      <c r="K9" s="159"/>
      <c r="L9" s="46"/>
      <c r="M9" s="444">
        <v>93959</v>
      </c>
      <c r="N9" s="42">
        <v>15183</v>
      </c>
      <c r="O9" s="492">
        <v>44416</v>
      </c>
      <c r="P9" s="389">
        <v>0</v>
      </c>
      <c r="Q9" s="447">
        <v>0</v>
      </c>
      <c r="R9" s="7">
        <f t="shared" si="1"/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510">
        <v>44417</v>
      </c>
      <c r="C10" s="511">
        <v>5362</v>
      </c>
      <c r="D10" s="520"/>
      <c r="E10" s="513">
        <v>44417</v>
      </c>
      <c r="F10" s="514">
        <v>141769</v>
      </c>
      <c r="G10" s="515"/>
      <c r="H10" s="519">
        <v>44417</v>
      </c>
      <c r="I10" s="517">
        <v>645</v>
      </c>
      <c r="J10" s="52"/>
      <c r="K10" s="160"/>
      <c r="L10" s="53"/>
      <c r="M10" s="444">
        <v>130377</v>
      </c>
      <c r="N10" s="42">
        <v>5385</v>
      </c>
      <c r="O10" s="492">
        <v>44417</v>
      </c>
      <c r="P10" s="389">
        <v>0</v>
      </c>
      <c r="Q10" s="447">
        <v>0</v>
      </c>
      <c r="R10" s="7">
        <f t="shared" si="1"/>
        <v>141769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510">
        <v>44418</v>
      </c>
      <c r="C11" s="511">
        <v>6832</v>
      </c>
      <c r="D11" s="518"/>
      <c r="E11" s="513">
        <v>44418</v>
      </c>
      <c r="F11" s="514">
        <v>120237</v>
      </c>
      <c r="G11" s="515"/>
      <c r="H11" s="519">
        <v>44418</v>
      </c>
      <c r="I11" s="517">
        <v>877</v>
      </c>
      <c r="J11" s="292"/>
      <c r="K11" s="161"/>
      <c r="L11" s="46"/>
      <c r="M11" s="444">
        <v>108147</v>
      </c>
      <c r="N11" s="42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510">
        <v>44419</v>
      </c>
      <c r="C12" s="511">
        <v>15502</v>
      </c>
      <c r="D12" s="518"/>
      <c r="E12" s="513">
        <v>44419</v>
      </c>
      <c r="F12" s="514">
        <v>93735</v>
      </c>
      <c r="G12" s="515"/>
      <c r="H12" s="519">
        <v>44419</v>
      </c>
      <c r="I12" s="517">
        <v>2440</v>
      </c>
      <c r="J12" s="52"/>
      <c r="K12" s="451"/>
      <c r="L12" s="46"/>
      <c r="M12" s="444">
        <v>66279</v>
      </c>
      <c r="N12" s="489">
        <f>3982+457+894+4046+135</f>
        <v>9514</v>
      </c>
      <c r="O12" s="492">
        <v>44419</v>
      </c>
      <c r="P12" s="389">
        <v>0</v>
      </c>
      <c r="Q12" s="447">
        <v>0</v>
      </c>
      <c r="R12" s="7">
        <f>C12+M12+N12+I12</f>
        <v>93735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510">
        <v>44420</v>
      </c>
      <c r="C13" s="511">
        <v>8239</v>
      </c>
      <c r="D13" s="521"/>
      <c r="E13" s="513">
        <v>44420</v>
      </c>
      <c r="F13" s="514">
        <v>115046</v>
      </c>
      <c r="G13" s="515"/>
      <c r="H13" s="519">
        <v>44420</v>
      </c>
      <c r="I13" s="517">
        <v>440</v>
      </c>
      <c r="J13" s="52"/>
      <c r="K13" s="171"/>
      <c r="L13" s="46"/>
      <c r="M13" s="444">
        <v>99618</v>
      </c>
      <c r="N13" s="42">
        <v>6749</v>
      </c>
      <c r="O13" s="492">
        <v>44420</v>
      </c>
      <c r="P13" s="389">
        <v>0</v>
      </c>
      <c r="Q13" s="447">
        <v>0</v>
      </c>
      <c r="R13" s="7">
        <f>C13+I13+M13+N13+L13</f>
        <v>115046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510">
        <v>44421</v>
      </c>
      <c r="C14" s="511">
        <v>14567</v>
      </c>
      <c r="D14" s="520"/>
      <c r="E14" s="513">
        <v>44421</v>
      </c>
      <c r="F14" s="514">
        <v>136716</v>
      </c>
      <c r="G14" s="515"/>
      <c r="H14" s="519">
        <v>44421</v>
      </c>
      <c r="I14" s="517">
        <v>4025</v>
      </c>
      <c r="J14" s="52">
        <v>44421</v>
      </c>
      <c r="K14" s="158" t="s">
        <v>726</v>
      </c>
      <c r="L14" s="46">
        <v>10000</v>
      </c>
      <c r="M14" s="444">
        <v>99884</v>
      </c>
      <c r="N14" s="42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510">
        <v>44422</v>
      </c>
      <c r="C15" s="511">
        <v>10794</v>
      </c>
      <c r="D15" s="518"/>
      <c r="E15" s="513">
        <v>44422</v>
      </c>
      <c r="F15" s="514">
        <v>190321</v>
      </c>
      <c r="G15" s="515"/>
      <c r="H15" s="519">
        <v>44422</v>
      </c>
      <c r="I15" s="517">
        <v>750</v>
      </c>
      <c r="J15" s="52">
        <v>44422</v>
      </c>
      <c r="K15" s="158" t="s">
        <v>727</v>
      </c>
      <c r="L15" s="46">
        <f>16156.91+400</f>
        <v>16556.91</v>
      </c>
      <c r="M15" s="444">
        <v>150946.09</v>
      </c>
      <c r="N15" s="42">
        <v>11274</v>
      </c>
      <c r="O15" s="492">
        <v>44422</v>
      </c>
      <c r="P15" s="389">
        <v>0</v>
      </c>
      <c r="Q15" s="447">
        <v>0</v>
      </c>
      <c r="R15" s="7">
        <f t="shared" si="1"/>
        <v>190321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510">
        <v>44423</v>
      </c>
      <c r="C16" s="511">
        <v>10602</v>
      </c>
      <c r="D16" s="518"/>
      <c r="E16" s="513">
        <v>44423</v>
      </c>
      <c r="F16" s="514">
        <v>153985</v>
      </c>
      <c r="G16" s="515"/>
      <c r="H16" s="519">
        <v>44423</v>
      </c>
      <c r="I16" s="517">
        <v>800</v>
      </c>
      <c r="J16" s="52"/>
      <c r="K16" s="158"/>
      <c r="L16" s="6"/>
      <c r="M16" s="444">
        <v>136098</v>
      </c>
      <c r="N16" s="42">
        <v>6485</v>
      </c>
      <c r="O16" s="492">
        <v>44423</v>
      </c>
      <c r="P16" s="389">
        <v>0</v>
      </c>
      <c r="Q16" s="447">
        <v>0</v>
      </c>
      <c r="R16" s="7">
        <f t="shared" si="1"/>
        <v>153985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510">
        <v>44424</v>
      </c>
      <c r="C17" s="511">
        <v>10320</v>
      </c>
      <c r="D17" s="521"/>
      <c r="E17" s="513">
        <v>44424</v>
      </c>
      <c r="F17" s="514">
        <v>135496</v>
      </c>
      <c r="G17" s="515"/>
      <c r="H17" s="519">
        <v>44424</v>
      </c>
      <c r="I17" s="517">
        <v>840</v>
      </c>
      <c r="J17" s="52"/>
      <c r="K17" s="158"/>
      <c r="L17" s="53"/>
      <c r="M17" s="444">
        <v>117971</v>
      </c>
      <c r="N17" s="489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510">
        <v>44425</v>
      </c>
      <c r="C18" s="511">
        <v>4381</v>
      </c>
      <c r="D18" s="518"/>
      <c r="E18" s="513">
        <v>44425</v>
      </c>
      <c r="F18" s="514">
        <v>83493</v>
      </c>
      <c r="G18" s="515"/>
      <c r="H18" s="519">
        <v>44425</v>
      </c>
      <c r="I18" s="517">
        <v>630</v>
      </c>
      <c r="J18" s="52"/>
      <c r="K18" s="452"/>
      <c r="L18" s="46"/>
      <c r="M18" s="444">
        <v>67370</v>
      </c>
      <c r="N18" s="42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510">
        <v>44426</v>
      </c>
      <c r="C19" s="511">
        <v>0</v>
      </c>
      <c r="D19" s="518"/>
      <c r="E19" s="513">
        <v>44426</v>
      </c>
      <c r="F19" s="514">
        <v>0</v>
      </c>
      <c r="G19" s="515"/>
      <c r="H19" s="519">
        <v>44426</v>
      </c>
      <c r="I19" s="517">
        <v>0</v>
      </c>
      <c r="J19" s="52"/>
      <c r="K19" s="163"/>
      <c r="L19" s="59"/>
      <c r="M19" s="444">
        <v>0</v>
      </c>
      <c r="N19" s="42">
        <v>0</v>
      </c>
      <c r="O19" s="492">
        <v>44426</v>
      </c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hidden="1" thickBot="1" x14ac:dyDescent="0.35">
      <c r="A20" s="34"/>
      <c r="B20" s="134">
        <v>44427</v>
      </c>
      <c r="C20" s="36">
        <v>0</v>
      </c>
      <c r="D20" s="139"/>
      <c r="E20" s="136">
        <v>44427</v>
      </c>
      <c r="F20" s="37">
        <v>0</v>
      </c>
      <c r="G20" s="137"/>
      <c r="H20" s="138">
        <v>44427</v>
      </c>
      <c r="I20" s="38">
        <v>0</v>
      </c>
      <c r="J20" s="52"/>
      <c r="K20" s="164"/>
      <c r="L20" s="53"/>
      <c r="M20" s="444">
        <v>0</v>
      </c>
      <c r="N20" s="42">
        <v>0</v>
      </c>
      <c r="O20" s="392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hidden="1" thickBot="1" x14ac:dyDescent="0.35">
      <c r="A21" s="34"/>
      <c r="B21" s="134">
        <v>44428</v>
      </c>
      <c r="C21" s="36">
        <v>0</v>
      </c>
      <c r="D21" s="139"/>
      <c r="E21" s="136">
        <v>44428</v>
      </c>
      <c r="F21" s="37">
        <v>0</v>
      </c>
      <c r="G21" s="137"/>
      <c r="H21" s="138">
        <v>44428</v>
      </c>
      <c r="I21" s="38">
        <v>0</v>
      </c>
      <c r="J21" s="52"/>
      <c r="K21" s="162"/>
      <c r="L21" s="53"/>
      <c r="M21" s="444">
        <v>0</v>
      </c>
      <c r="N21" s="42">
        <v>0</v>
      </c>
      <c r="O21" s="392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hidden="1" thickBot="1" x14ac:dyDescent="0.35">
      <c r="A22" s="34"/>
      <c r="B22" s="134">
        <v>44429</v>
      </c>
      <c r="C22" s="36">
        <v>0</v>
      </c>
      <c r="D22" s="139"/>
      <c r="E22" s="136">
        <v>44429</v>
      </c>
      <c r="F22" s="37">
        <v>0</v>
      </c>
      <c r="G22" s="137"/>
      <c r="H22" s="138">
        <v>44429</v>
      </c>
      <c r="I22" s="38">
        <v>0</v>
      </c>
      <c r="J22" s="52"/>
      <c r="K22" s="165"/>
      <c r="L22" s="61"/>
      <c r="M22" s="444">
        <v>0</v>
      </c>
      <c r="N22" s="42">
        <v>0</v>
      </c>
      <c r="O22" s="392"/>
      <c r="P22" s="389">
        <v>0</v>
      </c>
      <c r="Q22" s="447">
        <v>0</v>
      </c>
      <c r="R22" s="7">
        <f t="shared" si="1"/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hidden="1" thickBot="1" x14ac:dyDescent="0.35">
      <c r="A23" s="34"/>
      <c r="B23" s="134">
        <v>44430</v>
      </c>
      <c r="C23" s="36">
        <v>0</v>
      </c>
      <c r="D23" s="139"/>
      <c r="E23" s="136">
        <v>44430</v>
      </c>
      <c r="F23" s="37">
        <v>0</v>
      </c>
      <c r="G23" s="137"/>
      <c r="H23" s="138">
        <v>44430</v>
      </c>
      <c r="I23" s="38">
        <v>0</v>
      </c>
      <c r="J23" s="293"/>
      <c r="K23" s="279"/>
      <c r="L23" s="53"/>
      <c r="M23" s="444">
        <v>0</v>
      </c>
      <c r="N23" s="42">
        <v>0</v>
      </c>
      <c r="O23" s="392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6" t="s">
        <v>564</v>
      </c>
      <c r="AF23" s="587"/>
      <c r="AG23" s="339">
        <f>SUM(AG6:AG22)</f>
        <v>2323600</v>
      </c>
    </row>
    <row r="24" spans="1:33" ht="18" hidden="1" thickBot="1" x14ac:dyDescent="0.35">
      <c r="A24" s="34"/>
      <c r="B24" s="134">
        <v>44431</v>
      </c>
      <c r="C24" s="36">
        <v>0</v>
      </c>
      <c r="D24" s="139"/>
      <c r="E24" s="136">
        <v>44431</v>
      </c>
      <c r="F24" s="37">
        <v>0</v>
      </c>
      <c r="G24" s="137"/>
      <c r="H24" s="138">
        <v>44431</v>
      </c>
      <c r="I24" s="38">
        <v>0</v>
      </c>
      <c r="J24" s="294"/>
      <c r="K24" s="295"/>
      <c r="L24" s="296"/>
      <c r="M24" s="444">
        <v>0</v>
      </c>
      <c r="N24" s="42">
        <v>0</v>
      </c>
      <c r="O24" s="392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hidden="1" customHeight="1" thickBot="1" x14ac:dyDescent="0.35">
      <c r="A25" s="34"/>
      <c r="B25" s="134">
        <v>44432</v>
      </c>
      <c r="C25" s="36">
        <v>0</v>
      </c>
      <c r="D25" s="139"/>
      <c r="E25" s="136">
        <v>44432</v>
      </c>
      <c r="F25" s="37">
        <v>0</v>
      </c>
      <c r="G25" s="137"/>
      <c r="H25" s="138">
        <v>44432</v>
      </c>
      <c r="I25" s="38">
        <v>0</v>
      </c>
      <c r="J25" s="297"/>
      <c r="K25" s="172"/>
      <c r="L25" s="75"/>
      <c r="M25" s="444">
        <v>0</v>
      </c>
      <c r="N25" s="42">
        <v>0</v>
      </c>
      <c r="O25" s="392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8" t="s">
        <v>565</v>
      </c>
      <c r="AF25" s="589"/>
      <c r="AG25" s="592">
        <f>AC29-AG23</f>
        <v>163726</v>
      </c>
    </row>
    <row r="26" spans="1:33" ht="18" hidden="1" thickBot="1" x14ac:dyDescent="0.35">
      <c r="A26" s="34"/>
      <c r="B26" s="134">
        <v>44433</v>
      </c>
      <c r="C26" s="36">
        <v>0</v>
      </c>
      <c r="D26" s="139"/>
      <c r="E26" s="136">
        <v>44433</v>
      </c>
      <c r="F26" s="37">
        <v>0</v>
      </c>
      <c r="G26" s="137"/>
      <c r="H26" s="138">
        <v>44433</v>
      </c>
      <c r="I26" s="38">
        <v>0</v>
      </c>
      <c r="J26" s="52"/>
      <c r="K26" s="295"/>
      <c r="L26" s="53"/>
      <c r="M26" s="444">
        <v>0</v>
      </c>
      <c r="N26" s="42">
        <v>0</v>
      </c>
      <c r="O26" s="392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0"/>
      <c r="AF26" s="591"/>
      <c r="AG26" s="593"/>
    </row>
    <row r="27" spans="1:33" ht="21.75" hidden="1" customHeight="1" thickBot="1" x14ac:dyDescent="0.35">
      <c r="A27" s="34"/>
      <c r="B27" s="134">
        <v>44434</v>
      </c>
      <c r="C27" s="36">
        <v>0</v>
      </c>
      <c r="D27" s="141"/>
      <c r="E27" s="136">
        <v>44434</v>
      </c>
      <c r="F27" s="37">
        <v>0</v>
      </c>
      <c r="G27" s="137"/>
      <c r="H27" s="138">
        <v>44434</v>
      </c>
      <c r="I27" s="38">
        <v>0</v>
      </c>
      <c r="J27" s="298"/>
      <c r="K27" s="282"/>
      <c r="L27" s="75"/>
      <c r="M27" s="444">
        <v>0</v>
      </c>
      <c r="N27" s="42">
        <v>0</v>
      </c>
      <c r="O27" s="392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hidden="1" thickBot="1" x14ac:dyDescent="0.35">
      <c r="A28" s="34"/>
      <c r="B28" s="134">
        <v>44435</v>
      </c>
      <c r="C28" s="36">
        <v>0</v>
      </c>
      <c r="D28" s="141"/>
      <c r="E28" s="136">
        <v>44435</v>
      </c>
      <c r="F28" s="37">
        <v>0</v>
      </c>
      <c r="G28" s="137"/>
      <c r="H28" s="138">
        <v>44435</v>
      </c>
      <c r="I28" s="38">
        <v>0</v>
      </c>
      <c r="J28" s="299"/>
      <c r="K28" s="151"/>
      <c r="L28" s="75"/>
      <c r="M28" s="444">
        <v>0</v>
      </c>
      <c r="N28" s="42">
        <v>0</v>
      </c>
      <c r="O28" s="392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hidden="1" customHeight="1" thickBot="1" x14ac:dyDescent="0.35">
      <c r="A29" s="34"/>
      <c r="B29" s="134">
        <v>44436</v>
      </c>
      <c r="C29" s="36">
        <v>0</v>
      </c>
      <c r="D29" s="143"/>
      <c r="E29" s="136">
        <v>44436</v>
      </c>
      <c r="F29" s="37">
        <v>0</v>
      </c>
      <c r="G29" s="137"/>
      <c r="H29" s="138">
        <v>44436</v>
      </c>
      <c r="I29" s="38">
        <v>0</v>
      </c>
      <c r="J29" s="300"/>
      <c r="K29" s="169"/>
      <c r="L29" s="75"/>
      <c r="M29" s="444">
        <v>0</v>
      </c>
      <c r="N29" s="42">
        <v>0</v>
      </c>
      <c r="O29" s="392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82" t="s">
        <v>562</v>
      </c>
      <c r="AC29" s="584">
        <f>SUM(AC5:AC28)</f>
        <v>2487326</v>
      </c>
      <c r="AD29" s="340"/>
      <c r="AE29" s="340"/>
      <c r="AF29" s="340"/>
      <c r="AG29" s="340"/>
    </row>
    <row r="30" spans="1:33" ht="18" hidden="1" thickBot="1" x14ac:dyDescent="0.35">
      <c r="A30" s="34"/>
      <c r="B30" s="134">
        <v>44437</v>
      </c>
      <c r="C30" s="36">
        <v>0</v>
      </c>
      <c r="D30" s="143"/>
      <c r="E30" s="136">
        <v>44437</v>
      </c>
      <c r="F30" s="37">
        <v>0</v>
      </c>
      <c r="G30" s="137"/>
      <c r="H30" s="138">
        <v>44437</v>
      </c>
      <c r="I30" s="38">
        <v>0</v>
      </c>
      <c r="J30" s="233"/>
      <c r="K30" s="356"/>
      <c r="L30" s="357"/>
      <c r="M30" s="444">
        <v>0</v>
      </c>
      <c r="N30" s="42">
        <v>0</v>
      </c>
      <c r="O30" s="392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83"/>
      <c r="AC30" s="585"/>
      <c r="AD30" s="99"/>
      <c r="AE30" s="99"/>
      <c r="AF30" s="99"/>
      <c r="AG30" s="99"/>
    </row>
    <row r="31" spans="1:33" ht="18" hidden="1" thickBot="1" x14ac:dyDescent="0.35">
      <c r="A31" s="34"/>
      <c r="B31" s="134">
        <v>44438</v>
      </c>
      <c r="C31" s="36">
        <v>0</v>
      </c>
      <c r="D31" s="242"/>
      <c r="E31" s="136">
        <v>44438</v>
      </c>
      <c r="F31" s="37">
        <v>0</v>
      </c>
      <c r="G31" s="137"/>
      <c r="H31" s="138">
        <v>44438</v>
      </c>
      <c r="I31" s="38">
        <v>0</v>
      </c>
      <c r="J31" s="233"/>
      <c r="K31" s="144"/>
      <c r="L31" s="66"/>
      <c r="M31" s="444">
        <v>0</v>
      </c>
      <c r="N31" s="42">
        <v>0</v>
      </c>
      <c r="O31" s="392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hidden="1" thickBot="1" x14ac:dyDescent="0.35">
      <c r="A32" s="34"/>
      <c r="B32" s="134">
        <v>44439</v>
      </c>
      <c r="C32" s="36">
        <v>0</v>
      </c>
      <c r="D32" s="453"/>
      <c r="E32" s="136">
        <v>44439</v>
      </c>
      <c r="F32" s="37">
        <v>0</v>
      </c>
      <c r="G32" s="137"/>
      <c r="H32" s="138">
        <v>44439</v>
      </c>
      <c r="I32" s="38">
        <v>0</v>
      </c>
      <c r="J32" s="233"/>
      <c r="K32" s="356"/>
      <c r="L32" s="357"/>
      <c r="M32" s="444">
        <v>0</v>
      </c>
      <c r="N32" s="42">
        <v>0</v>
      </c>
      <c r="O32" s="392"/>
      <c r="P32" s="7"/>
      <c r="Q32" s="447">
        <v>0</v>
      </c>
      <c r="R32" s="7">
        <f t="shared" si="1"/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hidden="1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hidden="1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hidden="1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hidden="1" customHeight="1" thickBot="1" x14ac:dyDescent="0.35">
      <c r="A36" s="34"/>
      <c r="B36" s="134"/>
      <c r="C36" s="36">
        <v>0</v>
      </c>
      <c r="D36" s="242"/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hidden="1" customHeight="1" thickBot="1" x14ac:dyDescent="0.35">
      <c r="A37" s="34"/>
      <c r="B37" s="134"/>
      <c r="C37" s="36">
        <v>0</v>
      </c>
      <c r="D37" s="453"/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/>
      <c r="C38" s="36">
        <v>0</v>
      </c>
      <c r="D38" s="266"/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11">
        <f>SUM(M5:M38)</f>
        <v>1464800.09</v>
      </c>
      <c r="N39" s="613">
        <f>SUM(N5:N38)</f>
        <v>121896</v>
      </c>
      <c r="O39" s="392"/>
      <c r="P39" s="7"/>
      <c r="Q39" s="7"/>
      <c r="R39" s="7">
        <f>SUM(R5:R38)</f>
        <v>1797930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/>
      <c r="K40" s="144"/>
      <c r="L40" s="357"/>
      <c r="M40" s="612"/>
      <c r="N40" s="614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71"/>
      <c r="D41" s="242"/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242"/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33"/>
      <c r="K44" s="228"/>
      <c r="L44" s="358"/>
      <c r="M44" s="615" t="s">
        <v>567</v>
      </c>
      <c r="N44" s="615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33"/>
      <c r="K45" s="228"/>
      <c r="L45" s="358"/>
      <c r="M45" s="479">
        <v>4046</v>
      </c>
      <c r="N45" s="473">
        <v>44410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480">
        <v>457</v>
      </c>
      <c r="N46" s="473">
        <v>44417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480">
        <v>135</v>
      </c>
      <c r="N47" s="473">
        <v>44417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481">
        <v>330120</v>
      </c>
      <c r="N48" s="474">
        <v>44417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482">
        <v>894</v>
      </c>
      <c r="N49" s="474">
        <v>44418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482">
        <v>300000</v>
      </c>
      <c r="N50" s="473">
        <v>44419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482">
        <v>324890</v>
      </c>
      <c r="N51" s="473">
        <v>44421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482">
        <v>159870</v>
      </c>
      <c r="N52" s="473">
        <v>44424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482">
        <v>105</v>
      </c>
      <c r="N53" s="473">
        <v>44424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482">
        <v>384800</v>
      </c>
      <c r="N54" s="473">
        <v>44426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483">
        <v>177370</v>
      </c>
      <c r="N55" s="475">
        <v>44427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477">
        <v>0</v>
      </c>
      <c r="N56" s="4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603">
        <f>SUM(M45:M56)</f>
        <v>1682687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604"/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47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605" t="s">
        <v>721</v>
      </c>
      <c r="N60" s="606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20">
        <f>M57-M39</f>
        <v>217886.90999999992</v>
      </c>
      <c r="N62" s="62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458"/>
      <c r="M63" s="622"/>
      <c r="N63" s="62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458"/>
      <c r="M64" s="41"/>
      <c r="N64" s="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458"/>
      <c r="M65" s="41"/>
      <c r="N65" s="4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41"/>
      <c r="N66" s="42"/>
      <c r="O66" s="392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135488</v>
      </c>
      <c r="D67" s="87"/>
      <c r="E67" s="88" t="s">
        <v>13</v>
      </c>
      <c r="F67" s="89">
        <f>SUM(F5:F66)</f>
        <v>1797930</v>
      </c>
      <c r="G67" s="87"/>
      <c r="H67" s="90" t="s">
        <v>14</v>
      </c>
      <c r="I67" s="91">
        <f>SUM(I5:I66)</f>
        <v>22075</v>
      </c>
      <c r="J67" s="92"/>
      <c r="K67" s="93" t="s">
        <v>15</v>
      </c>
      <c r="L67" s="94">
        <f>SUM(L5:L66)</f>
        <v>53670.91</v>
      </c>
      <c r="M67" s="95"/>
      <c r="N67" s="95"/>
      <c r="P67" s="366"/>
      <c r="Q67" s="366"/>
      <c r="R67" s="7">
        <f>SUM(R5:R66)</f>
        <v>3595860</v>
      </c>
      <c r="S67" s="7">
        <f>SUM(S5:S66)</f>
        <v>0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0" t="s">
        <v>16</v>
      </c>
      <c r="I69" s="531"/>
      <c r="J69" s="101"/>
      <c r="K69" s="532">
        <f>I67+L67</f>
        <v>75745.91</v>
      </c>
      <c r="L69" s="533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2" t="s">
        <v>17</v>
      </c>
      <c r="E70" s="542"/>
      <c r="F70" s="103">
        <f>F67-K69-C67</f>
        <v>1586696.09</v>
      </c>
      <c r="I70" s="104"/>
      <c r="J70" s="105"/>
      <c r="R70" s="543">
        <f>R67+S67</f>
        <v>3595860</v>
      </c>
      <c r="S70" s="544"/>
      <c r="U70" s="50"/>
    </row>
    <row r="71" spans="1:33" ht="15.75" customHeight="1" x14ac:dyDescent="0.3">
      <c r="D71" s="545" t="s">
        <v>502</v>
      </c>
      <c r="E71" s="545"/>
      <c r="F71" s="95">
        <v>0</v>
      </c>
      <c r="I71" s="546" t="s">
        <v>19</v>
      </c>
      <c r="J71" s="547"/>
      <c r="K71" s="548">
        <f>F73+F74+F75</f>
        <v>1586696.09</v>
      </c>
      <c r="L71" s="549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1586696.09</v>
      </c>
      <c r="H73" s="34"/>
      <c r="I73" s="114" t="s">
        <v>21</v>
      </c>
      <c r="J73" s="115"/>
      <c r="K73" s="550">
        <f>-C4</f>
        <v>-250140.85</v>
      </c>
      <c r="L73" s="594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36" t="s">
        <v>24</v>
      </c>
      <c r="E75" s="537"/>
      <c r="F75" s="120">
        <v>0</v>
      </c>
      <c r="I75" s="538" t="s">
        <v>25</v>
      </c>
      <c r="J75" s="539"/>
      <c r="K75" s="540">
        <f>K71+K73</f>
        <v>1336555.24</v>
      </c>
      <c r="L75" s="540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95" t="s">
        <v>610</v>
      </c>
      <c r="J77" s="596"/>
      <c r="K77" s="599">
        <v>0</v>
      </c>
      <c r="L77" s="60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97"/>
      <c r="J78" s="598"/>
      <c r="K78" s="601"/>
      <c r="L78" s="602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67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67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7:M58"/>
    <mergeCell ref="M60:N60"/>
    <mergeCell ref="H69:I69"/>
    <mergeCell ref="K69:L69"/>
    <mergeCell ref="D70:E70"/>
    <mergeCell ref="R70:S70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topLeftCell="A37" workbookViewId="0">
      <selection activeCell="D106" sqref="D10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/>
      <c r="B3" s="193"/>
      <c r="C3" s="71"/>
      <c r="D3" s="194"/>
      <c r="E3" s="6"/>
      <c r="F3" s="182">
        <f>C3-E3</f>
        <v>0</v>
      </c>
    </row>
    <row r="4" spans="1:7" ht="18.75" x14ac:dyDescent="0.3">
      <c r="A4" s="192"/>
      <c r="B4" s="193"/>
      <c r="C4" s="71"/>
      <c r="D4" s="195"/>
      <c r="E4" s="71"/>
      <c r="F4" s="183">
        <f>F3+C4-E4</f>
        <v>0</v>
      </c>
      <c r="G4" s="184"/>
    </row>
    <row r="5" spans="1:7" ht="15.75" x14ac:dyDescent="0.25">
      <c r="A5" s="195"/>
      <c r="B5" s="193"/>
      <c r="C5" s="71"/>
      <c r="D5" s="195"/>
      <c r="E5" s="71"/>
      <c r="F5" s="183">
        <f t="shared" ref="F5:F68" si="0">F4+C5-E5</f>
        <v>0</v>
      </c>
    </row>
    <row r="6" spans="1:7" ht="15.75" x14ac:dyDescent="0.25">
      <c r="A6" s="195"/>
      <c r="B6" s="193"/>
      <c r="C6" s="71"/>
      <c r="D6" s="195"/>
      <c r="E6" s="71"/>
      <c r="F6" s="183">
        <f t="shared" si="0"/>
        <v>0</v>
      </c>
    </row>
    <row r="7" spans="1:7" ht="15.75" x14ac:dyDescent="0.25">
      <c r="A7" s="195"/>
      <c r="B7" s="193"/>
      <c r="C7" s="71"/>
      <c r="D7" s="195"/>
      <c r="E7" s="71"/>
      <c r="F7" s="183">
        <f t="shared" si="0"/>
        <v>0</v>
      </c>
    </row>
    <row r="8" spans="1:7" ht="15.75" x14ac:dyDescent="0.25">
      <c r="A8" s="195"/>
      <c r="B8" s="193"/>
      <c r="C8" s="71"/>
      <c r="D8" s="195"/>
      <c r="E8" s="71"/>
      <c r="F8" s="183">
        <f t="shared" si="0"/>
        <v>0</v>
      </c>
    </row>
    <row r="9" spans="1:7" ht="15.75" x14ac:dyDescent="0.25">
      <c r="A9" s="195"/>
      <c r="B9" s="193"/>
      <c r="C9" s="71"/>
      <c r="D9" s="195"/>
      <c r="E9" s="71"/>
      <c r="F9" s="183">
        <f t="shared" si="0"/>
        <v>0</v>
      </c>
    </row>
    <row r="10" spans="1:7" ht="18.75" x14ac:dyDescent="0.3">
      <c r="A10" s="195"/>
      <c r="B10" s="193"/>
      <c r="C10" s="71"/>
      <c r="D10" s="195"/>
      <c r="E10" s="71"/>
      <c r="F10" s="183">
        <f t="shared" si="0"/>
        <v>0</v>
      </c>
      <c r="G10" s="184"/>
    </row>
    <row r="11" spans="1:7" ht="15.75" x14ac:dyDescent="0.25">
      <c r="A11" s="192"/>
      <c r="B11" s="193"/>
      <c r="C11" s="71"/>
      <c r="D11" s="195"/>
      <c r="E11" s="71"/>
      <c r="F11" s="183">
        <f t="shared" si="0"/>
        <v>0</v>
      </c>
    </row>
    <row r="12" spans="1:7" ht="15.75" x14ac:dyDescent="0.25">
      <c r="A12" s="195"/>
      <c r="B12" s="193"/>
      <c r="C12" s="71"/>
      <c r="D12" s="195"/>
      <c r="E12" s="71"/>
      <c r="F12" s="183">
        <f t="shared" si="0"/>
        <v>0</v>
      </c>
    </row>
    <row r="13" spans="1:7" ht="15.75" x14ac:dyDescent="0.25">
      <c r="A13" s="195"/>
      <c r="B13" s="193"/>
      <c r="C13" s="71"/>
      <c r="D13" s="195"/>
      <c r="E13" s="71"/>
      <c r="F13" s="183">
        <f t="shared" si="0"/>
        <v>0</v>
      </c>
    </row>
    <row r="14" spans="1:7" ht="15.75" x14ac:dyDescent="0.25">
      <c r="A14" s="195"/>
      <c r="B14" s="193"/>
      <c r="C14" s="71"/>
      <c r="D14" s="195"/>
      <c r="E14" s="71"/>
      <c r="F14" s="183">
        <f t="shared" si="0"/>
        <v>0</v>
      </c>
    </row>
    <row r="15" spans="1:7" ht="15.75" x14ac:dyDescent="0.25">
      <c r="A15" s="195"/>
      <c r="B15" s="193"/>
      <c r="C15" s="71"/>
      <c r="D15" s="195"/>
      <c r="E15" s="71"/>
      <c r="F15" s="183">
        <f t="shared" si="0"/>
        <v>0</v>
      </c>
    </row>
    <row r="16" spans="1:7" ht="15.75" x14ac:dyDescent="0.25">
      <c r="A16" s="195"/>
      <c r="B16" s="193"/>
      <c r="C16" s="71"/>
      <c r="D16" s="195"/>
      <c r="E16" s="71"/>
      <c r="F16" s="183">
        <f t="shared" si="0"/>
        <v>0</v>
      </c>
    </row>
    <row r="17" spans="1:7" ht="15.75" x14ac:dyDescent="0.25">
      <c r="A17" s="195"/>
      <c r="B17" s="193"/>
      <c r="C17" s="71"/>
      <c r="D17" s="195"/>
      <c r="E17" s="71"/>
      <c r="F17" s="183">
        <f t="shared" si="0"/>
        <v>0</v>
      </c>
    </row>
    <row r="18" spans="1:7" ht="15.75" x14ac:dyDescent="0.25">
      <c r="A18" s="195"/>
      <c r="B18" s="193"/>
      <c r="C18" s="71"/>
      <c r="D18" s="195"/>
      <c r="E18" s="71"/>
      <c r="F18" s="183">
        <f t="shared" si="0"/>
        <v>0</v>
      </c>
    </row>
    <row r="19" spans="1:7" ht="15.75" x14ac:dyDescent="0.25">
      <c r="A19" s="195"/>
      <c r="B19" s="193"/>
      <c r="C19" s="71"/>
      <c r="D19" s="195"/>
      <c r="E19" s="71"/>
      <c r="F19" s="183">
        <f t="shared" si="0"/>
        <v>0</v>
      </c>
    </row>
    <row r="20" spans="1:7" ht="15.75" x14ac:dyDescent="0.25">
      <c r="A20" s="195"/>
      <c r="B20" s="193"/>
      <c r="C20" s="71"/>
      <c r="D20" s="195"/>
      <c r="E20" s="71"/>
      <c r="F20" s="183">
        <f t="shared" si="0"/>
        <v>0</v>
      </c>
    </row>
    <row r="21" spans="1:7" ht="15.75" x14ac:dyDescent="0.25">
      <c r="A21" s="195"/>
      <c r="B21" s="193"/>
      <c r="C21" s="71"/>
      <c r="D21" s="195"/>
      <c r="E21" s="71"/>
      <c r="F21" s="183">
        <f t="shared" si="0"/>
        <v>0</v>
      </c>
    </row>
    <row r="22" spans="1:7" ht="18.75" x14ac:dyDescent="0.3">
      <c r="A22" s="195"/>
      <c r="B22" s="193"/>
      <c r="C22" s="71"/>
      <c r="D22" s="195"/>
      <c r="E22" s="71"/>
      <c r="F22" s="183">
        <f t="shared" si="0"/>
        <v>0</v>
      </c>
      <c r="G22" s="184"/>
    </row>
    <row r="23" spans="1:7" ht="15.75" x14ac:dyDescent="0.25">
      <c r="A23" s="195"/>
      <c r="B23" s="193"/>
      <c r="C23" s="71"/>
      <c r="D23" s="195"/>
      <c r="E23" s="71"/>
      <c r="F23" s="183">
        <f t="shared" si="0"/>
        <v>0</v>
      </c>
    </row>
    <row r="24" spans="1:7" ht="15.75" x14ac:dyDescent="0.25">
      <c r="A24" s="195"/>
      <c r="B24" s="193"/>
      <c r="C24" s="71"/>
      <c r="D24" s="195"/>
      <c r="E24" s="71"/>
      <c r="F24" s="183">
        <f t="shared" si="0"/>
        <v>0</v>
      </c>
    </row>
    <row r="25" spans="1:7" ht="15.75" x14ac:dyDescent="0.25">
      <c r="A25" s="195"/>
      <c r="B25" s="193"/>
      <c r="C25" s="71"/>
      <c r="D25" s="195"/>
      <c r="E25" s="71"/>
      <c r="F25" s="183">
        <f t="shared" si="0"/>
        <v>0</v>
      </c>
    </row>
    <row r="26" spans="1:7" ht="15.75" x14ac:dyDescent="0.25">
      <c r="A26" s="195"/>
      <c r="B26" s="193"/>
      <c r="C26" s="71"/>
      <c r="D26" s="195"/>
      <c r="E26" s="71"/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5.75" x14ac:dyDescent="0.25">
      <c r="A29" s="195"/>
      <c r="B29" s="193"/>
      <c r="C29" s="71"/>
      <c r="D29" s="195"/>
      <c r="E29" s="71"/>
      <c r="F29" s="183">
        <f t="shared" si="0"/>
        <v>0</v>
      </c>
    </row>
    <row r="30" spans="1:7" ht="18.75" x14ac:dyDescent="0.3">
      <c r="A30" s="195"/>
      <c r="B30" s="193"/>
      <c r="C30" s="71"/>
      <c r="D30" s="195"/>
      <c r="E30" s="71"/>
      <c r="F30" s="183">
        <f t="shared" si="0"/>
        <v>0</v>
      </c>
      <c r="G30" s="184"/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7" si="1">F68+C69-E69</f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0</v>
      </c>
      <c r="D98" s="1"/>
      <c r="E98" s="4">
        <f>SUM(E3:E97)</f>
        <v>0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I42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30" t="s">
        <v>730</v>
      </c>
      <c r="C1" s="630"/>
      <c r="D1" s="630"/>
      <c r="E1" s="630"/>
      <c r="H1" s="631" t="s">
        <v>730</v>
      </c>
      <c r="I1" s="631"/>
      <c r="J1" s="631"/>
      <c r="K1" s="205"/>
      <c r="L1" s="205"/>
      <c r="N1" t="s">
        <v>11</v>
      </c>
      <c r="O1" s="630" t="s">
        <v>729</v>
      </c>
      <c r="P1" s="630"/>
    </row>
    <row r="2" spans="1:17" ht="18" thickBot="1" x14ac:dyDescent="0.35">
      <c r="B2" s="18"/>
      <c r="C2" s="4"/>
      <c r="D2" s="6"/>
      <c r="E2" s="568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68"/>
      <c r="F3" s="497"/>
      <c r="H3" s="444">
        <v>126476.5</v>
      </c>
      <c r="I3" s="334">
        <v>10456</v>
      </c>
      <c r="J3" s="496">
        <v>44378</v>
      </c>
      <c r="K3" s="496"/>
      <c r="L3" s="615" t="s">
        <v>567</v>
      </c>
      <c r="M3" s="615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603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604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605" t="s">
        <v>721</v>
      </c>
      <c r="M19" s="606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4">
        <f>L16-H37</f>
        <v>-383122.2200000002</v>
      </c>
      <c r="M21" s="625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26"/>
      <c r="M22" s="627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611">
        <f>SUM(H3:H36)</f>
        <v>3989872.22</v>
      </c>
      <c r="I37" s="613">
        <f>SUM(I3:I36)</f>
        <v>688820.5</v>
      </c>
      <c r="J37" s="496"/>
      <c r="K37" s="496"/>
      <c r="L37" s="496"/>
      <c r="O37" s="611">
        <f>SUM(O3:O36)</f>
        <v>1464800.09</v>
      </c>
      <c r="P37" s="613">
        <f>SUM(P3:P36)</f>
        <v>121896</v>
      </c>
      <c r="Q37" s="392"/>
    </row>
    <row r="38" spans="7:17" ht="16.5" thickBot="1" x14ac:dyDescent="0.3">
      <c r="H38" s="612"/>
      <c r="I38" s="614"/>
      <c r="J38" s="496"/>
      <c r="K38" s="496"/>
      <c r="L38" s="496"/>
      <c r="O38" s="612"/>
      <c r="P38" s="614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32"/>
      <c r="I40" s="632"/>
      <c r="O40" s="615" t="s">
        <v>567</v>
      </c>
      <c r="P40" s="615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33"/>
      <c r="I53" s="7"/>
      <c r="O53" s="603">
        <f>SUM(O41:O52)</f>
        <v>1682687</v>
      </c>
      <c r="P53" s="476"/>
      <c r="Q53" s="392"/>
    </row>
    <row r="54" spans="7:17" ht="16.5" thickBot="1" x14ac:dyDescent="0.3">
      <c r="G54" s="272"/>
      <c r="H54" s="633"/>
      <c r="I54" s="7"/>
      <c r="O54" s="604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32"/>
      <c r="I56" s="632"/>
      <c r="O56" s="605" t="s">
        <v>721</v>
      </c>
      <c r="P56" s="606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34"/>
      <c r="I58" s="634"/>
      <c r="O58" s="493">
        <f>O53-O37</f>
        <v>217886.90999999992</v>
      </c>
      <c r="P58" s="494" t="s">
        <v>731</v>
      </c>
      <c r="Q58" s="392"/>
    </row>
    <row r="59" spans="7:17" ht="22.5" customHeight="1" x14ac:dyDescent="0.25">
      <c r="G59" s="272"/>
      <c r="H59" s="634"/>
      <c r="I59" s="634"/>
      <c r="O59" s="506">
        <v>-383122.22</v>
      </c>
      <c r="P59" s="506" t="s">
        <v>732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733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28">
        <f>SUM(O58:O61)</f>
        <v>-328961.31000000006</v>
      </c>
      <c r="P62" s="629"/>
    </row>
  </sheetData>
  <mergeCells count="20">
    <mergeCell ref="P37:P38"/>
    <mergeCell ref="O40:P40"/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37:H38"/>
    <mergeCell ref="I37:I38"/>
    <mergeCell ref="H40:I40"/>
    <mergeCell ref="H53:H54"/>
    <mergeCell ref="H56:I56"/>
    <mergeCell ref="H58:I59"/>
    <mergeCell ref="O1:P1"/>
    <mergeCell ref="O37:O38"/>
  </mergeCells>
  <pageMargins left="0.37" right="0.13" top="0.43" bottom="0.27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6:G65"/>
  <sheetViews>
    <sheetView topLeftCell="A39" zoomScale="130" zoomScaleNormal="130" workbookViewId="0">
      <selection activeCell="D41" sqref="D41"/>
    </sheetView>
  </sheetViews>
  <sheetFormatPr baseColWidth="10" defaultRowHeight="15" x14ac:dyDescent="0.25"/>
  <cols>
    <col min="3" max="3" width="12.5703125" bestFit="1" customWidth="1"/>
  </cols>
  <sheetData>
    <row r="46" spans="1:7" ht="15.75" thickBot="1" x14ac:dyDescent="0.3"/>
    <row r="47" spans="1:7" ht="15" customHeight="1" thickBot="1" x14ac:dyDescent="0.3">
      <c r="A47" s="32"/>
      <c r="B47" s="635" t="s">
        <v>32</v>
      </c>
      <c r="C47" s="636"/>
      <c r="D47" s="636"/>
      <c r="E47" s="637"/>
      <c r="F47" s="4"/>
    </row>
    <row r="48" spans="1:7" ht="16.5" customHeight="1" x14ac:dyDescent="0.25">
      <c r="A48" s="19">
        <v>44411</v>
      </c>
      <c r="B48" s="196" t="s">
        <v>722</v>
      </c>
      <c r="C48" s="197">
        <v>1624.92</v>
      </c>
      <c r="D48" s="198" t="s">
        <v>33</v>
      </c>
      <c r="E48" s="199" t="s">
        <v>723</v>
      </c>
      <c r="F48" s="72">
        <v>1740</v>
      </c>
      <c r="G48" s="469"/>
    </row>
    <row r="49" spans="1:6" ht="13.9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idden="1" x14ac:dyDescent="0.25">
      <c r="A50" s="19"/>
      <c r="B50" s="196" t="s">
        <v>611</v>
      </c>
      <c r="C50" s="197">
        <v>0</v>
      </c>
      <c r="D50" s="200" t="s">
        <v>33</v>
      </c>
      <c r="E50" s="199" t="s">
        <v>27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27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27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27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27</v>
      </c>
      <c r="F54" s="72">
        <v>0</v>
      </c>
    </row>
    <row r="55" spans="1:6" ht="14.25" hidden="1" customHeight="1" thickBot="1" x14ac:dyDescent="0.3">
      <c r="A55" s="330"/>
      <c r="B55" s="196" t="s">
        <v>611</v>
      </c>
      <c r="C55" s="197">
        <v>0</v>
      </c>
      <c r="D55" s="331" t="s">
        <v>33</v>
      </c>
      <c r="E55" s="199" t="s">
        <v>27</v>
      </c>
      <c r="F55" s="72">
        <v>0</v>
      </c>
    </row>
    <row r="56" spans="1:6" ht="14.25" hidden="1" customHeight="1" x14ac:dyDescent="0.25">
      <c r="A56" s="329"/>
      <c r="B56" s="196" t="s">
        <v>611</v>
      </c>
      <c r="C56" s="197">
        <v>0</v>
      </c>
      <c r="D56" s="198" t="s">
        <v>33</v>
      </c>
      <c r="E56" s="199" t="s">
        <v>27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27</v>
      </c>
      <c r="F62" s="72">
        <v>0</v>
      </c>
    </row>
    <row r="63" spans="1:6" ht="14.25" hidden="1" customHeight="1" x14ac:dyDescent="0.25">
      <c r="C63" s="197">
        <v>0</v>
      </c>
    </row>
    <row r="64" spans="1:6" ht="14.25" customHeight="1" x14ac:dyDescent="0.25"/>
    <row r="65" ht="14.25" customHeight="1" x14ac:dyDescent="0.25"/>
  </sheetData>
  <sortState ref="A45:F46">
    <sortCondition ref="B45:B46"/>
  </sortState>
  <mergeCells count="1">
    <mergeCell ref="B47:E47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22" t="s">
        <v>147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0" t="s">
        <v>16</v>
      </c>
      <c r="I64" s="531"/>
      <c r="J64" s="101"/>
      <c r="K64" s="532">
        <f>I62+L62</f>
        <v>259947.00000000003</v>
      </c>
      <c r="L64" s="533"/>
      <c r="M64" s="534">
        <f>M62+N62</f>
        <v>2744320</v>
      </c>
      <c r="N64" s="535"/>
      <c r="O64" s="102"/>
      <c r="P64" s="99"/>
      <c r="Q64" s="99"/>
      <c r="S64" s="174"/>
    </row>
    <row r="65" spans="2:19" ht="19.5" customHeight="1" thickBot="1" x14ac:dyDescent="0.3">
      <c r="D65" s="542" t="s">
        <v>17</v>
      </c>
      <c r="E65" s="542"/>
      <c r="F65" s="103">
        <f>F62-K64-C62</f>
        <v>2374814.2599999998</v>
      </c>
      <c r="I65" s="104"/>
      <c r="J65" s="105"/>
      <c r="P65" s="543">
        <f>P62+Q62</f>
        <v>3144691.75</v>
      </c>
      <c r="Q65" s="544"/>
      <c r="S65" s="50"/>
    </row>
    <row r="66" spans="2:19" ht="15.75" customHeight="1" x14ac:dyDescent="0.3">
      <c r="D66" s="545" t="s">
        <v>18</v>
      </c>
      <c r="E66" s="545"/>
      <c r="F66" s="95">
        <v>-2261593.1</v>
      </c>
      <c r="I66" s="546" t="s">
        <v>19</v>
      </c>
      <c r="J66" s="547"/>
      <c r="K66" s="548">
        <f>F68+F69+F70</f>
        <v>355407.6199999997</v>
      </c>
      <c r="L66" s="549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50">
        <f>-C4</f>
        <v>-209541.1</v>
      </c>
      <c r="L68" s="55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36" t="s">
        <v>24</v>
      </c>
      <c r="E70" s="537"/>
      <c r="F70" s="120">
        <v>223014.26</v>
      </c>
      <c r="I70" s="538" t="s">
        <v>25</v>
      </c>
      <c r="J70" s="539"/>
      <c r="K70" s="540">
        <f>K66+K68</f>
        <v>145866.5199999997</v>
      </c>
      <c r="L70" s="54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22" t="s">
        <v>429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30" t="s">
        <v>16</v>
      </c>
      <c r="I62" s="531"/>
      <c r="J62" s="101"/>
      <c r="K62" s="532">
        <f>I60+L60</f>
        <v>781851.32000000007</v>
      </c>
      <c r="L62" s="533"/>
      <c r="M62" s="534">
        <f>M60+N60</f>
        <v>4064802.5</v>
      </c>
      <c r="N62" s="535"/>
      <c r="O62" s="102"/>
      <c r="P62" s="99"/>
      <c r="Q62" s="99"/>
      <c r="S62" s="174"/>
    </row>
    <row r="63" spans="1:23" ht="19.5" customHeight="1" thickBot="1" x14ac:dyDescent="0.3">
      <c r="D63" s="542" t="s">
        <v>17</v>
      </c>
      <c r="E63" s="542"/>
      <c r="F63" s="103">
        <f>F60-K62-C60</f>
        <v>3177878.1399999997</v>
      </c>
      <c r="I63" s="104"/>
      <c r="J63" s="105"/>
      <c r="P63" s="543">
        <f>P60+Q60</f>
        <v>4585432.34</v>
      </c>
      <c r="Q63" s="544"/>
      <c r="S63" s="50"/>
    </row>
    <row r="64" spans="1:23" ht="15.75" customHeight="1" x14ac:dyDescent="0.3">
      <c r="D64" s="545" t="s">
        <v>18</v>
      </c>
      <c r="E64" s="545"/>
      <c r="F64" s="95">
        <v>-3579271.89</v>
      </c>
      <c r="I64" s="546" t="s">
        <v>19</v>
      </c>
      <c r="J64" s="547"/>
      <c r="K64" s="548">
        <f>F66+F67+F68</f>
        <v>-110332.85000000047</v>
      </c>
      <c r="L64" s="549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50">
        <f>-C4</f>
        <v>-223014.26</v>
      </c>
      <c r="L66" s="551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36" t="s">
        <v>24</v>
      </c>
      <c r="E68" s="537"/>
      <c r="F68" s="120">
        <v>215362.9</v>
      </c>
      <c r="I68" s="552" t="s">
        <v>431</v>
      </c>
      <c r="J68" s="553"/>
      <c r="K68" s="554">
        <f>K64+K66</f>
        <v>-333347.11000000045</v>
      </c>
      <c r="L68" s="555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22" t="s">
        <v>430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26" t="s">
        <v>7</v>
      </c>
      <c r="F4" s="527"/>
      <c r="H4" s="528" t="s">
        <v>8</v>
      </c>
      <c r="I4" s="55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30" t="s">
        <v>16</v>
      </c>
      <c r="I58" s="531"/>
      <c r="J58" s="101"/>
      <c r="K58" s="532">
        <f>I56+L56</f>
        <v>370346.35000000003</v>
      </c>
      <c r="L58" s="557"/>
      <c r="M58" s="534">
        <f>M56+N56</f>
        <v>3537422</v>
      </c>
      <c r="N58" s="535"/>
      <c r="O58" s="102"/>
      <c r="P58" s="99"/>
      <c r="Q58" s="99"/>
      <c r="S58" s="174"/>
    </row>
    <row r="59" spans="1:23" ht="15.75" customHeight="1" thickBot="1" x14ac:dyDescent="0.3">
      <c r="D59" s="542" t="s">
        <v>17</v>
      </c>
      <c r="E59" s="558"/>
      <c r="F59" s="103">
        <f>F56-K58-C56</f>
        <v>3048717.54</v>
      </c>
      <c r="I59" s="104"/>
      <c r="J59" s="105"/>
      <c r="P59" s="543">
        <f>P56+Q56</f>
        <v>8073324.3200000003</v>
      </c>
      <c r="Q59" s="544"/>
      <c r="S59" s="50"/>
    </row>
    <row r="60" spans="1:23" ht="15.75" customHeight="1" x14ac:dyDescent="0.3">
      <c r="D60" s="545" t="s">
        <v>18</v>
      </c>
      <c r="E60" s="545"/>
      <c r="F60" s="95">
        <v>-3102716.28</v>
      </c>
      <c r="I60" s="546" t="s">
        <v>19</v>
      </c>
      <c r="J60" s="547"/>
      <c r="K60" s="548">
        <f>F62+F63+F64</f>
        <v>216465.62000000023</v>
      </c>
      <c r="L60" s="549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50">
        <f>-C4</f>
        <v>-215362.9</v>
      </c>
      <c r="L62" s="551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36" t="s">
        <v>24</v>
      </c>
      <c r="E64" s="537"/>
      <c r="F64" s="120">
        <v>249311.35999999999</v>
      </c>
      <c r="I64" s="538" t="s">
        <v>25</v>
      </c>
      <c r="J64" s="539"/>
      <c r="K64" s="540">
        <f>K60+K62</f>
        <v>1102.720000000234</v>
      </c>
      <c r="L64" s="541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22" t="s">
        <v>504</v>
      </c>
      <c r="D1" s="522"/>
      <c r="E1" s="522"/>
      <c r="F1" s="522"/>
      <c r="G1" s="522"/>
      <c r="H1" s="522"/>
      <c r="I1" s="522"/>
      <c r="J1" s="522"/>
      <c r="K1" s="522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23" t="s">
        <v>1</v>
      </c>
      <c r="C3" s="524"/>
      <c r="D3" s="14"/>
      <c r="E3" s="15"/>
      <c r="F3" s="15"/>
      <c r="H3" s="525" t="s">
        <v>2</v>
      </c>
      <c r="I3" s="525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26" t="s">
        <v>7</v>
      </c>
      <c r="F4" s="527"/>
      <c r="H4" s="528" t="s">
        <v>8</v>
      </c>
      <c r="I4" s="52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0" t="s">
        <v>16</v>
      </c>
      <c r="I64" s="531"/>
      <c r="J64" s="101"/>
      <c r="K64" s="532">
        <f>I62+L62</f>
        <v>779034.56000000017</v>
      </c>
      <c r="L64" s="533"/>
      <c r="M64" s="534">
        <f>M62+N62</f>
        <v>4478181</v>
      </c>
      <c r="N64" s="535"/>
      <c r="O64" s="102"/>
      <c r="P64" s="99"/>
      <c r="Q64" s="99"/>
      <c r="S64" s="174"/>
    </row>
    <row r="65" spans="2:19" ht="19.5" customHeight="1" thickBot="1" x14ac:dyDescent="0.3">
      <c r="D65" s="542" t="s">
        <v>17</v>
      </c>
      <c r="E65" s="542"/>
      <c r="F65" s="103">
        <f>F62-K64-C62</f>
        <v>3602842.44</v>
      </c>
      <c r="I65" s="104"/>
      <c r="J65" s="105"/>
      <c r="P65" s="543">
        <f>P62+Q62</f>
        <v>5004562.5599999996</v>
      </c>
      <c r="Q65" s="544"/>
      <c r="S65" s="50"/>
    </row>
    <row r="66" spans="2:19" ht="15.75" customHeight="1" x14ac:dyDescent="0.3">
      <c r="B66" s="559" t="s">
        <v>528</v>
      </c>
      <c r="C66" s="560"/>
      <c r="D66" s="542" t="s">
        <v>502</v>
      </c>
      <c r="E66" s="542"/>
      <c r="F66" s="95">
        <v>-3854423.8</v>
      </c>
      <c r="I66" s="546" t="s">
        <v>19</v>
      </c>
      <c r="J66" s="547"/>
      <c r="K66" s="548">
        <f>F68+F69+F70</f>
        <v>14998.430000000139</v>
      </c>
      <c r="L66" s="549"/>
      <c r="P66" s="50"/>
      <c r="S66" s="107"/>
    </row>
    <row r="67" spans="2:19" ht="19.5" thickBot="1" x14ac:dyDescent="0.35">
      <c r="B67" s="561"/>
      <c r="C67" s="562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63"/>
      <c r="C68" s="564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50">
        <f>-C4</f>
        <v>-249311.35999999999</v>
      </c>
      <c r="L68" s="55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36" t="s">
        <v>24</v>
      </c>
      <c r="E70" s="537"/>
      <c r="F70" s="120">
        <v>255764.39</v>
      </c>
      <c r="I70" s="538" t="s">
        <v>431</v>
      </c>
      <c r="J70" s="539"/>
      <c r="K70" s="540">
        <f>K66+K68</f>
        <v>-234312.92999999985</v>
      </c>
      <c r="L70" s="54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REPORTE  JUNIO  JULIO  AGOSTO  </vt:lpstr>
      <vt:lpstr>C A N C E L A C I O N E S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2021-08-20T16:43:25Z</cp:lastPrinted>
  <dcterms:created xsi:type="dcterms:W3CDTF">2021-01-11T14:43:39Z</dcterms:created>
  <dcterms:modified xsi:type="dcterms:W3CDTF">2021-08-20T17:59:24Z</dcterms:modified>
</cp:coreProperties>
</file>