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34" activeTab="37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state="hidden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65" l="1"/>
  <c r="U10" i="65" s="1"/>
  <c r="V10" i="65"/>
  <c r="F9" i="157" l="1"/>
  <c r="F10" i="157"/>
  <c r="F11" i="157"/>
  <c r="F12" i="157"/>
  <c r="F13" i="157"/>
  <c r="F14" i="157"/>
  <c r="T8" i="154" l="1"/>
  <c r="M8" i="154"/>
  <c r="I8" i="154" l="1"/>
  <c r="B10" i="189" l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9" i="189"/>
  <c r="B8" i="189"/>
  <c r="M10" i="129" l="1"/>
  <c r="Z15" i="188" l="1"/>
  <c r="Z16" i="188"/>
  <c r="Z17" i="188"/>
  <c r="Z18" i="188"/>
  <c r="Z19" i="188"/>
  <c r="Z20" i="188"/>
  <c r="Z21" i="188"/>
  <c r="Z22" i="188"/>
  <c r="Z23" i="188"/>
  <c r="Z24" i="188"/>
  <c r="Z25" i="188"/>
  <c r="Z26" i="188"/>
  <c r="Z14" i="188"/>
  <c r="Z13" i="188"/>
  <c r="Z12" i="188"/>
  <c r="Z11" i="188"/>
  <c r="Z10" i="188"/>
  <c r="Z9" i="188"/>
  <c r="V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D52" i="65" l="1"/>
  <c r="D53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R5" i="139"/>
  <c r="S5" i="139" s="1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P34" i="139"/>
  <c r="HK29" i="1"/>
  <c r="HA29" i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M10" i="129"/>
  <c r="AQ10" i="129" s="1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D32" i="207"/>
  <c r="F33" i="207" s="1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F8" i="22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I152" i="38"/>
  <c r="I153" i="38"/>
  <c r="I154" i="38"/>
  <c r="I151" i="38"/>
  <c r="I150" i="38"/>
  <c r="I145" i="38"/>
  <c r="I146" i="38"/>
  <c r="I147" i="38"/>
  <c r="I148" i="38"/>
  <c r="I149" i="38"/>
  <c r="T10" i="217" l="1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F30" i="221"/>
  <c r="I9" i="22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AB30" i="212"/>
  <c r="AC5" i="212" s="1"/>
  <c r="AD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I32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O32" i="226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27" i="219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P27" i="219"/>
  <c r="Q21" i="38"/>
  <c r="F29" i="219" l="1"/>
  <c r="AL84" i="129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V79" i="129"/>
  <c r="AU79" i="129"/>
  <c r="AW82" i="129" s="1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AX14" i="129"/>
  <c r="BB14" i="129" s="1"/>
  <c r="AX13" i="129"/>
  <c r="BB13" i="129" s="1"/>
  <c r="AX12" i="129"/>
  <c r="BB12" i="129" s="1"/>
  <c r="AX11" i="129"/>
  <c r="BB11" i="129" s="1"/>
  <c r="AX10" i="129"/>
  <c r="BB10" i="129" s="1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F12" i="129"/>
  <c r="AB12" i="129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F10" i="218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AJ78" i="188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E46" i="217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G5" i="217" l="1"/>
  <c r="H5" i="217" s="1"/>
  <c r="AI83" i="188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10" i="65"/>
  <c r="P112" i="65" s="1"/>
  <c r="P109" i="65"/>
  <c r="R109" i="65" s="1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W84" i="65" s="1"/>
  <c r="P83" i="65"/>
  <c r="R83" i="65" s="1"/>
  <c r="W83" i="65" s="1"/>
  <c r="P82" i="65"/>
  <c r="R82" i="65" s="1"/>
  <c r="W82" i="65" s="1"/>
  <c r="W81" i="65"/>
  <c r="P81" i="65"/>
  <c r="R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R56" i="65"/>
  <c r="W56" i="65" s="1"/>
  <c r="P56" i="65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U11" i="65" s="1"/>
  <c r="N40" i="154"/>
  <c r="Q43" i="154" s="1"/>
  <c r="L40" i="154"/>
  <c r="Q8" i="154"/>
  <c r="U8" i="154" s="1"/>
  <c r="M9" i="154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2" i="65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R110" i="65"/>
  <c r="W10" i="65"/>
  <c r="M10" i="154"/>
  <c r="O9" i="154"/>
  <c r="G5" i="133"/>
  <c r="K1" i="211"/>
  <c r="AA6" i="188" l="1"/>
  <c r="AB6" i="188" s="1"/>
  <c r="Q113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K78" i="65"/>
  <c r="D78" i="65"/>
  <c r="F78" i="65" s="1"/>
  <c r="D77" i="65"/>
  <c r="F77" i="65" s="1"/>
  <c r="K77" i="65" s="1"/>
  <c r="K76" i="65"/>
  <c r="D76" i="65"/>
  <c r="F76" i="65" s="1"/>
  <c r="D75" i="65"/>
  <c r="F75" i="65" s="1"/>
  <c r="K75" i="65" s="1"/>
  <c r="K74" i="65"/>
  <c r="D74" i="65"/>
  <c r="F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K58" i="65"/>
  <c r="D58" i="65"/>
  <c r="F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F52" i="65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D110" i="65"/>
  <c r="F10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G6" i="188" l="1"/>
  <c r="H6" i="188" s="1"/>
  <c r="E61" i="211"/>
  <c r="G6" i="211"/>
  <c r="H6" i="211" s="1"/>
  <c r="Q6" i="188"/>
  <c r="R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K10" i="65"/>
  <c r="G7" i="197"/>
  <c r="H7" i="197" s="1"/>
  <c r="FM17" i="1"/>
  <c r="FM18" i="1"/>
  <c r="FM19" i="1"/>
  <c r="E113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<sst xmlns="http://schemas.openxmlformats.org/spreadsheetml/2006/main" count="4666" uniqueCount="704">
  <si>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</si>
  <si>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</si>
  <si>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</si>
  <si>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</si>
  <si>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</si>
  <si>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</si>
  <si>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</si>
  <si>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</si>
  <si>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</si>
  <si>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</si>
  <si>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</si>
  <si>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</si>
  <si>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</si>
  <si>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</si>
  <si>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</si>
  <si>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</si>
  <si>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</si>
  <si>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</si>
  <si>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</si>
  <si>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</si>
  <si>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</si>
  <si>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</si>
  <si>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</si>
  <si>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</si>
  <si>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</si>
  <si>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</si>
  <si>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</si>
  <si>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</si>
  <si>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</si>
  <si>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</si>
  <si>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</si>
  <si>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</si>
  <si>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</si>
  <si>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</si>
  <si>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</si>
  <si>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</si>
  <si>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</si>
  <si>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</si>
  <si>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</si>
  <si>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</si>
  <si>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</si>
  <si>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</si>
  <si>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</si>
  <si>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</si>
  <si>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</si>
  <si>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</si>
  <si>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</si>
  <si>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</si>
  <si>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</si>
  <si>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</si>
  <si>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</si>
  <si>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</si>
  <si>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</si>
  <si>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</si>
  <si>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</si>
  <si>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</si>
  <si>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</si>
  <si>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</si>
  <si>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</si>
  <si>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</si>
  <si>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</si>
  <si>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</si>
  <si>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</si>
  <si>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</si>
  <si>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</si>
  <si>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</si>
  <si>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</si>
  <si>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</si>
  <si>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</si>
  <si>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</si>
  <si>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</si>
  <si>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</si>
  <si>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</si>
  <si>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</si>
  <si>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</si>
  <si>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</si>
  <si>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</si>
  <si>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</si>
  <si>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</si>
  <si>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</si>
  <si>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</si>
  <si>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</si>
  <si>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</si>
  <si>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</si>
  <si>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</si>
  <si>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</si>
  <si>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</si>
  <si>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</si>
  <si>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</si>
  <si>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</si>
  <si>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</si>
  <si>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</si>
  <si>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</si>
  <si>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</si>
  <si>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</si>
  <si>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</si>
  <si>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</si>
  <si>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</si>
  <si>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</si>
  <si>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</si>
  <si>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</si>
  <si>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</si>
  <si>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</si>
  <si>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</si>
  <si>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</si>
  <si>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</si>
  <si>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</si>
  <si>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</si>
  <si>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</si>
  <si>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</si>
  <si>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</si>
  <si>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</si>
  <si>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</si>
  <si>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</si>
  <si>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</si>
  <si>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</si>
  <si>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</si>
  <si>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</si>
  <si>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</si>
  <si>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</si>
  <si>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</si>
  <si>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</si>
  <si>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</si>
  <si>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</si>
  <si>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</si>
  <si>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</si>
  <si>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</si>
  <si>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</si>
  <si>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</si>
  <si>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</si>
  <si>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</si>
  <si>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</si>
  <si>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</si>
  <si>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</si>
  <si>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</si>
  <si>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</si>
  <si>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</si>
  <si>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</si>
  <si>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</si>
  <si>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</si>
  <si>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</si>
  <si>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</si>
  <si>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</si>
  <si>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</si>
  <si>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</si>
  <si>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</si>
  <si>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</si>
  <si>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</si>
  <si>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</si>
  <si>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</si>
  <si>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</si>
  <si>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</si>
  <si>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</si>
  <si>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</si>
  <si>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</si>
  <si>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</si>
  <si>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</si>
  <si>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</si>
  <si>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</si>
  <si>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</si>
  <si>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</si>
  <si>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</si>
  <si>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</si>
  <si>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</si>
  <si>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</si>
  <si>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</si>
  <si>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</si>
  <si>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</si>
  <si>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</si>
  <si>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</si>
  <si>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</si>
  <si>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</si>
  <si>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</si>
  <si>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</si>
  <si>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</si>
  <si>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</si>
  <si>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</si>
  <si>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</si>
  <si>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</si>
  <si>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</si>
  <si>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</si>
  <si>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</si>
  <si>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</si>
  <si>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</si>
  <si>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</si>
  <si>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</si>
  <si>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</si>
  <si>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</si>
  <si>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</si>
  <si>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</si>
  <si>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</si>
  <si>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</si>
  <si>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</si>
  <si>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</si>
  <si>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</si>
  <si>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</si>
  <si>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</si>
  <si>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</si>
  <si>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</si>
  <si>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</si>
  <si>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</si>
  <si>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</si>
  <si>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</si>
  <si>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</si>
  <si>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</si>
  <si>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</si>
  <si>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</si>
  <si>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</si>
  <si>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</si>
  <si>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</si>
  <si>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</si>
  <si>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</si>
  <si>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</si>
  <si>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</si>
  <si>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</si>
  <si>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</si>
  <si>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</si>
  <si>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</si>
  <si>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</si>
  <si>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</si>
  <si>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</si>
  <si>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</si>
  <si>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</si>
  <si>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</si>
  <si>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</si>
  <si>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</si>
  <si>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</si>
  <si>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</si>
  <si>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</si>
  <si>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</si>
  <si>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</si>
  <si>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</si>
  <si>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</si>
  <si>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</si>
  <si>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</si>
  <si>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</si>
  <si>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</si>
  <si>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</si>
  <si>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</si>
  <si>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</si>
  <si>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</si>
  <si>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</si>
  <si>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</si>
  <si>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</si>
  <si>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</si>
  <si>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</si>
  <si>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</si>
  <si>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</si>
  <si>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</si>
  <si>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</si>
  <si>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</si>
  <si>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</si>
  <si>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</si>
  <si>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</si>
  <si>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</si>
  <si>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</si>
  <si>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</si>
  <si>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</si>
  <si>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</si>
  <si>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</si>
  <si>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</si>
  <si>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</si>
  <si>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</si>
  <si>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</si>
  <si>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</si>
  <si>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</si>
  <si>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</si>
  <si>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</si>
  <si>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</si>
  <si>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</si>
  <si>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</si>
  <si>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</si>
  <si>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</si>
  <si>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</si>
  <si>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</si>
  <si>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</si>
  <si>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</si>
  <si>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</si>
  <si>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</si>
  <si>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</si>
  <si>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</si>
  <si>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</si>
  <si>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</si>
  <si>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</si>
  <si>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</si>
  <si>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</si>
  <si>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</si>
  <si>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</si>
  <si>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</si>
  <si>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</si>
  <si>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</si>
  <si>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</si>
  <si>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</si>
  <si>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</si>
  <si>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</si>
  <si>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</si>
  <si>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</si>
  <si>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</si>
  <si>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</si>
  <si>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</si>
  <si>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</si>
  <si>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</si>
  <si>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</si>
  <si>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</si>
  <si>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</si>
  <si>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</si>
  <si>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</si>
  <si>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</si>
  <si>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</si>
  <si>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</si>
  <si>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</si>
  <si>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</si>
  <si>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</si>
  <si>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</si>
  <si>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</si>
  <si>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</si>
  <si>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</si>
  <si>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</si>
  <si>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</si>
  <si>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</si>
  <si>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</si>
  <si>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</si>
  <si>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</si>
  <si>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</si>
  <si>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</si>
  <si>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</si>
  <si>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</si>
  <si>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</si>
  <si>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</si>
  <si>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</si>
  <si>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</si>
  <si>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</si>
  <si>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</si>
  <si>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</si>
  <si>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</si>
  <si>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</si>
  <si>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</si>
  <si>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</si>
  <si>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</si>
  <si>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</si>
  <si>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</si>
  <si>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</si>
  <si>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</si>
  <si>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</si>
  <si>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</si>
  <si>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</si>
  <si>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</si>
  <si>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</si>
  <si>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</si>
  <si>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</si>
  <si>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</si>
  <si>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</si>
  <si>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</si>
  <si>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</si>
  <si>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</si>
  <si>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</si>
  <si>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</si>
  <si>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</si>
  <si>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</si>
  <si>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</si>
  <si>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</si>
  <si>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</si>
  <si>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</si>
  <si>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</si>
  <si>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</si>
  <si>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</si>
  <si>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</si>
  <si>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</si>
  <si>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</si>
  <si>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</si>
  <si>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</si>
  <si>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</si>
  <si>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</si>
  <si>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</si>
  <si>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</si>
  <si>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</si>
  <si>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</si>
  <si>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</si>
  <si>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</si>
  <si>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</si>
  <si>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</si>
  <si>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</si>
  <si>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</si>
  <si>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</si>
  <si>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</si>
  <si>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</si>
  <si>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</si>
  <si>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</si>
  <si>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</si>
  <si>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</si>
  <si>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</si>
  <si>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</si>
  <si>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</si>
  <si>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</si>
  <si>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</si>
  <si>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</si>
  <si>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</si>
  <si>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</si>
  <si>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</si>
  <si>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</si>
  <si>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</si>
  <si>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</si>
  <si>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</si>
  <si>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</si>
  <si>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</si>
  <si>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</si>
  <si>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</si>
  <si>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</si>
  <si>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</si>
  <si>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</si>
  <si>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</si>
  <si>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</si>
  <si>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</si>
  <si>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</si>
  <si>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</si>
  <si>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</si>
  <si>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</si>
  <si>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</si>
  <si>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</si>
  <si>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</si>
  <si>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</si>
  <si>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</si>
  <si>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</si>
  <si>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</si>
  <si>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</si>
  <si>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</si>
  <si>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</si>
  <si>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</si>
  <si>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</si>
  <si>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</si>
  <si>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</si>
  <si>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</si>
  <si>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</si>
  <si>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</si>
  <si>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</si>
  <si>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</si>
  <si>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</si>
  <si>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</si>
  <si>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</si>
  <si>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</si>
  <si>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</si>
  <si>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</si>
  <si>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</si>
  <si>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</si>
  <si>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</si>
  <si>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</si>
  <si>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</si>
  <si>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</si>
  <si>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</si>
  <si>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</si>
  <si>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</si>
  <si>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</si>
  <si>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</si>
  <si>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</si>
  <si>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</si>
  <si>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</si>
  <si>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</si>
  <si>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</si>
  <si>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</si>
  <si>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</si>
  <si>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</si>
  <si>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</si>
  <si>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</si>
  <si>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</si>
  <si>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</si>
  <si>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</si>
  <si>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</si>
  <si>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</si>
  <si>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</si>
  <si>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</si>
  <si>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</si>
  <si>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</si>
  <si>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</si>
  <si>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</si>
  <si>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</si>
  <si>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</si>
  <si>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</si>
  <si>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</si>
  <si>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</si>
  <si>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</si>
  <si>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</si>
  <si>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</si>
  <si>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</si>
  <si>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</si>
  <si>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</si>
  <si>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</si>
  <si>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</si>
  <si>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</si>
  <si>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</si>
  <si>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</si>
  <si>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</si>
  <si>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</si>
  <si>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</si>
  <si>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</si>
  <si>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</si>
  <si>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</si>
  <si>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</si>
  <si>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</si>
  <si>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</si>
  <si>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</si>
  <si>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</si>
  <si>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</si>
  <si>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</si>
  <si>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</si>
  <si>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</si>
  <si>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</si>
  <si>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</si>
  <si>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</si>
  <si>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</si>
  <si>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</si>
  <si>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</si>
  <si>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</si>
  <si>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</si>
  <si>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</si>
  <si>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</si>
  <si>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</si>
  <si>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</si>
  <si>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</si>
  <si>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</si>
  <si>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</si>
  <si>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</si>
  <si>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</si>
  <si>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</si>
  <si>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</si>
  <si>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</si>
  <si>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</si>
  <si>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</si>
  <si>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</si>
  <si>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</si>
  <si>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</si>
  <si>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</si>
  <si>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</si>
  <si>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</si>
  <si>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</si>
  <si>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</si>
  <si>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</si>
  <si>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</si>
  <si>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</si>
  <si>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</si>
  <si>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</si>
  <si>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</si>
  <si>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</si>
  <si>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</si>
  <si>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</si>
  <si>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</si>
  <si>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</si>
  <si>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</si>
  <si>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</si>
  <si>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</si>
  <si>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</si>
  <si>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</si>
  <si>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</si>
  <si>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</si>
  <si>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</si>
  <si>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</si>
  <si>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</si>
  <si>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</si>
  <si>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</si>
  <si>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</si>
  <si>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</si>
  <si>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</si>
  <si>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</si>
  <si>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</si>
  <si>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</si>
  <si>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</si>
  <si>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</si>
  <si>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</si>
  <si>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</si>
  <si>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</si>
  <si>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</si>
  <si>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</si>
  <si>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</si>
  <si>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</si>
  <si>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</si>
  <si>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</si>
  <si>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</si>
  <si>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</si>
  <si>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</si>
  <si>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</si>
  <si>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</si>
  <si>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</si>
  <si>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</si>
  <si>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</si>
  <si>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</si>
  <si>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</si>
  <si>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</si>
  <si>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</si>
  <si>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</si>
  <si>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</si>
  <si>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</si>
  <si>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</si>
  <si>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</si>
  <si>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</si>
  <si>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</si>
  <si>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</si>
  <si>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</si>
  <si>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</si>
  <si>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</si>
  <si>
    <t>0364 C1</t>
  </si>
  <si>
    <t>0365 C1</t>
  </si>
  <si>
    <t>0366 C1</t>
  </si>
  <si>
    <t>0366C1</t>
  </si>
  <si>
    <t>0367 C1</t>
  </si>
  <si>
    <t>0467 C1</t>
  </si>
  <si>
    <t>0368 C1</t>
  </si>
  <si>
    <t>0370 C1</t>
  </si>
  <si>
    <t>0371 C1</t>
  </si>
  <si>
    <t>0372 C1</t>
  </si>
  <si>
    <t>0373 C1</t>
  </si>
  <si>
    <t>0374 C1</t>
  </si>
  <si>
    <t>0375 C1</t>
  </si>
  <si>
    <t>0377 C1</t>
  </si>
  <si>
    <t>0379 C1</t>
  </si>
  <si>
    <t>0380 C1</t>
  </si>
  <si>
    <t>0381 C1</t>
  </si>
  <si>
    <t>0382 C1</t>
  </si>
  <si>
    <t>0383 C1</t>
  </si>
  <si>
    <t>0384 C1</t>
  </si>
  <si>
    <t>0385 C1</t>
  </si>
  <si>
    <t>0386 C1</t>
  </si>
  <si>
    <t>0387 C1</t>
  </si>
  <si>
    <t>0388 C1</t>
  </si>
  <si>
    <t>0389 C1</t>
  </si>
  <si>
    <t>0390 C1</t>
  </si>
  <si>
    <t>0391 C1</t>
  </si>
  <si>
    <t>0392 C1</t>
  </si>
  <si>
    <t>0393 C1</t>
  </si>
  <si>
    <t>0394 C1</t>
  </si>
  <si>
    <t>0395 C1</t>
  </si>
  <si>
    <t>0396 C1</t>
  </si>
  <si>
    <t>0397 C1</t>
  </si>
  <si>
    <t>0398 C1</t>
  </si>
  <si>
    <t>0400 C1</t>
  </si>
  <si>
    <t>0401 C1</t>
  </si>
  <si>
    <t>0402 C1</t>
  </si>
  <si>
    <t>0403 C1</t>
  </si>
  <si>
    <t>0404 C1</t>
  </si>
  <si>
    <t>0407 C1</t>
  </si>
  <si>
    <t>0409 C1</t>
  </si>
  <si>
    <t>0410 C1</t>
  </si>
  <si>
    <t>0411 C1</t>
  </si>
  <si>
    <t>0412 C1</t>
  </si>
  <si>
    <t>0413 C1</t>
  </si>
  <si>
    <t>0414 C1</t>
  </si>
  <si>
    <t>0415 C1</t>
  </si>
  <si>
    <t>0417 C1</t>
  </si>
  <si>
    <t>0418 C1</t>
  </si>
  <si>
    <t>0419 C1</t>
  </si>
  <si>
    <t>0420 C1</t>
  </si>
  <si>
    <t>0421 C1</t>
  </si>
  <si>
    <t>0422 C1</t>
  </si>
  <si>
    <t>0423 C1</t>
  </si>
  <si>
    <t>0433 C1</t>
  </si>
  <si>
    <t>0443 C1</t>
  </si>
  <si>
    <t>0453 C1</t>
  </si>
  <si>
    <t>0463 C1</t>
  </si>
  <si>
    <t>0424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</si>
  <si>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</si>
  <si>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</si>
  <si>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</si>
  <si>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</si>
  <si>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</si>
  <si>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</si>
  <si>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</si>
  <si>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</si>
  <si>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0435 C1</t>
  </si>
  <si>
    <t>0436 C1</t>
  </si>
  <si>
    <t>0437 C1</t>
  </si>
  <si>
    <t>0438 C1</t>
  </si>
  <si>
    <t>0439 C1</t>
  </si>
  <si>
    <t>0456 C1</t>
  </si>
  <si>
    <t>0440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</si>
  <si>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</si>
  <si>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</si>
  <si>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</si>
  <si>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</si>
  <si>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</si>
  <si>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</si>
  <si>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</si>
  <si>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</si>
  <si>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</si>
  <si>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</si>
  <si>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</si>
  <si>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0452 C1</t>
  </si>
  <si>
    <t>0454 C1</t>
  </si>
  <si>
    <t>0455 C1</t>
  </si>
  <si>
    <t>0457 C1</t>
  </si>
  <si>
    <t>0458 C1</t>
  </si>
  <si>
    <t>0459 C1</t>
  </si>
  <si>
    <t>0460 C1</t>
  </si>
  <si>
    <t>0461 C1</t>
  </si>
  <si>
    <t>0464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</si>
  <si>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</si>
  <si>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</si>
  <si>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</si>
  <si>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</si>
  <si>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</si>
  <si>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</si>
  <si>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</si>
  <si>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</si>
  <si>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0475 C1</t>
  </si>
  <si>
    <t>0476 C1</t>
  </si>
  <si>
    <t>0477 C1</t>
  </si>
  <si>
    <t>0478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</si>
</sst>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7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164" fontId="45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173" fontId="7" fillId="0" borderId="5" xfId="0" applyNumberFormat="1" applyFont="1" applyFill="1" applyBorder="1" applyAlignment="1">
      <alignment horizontal="right"/>
    </xf>
    <xf numFmtId="173" fontId="7" fillId="0" borderId="5" xfId="0" applyNumberFormat="1" applyFont="1" applyBorder="1" applyAlignment="1">
      <alignment horizontal="right"/>
    </xf>
    <xf numFmtId="173" fontId="7" fillId="0" borderId="46" xfId="0" applyNumberFormat="1" applyFont="1" applyBorder="1" applyAlignment="1">
      <alignment horizontal="right"/>
    </xf>
    <xf numFmtId="174" fontId="7" fillId="0" borderId="0" xfId="0" applyNumberFormat="1" applyFont="1" applyFill="1" applyAlignment="1">
      <alignment horizontal="right"/>
    </xf>
    <xf numFmtId="174" fontId="7" fillId="0" borderId="0" xfId="0" applyNumberFormat="1" applyFont="1" applyAlignment="1">
      <alignment horizontal="right"/>
    </xf>
    <xf numFmtId="2" fontId="10" fillId="7" borderId="0" xfId="0" applyNumberFormat="1" applyFont="1" applyFill="1"/>
    <xf numFmtId="164" fontId="28" fillId="0" borderId="0" xfId="0" applyNumberFormat="1" applyFont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0" fillId="0" borderId="29" xfId="0" applyBorder="1"/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27" fillId="11" borderId="10" xfId="0" applyFont="1" applyFill="1" applyBorder="1" applyAlignment="1">
      <alignment horizontal="right"/>
    </xf>
    <xf numFmtId="2" fontId="38" fillId="0" borderId="5" xfId="0" applyNumberFormat="1" applyFont="1" applyBorder="1" applyAlignment="1">
      <alignment horizontal="right"/>
    </xf>
    <xf numFmtId="167" fontId="38" fillId="0" borderId="0" xfId="0" applyNumberFormat="1" applyFont="1"/>
    <xf numFmtId="0" fontId="38" fillId="0" borderId="0" xfId="0" applyFont="1" applyAlignment="1">
      <alignment horizontal="center"/>
    </xf>
    <xf numFmtId="164" fontId="38" fillId="0" borderId="0" xfId="0" applyNumberFormat="1" applyFont="1"/>
    <xf numFmtId="2" fontId="38" fillId="7" borderId="5" xfId="0" applyNumberFormat="1" applyFont="1" applyFill="1" applyBorder="1" applyAlignment="1">
      <alignment horizontal="right"/>
    </xf>
    <xf numFmtId="0" fontId="38" fillId="7" borderId="0" xfId="0" applyFont="1" applyFill="1" applyAlignment="1">
      <alignment horizontal="right"/>
    </xf>
    <xf numFmtId="164" fontId="38" fillId="7" borderId="0" xfId="0" applyNumberFormat="1" applyFont="1" applyFill="1"/>
    <xf numFmtId="2" fontId="83" fillId="7" borderId="5" xfId="0" applyNumberFormat="1" applyFont="1" applyFill="1" applyBorder="1" applyAlignment="1">
      <alignment horizontal="right"/>
    </xf>
    <xf numFmtId="0" fontId="83" fillId="7" borderId="0" xfId="0" applyFont="1" applyFill="1" applyAlignment="1">
      <alignment horizontal="right"/>
    </xf>
    <xf numFmtId="164" fontId="83" fillId="7" borderId="0" xfId="0" applyNumberFormat="1" applyFont="1" applyFill="1"/>
    <xf numFmtId="164" fontId="84" fillId="7" borderId="0" xfId="0" applyNumberFormat="1" applyFont="1" applyFill="1"/>
    <xf numFmtId="173" fontId="7" fillId="7" borderId="0" xfId="0" applyNumberFormat="1" applyFont="1" applyFill="1"/>
    <xf numFmtId="173" fontId="7" fillId="7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/>
    </xf>
    <xf numFmtId="0" fontId="7" fillId="0" borderId="113" xfId="0" applyFont="1" applyBorder="1" applyAlignment="1">
      <alignment horizontal="right"/>
    </xf>
    <xf numFmtId="164" fontId="7" fillId="0" borderId="114" xfId="0" applyNumberFormat="1" applyFont="1" applyBorder="1"/>
    <xf numFmtId="164" fontId="40" fillId="0" borderId="115" xfId="0" applyNumberFormat="1" applyFont="1" applyBorder="1" applyAlignment="1">
      <alignment horizontal="right"/>
    </xf>
    <xf numFmtId="164" fontId="7" fillId="0" borderId="99" xfId="0" applyNumberFormat="1" applyFont="1" applyBorder="1"/>
    <xf numFmtId="164" fontId="0" fillId="0" borderId="115" xfId="0" applyNumberFormat="1" applyBorder="1" applyAlignment="1">
      <alignment horizontal="right"/>
    </xf>
    <xf numFmtId="0" fontId="7" fillId="0" borderId="115" xfId="0" applyFont="1" applyBorder="1" applyAlignment="1">
      <alignment horizontal="right"/>
    </xf>
    <xf numFmtId="164" fontId="0" fillId="0" borderId="99" xfId="0" applyNumberFormat="1" applyBorder="1"/>
    <xf numFmtId="0" fontId="0" fillId="0" borderId="115" xfId="0" applyBorder="1" applyAlignment="1">
      <alignment horizontal="right"/>
    </xf>
    <xf numFmtId="0" fontId="0" fillId="0" borderId="115" xfId="0" applyBorder="1"/>
    <xf numFmtId="0" fontId="0" fillId="0" borderId="99" xfId="0" applyBorder="1"/>
    <xf numFmtId="0" fontId="0" fillId="0" borderId="116" xfId="0" applyBorder="1"/>
    <xf numFmtId="4" fontId="0" fillId="7" borderId="0" xfId="0" applyNumberFormat="1" applyFill="1"/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7" fillId="0" borderId="99" xfId="0" applyFont="1" applyBorder="1" applyAlignment="1">
      <alignment horizontal="right"/>
    </xf>
    <xf numFmtId="164" fontId="40" fillId="0" borderId="99" xfId="0" applyNumberFormat="1" applyFont="1" applyBorder="1" applyAlignment="1">
      <alignment horizontal="right"/>
    </xf>
    <xf numFmtId="164" fontId="0" fillId="0" borderId="99" xfId="0" applyNumberFormat="1" applyBorder="1" applyAlignment="1">
      <alignment horizontal="right"/>
    </xf>
    <xf numFmtId="0" fontId="0" fillId="0" borderId="99" xfId="0" applyBorder="1" applyAlignment="1">
      <alignment horizontal="right"/>
    </xf>
    <xf numFmtId="0" fontId="0" fillId="0" borderId="117" xfId="0" applyBorder="1"/>
    <xf numFmtId="4" fontId="7" fillId="0" borderId="99" xfId="0" applyNumberFormat="1" applyFont="1" applyBorder="1"/>
    <xf numFmtId="0" fontId="7" fillId="0" borderId="99" xfId="0" applyFont="1" applyBorder="1"/>
    <xf numFmtId="0" fontId="7" fillId="0" borderId="117" xfId="0" applyFont="1" applyBorder="1"/>
    <xf numFmtId="2" fontId="7" fillId="7" borderId="0" xfId="0" applyNumberFormat="1" applyFont="1" applyFill="1" applyBorder="1" applyAlignment="1">
      <alignment horizontal="right"/>
    </xf>
    <xf numFmtId="164" fontId="40" fillId="7" borderId="99" xfId="0" applyNumberFormat="1" applyFont="1" applyFill="1" applyBorder="1" applyAlignment="1">
      <alignment horizontal="right"/>
    </xf>
    <xf numFmtId="164" fontId="7" fillId="7" borderId="99" xfId="0" applyNumberFormat="1" applyFont="1" applyFill="1" applyBorder="1"/>
    <xf numFmtId="4" fontId="7" fillId="7" borderId="99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8" borderId="70" xfId="0" applyFont="1" applyFill="1" applyBorder="1" applyAlignment="1">
      <alignment horizontal="center" vertical="center" wrapText="1"/>
    </xf>
    <xf numFmtId="0" fontId="92" fillId="28" borderId="99" xfId="0" applyFont="1" applyFill="1" applyBorder="1" applyAlignment="1">
      <alignment horizontal="center" vertical="center" wrapText="1"/>
    </xf>
    <xf numFmtId="0" fontId="92" fillId="28" borderId="71" xfId="0" applyFont="1" applyFill="1" applyBorder="1" applyAlignment="1">
      <alignment horizontal="center" vertical="center" wrapText="1"/>
    </xf>
    <xf numFmtId="168" fontId="28" fillId="28" borderId="76" xfId="0" applyNumberFormat="1" applyFont="1" applyFill="1" applyBorder="1" applyAlignment="1">
      <alignment horizontal="center" vertical="center" wrapText="1"/>
    </xf>
    <xf numFmtId="168" fontId="28" fillId="28" borderId="77" xfId="0" applyNumberFormat="1" applyFont="1" applyFill="1" applyBorder="1" applyAlignment="1">
      <alignment horizontal="center" vertical="center" wrapText="1"/>
    </xf>
    <xf numFmtId="168" fontId="28" fillId="28" borderId="38" xfId="0" applyNumberFormat="1" applyFont="1" applyFill="1" applyBorder="1" applyAlignment="1">
      <alignment horizontal="center" vertical="center" wrapText="1"/>
    </xf>
    <xf numFmtId="167" fontId="20" fillId="28" borderId="70" xfId="0" applyNumberFormat="1" applyFont="1" applyFill="1" applyBorder="1" applyAlignment="1">
      <alignment horizontal="center" vertical="center" textRotation="255" wrapText="1"/>
    </xf>
    <xf numFmtId="167" fontId="20" fillId="28" borderId="99" xfId="0" applyNumberFormat="1" applyFont="1" applyFill="1" applyBorder="1" applyAlignment="1">
      <alignment horizontal="center" vertical="center" textRotation="255" wrapText="1"/>
    </xf>
    <xf numFmtId="167" fontId="20" fillId="28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7" borderId="64" xfId="0" applyFont="1" applyFill="1" applyBorder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7" borderId="48" xfId="0" applyFont="1" applyFill="1" applyBorder="1" applyAlignment="1">
      <alignment horizontal="center" vertical="center" wrapText="1"/>
    </xf>
    <xf numFmtId="0" fontId="7" fillId="27" borderId="51" xfId="0" applyFont="1" applyFill="1" applyBorder="1" applyAlignment="1">
      <alignment horizontal="center" vertical="center" wrapText="1"/>
    </xf>
    <xf numFmtId="0" fontId="7" fillId="27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44" fontId="7" fillId="11" borderId="0" xfId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FFCCFF"/>
      <color rgb="FFFF0000"/>
      <color rgb="FF0000FF"/>
      <color rgb="FF99FFCC"/>
      <color rgb="FFCC99FF"/>
      <color rgb="FFFF99FF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0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710622.31519999995</c:v>
                </c:pt>
                <c:pt idx="22">
                  <c:v>722879.99159999995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0.1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37.705630358739882</c:v>
                </c:pt>
                <c:pt idx="22">
                  <c:v>38.09552133463685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B154" activePane="bottomRight" state="frozen"/>
      <selection pane="topRight" activeCell="B1" sqref="B1"/>
      <selection pane="bottomLeft" activeCell="A3" sqref="A3"/>
      <selection pane="bottomRight" activeCell="C157" sqref="C15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2" bestFit="1" customWidth="1"/>
    <col min="7" max="7" width="7.28515625" style="12" customWidth="1"/>
    <col min="8" max="8" width="12.5703125" style="1152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28"/>
      <c r="G1" s="477"/>
      <c r="H1" s="1128"/>
      <c r="I1" s="478"/>
      <c r="J1" s="479"/>
      <c r="K1" s="1368" t="s">
        <v>26</v>
      </c>
      <c r="L1" s="562"/>
      <c r="M1" s="1370" t="s">
        <v>27</v>
      </c>
      <c r="N1" s="745"/>
      <c r="P1" s="909" t="s">
        <v>38</v>
      </c>
      <c r="Q1" s="1366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29" t="s">
        <v>3</v>
      </c>
      <c r="G2" s="66" t="s">
        <v>8</v>
      </c>
      <c r="H2" s="1153" t="s">
        <v>5</v>
      </c>
      <c r="I2" s="260" t="s">
        <v>6</v>
      </c>
      <c r="K2" s="1369"/>
      <c r="L2" s="563" t="s">
        <v>29</v>
      </c>
      <c r="M2" s="1371"/>
      <c r="N2" s="746" t="s">
        <v>29</v>
      </c>
      <c r="O2" s="367" t="s">
        <v>30</v>
      </c>
      <c r="P2" s="910" t="s">
        <v>39</v>
      </c>
      <c r="Q2" s="1367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0">
        <f>PIERNA!F3</f>
        <v>0</v>
      </c>
      <c r="G3" s="97">
        <f>PIERNA!G3</f>
        <v>0</v>
      </c>
      <c r="H3" s="1154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197">
        <f t="shared" ref="S3:S31" si="0">Q3+M3+K3+P3</f>
        <v>0</v>
      </c>
      <c r="T3" s="1197" t="e">
        <f>S3/H3</f>
        <v>#DIV/0!</v>
      </c>
    </row>
    <row r="4" spans="1:29" s="148" customFormat="1" ht="35.25" customHeight="1" x14ac:dyDescent="0.3">
      <c r="A4" s="97">
        <v>1</v>
      </c>
      <c r="B4" s="1038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1">
        <f>PIERNA!F4</f>
        <v>18881.27</v>
      </c>
      <c r="G4" s="361">
        <f>PIERNA!G4</f>
        <v>21</v>
      </c>
      <c r="H4" s="1155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2" t="s">
        <v>369</v>
      </c>
      <c r="Q4" s="486">
        <v>803419.21</v>
      </c>
      <c r="R4" s="659" t="s">
        <v>370</v>
      </c>
      <c r="S4" s="1197">
        <f>Q4</f>
        <v>803419.21</v>
      </c>
      <c r="T4" s="1197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1">
        <f>PIERNA!F5</f>
        <v>18892.2</v>
      </c>
      <c r="G5" s="361">
        <f>PIERNA!G5</f>
        <v>21</v>
      </c>
      <c r="H5" s="1155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486"/>
      <c r="Q5" s="1088">
        <f>40988.65*18.38</f>
        <v>753371.38699999999</v>
      </c>
      <c r="R5" s="1089" t="s">
        <v>420</v>
      </c>
      <c r="S5" s="1197">
        <f>Q5+M5+K5+P5</f>
        <v>800615.38699999999</v>
      </c>
      <c r="T5" s="1197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1">
        <f>PIERNA!F6</f>
        <v>18860.330000000002</v>
      </c>
      <c r="G6" s="361">
        <f>PIERNA!G6</f>
        <v>21</v>
      </c>
      <c r="H6" s="1155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486"/>
      <c r="Q6" s="1090">
        <f>40927.81*18.357</f>
        <v>751311.80816999997</v>
      </c>
      <c r="R6" s="1091" t="s">
        <v>421</v>
      </c>
      <c r="S6" s="1197">
        <f t="shared" si="0"/>
        <v>800865.80816999997</v>
      </c>
      <c r="T6" s="1197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1">
        <f>PIERNA!F7</f>
        <v>19068.240000000002</v>
      </c>
      <c r="G7" s="361">
        <f>PIERNA!G7</f>
        <v>21</v>
      </c>
      <c r="H7" s="1155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486"/>
      <c r="Q7" s="1092">
        <f>41391.92*18.357</f>
        <v>759831.47543999995</v>
      </c>
      <c r="R7" s="1089" t="s">
        <v>421</v>
      </c>
      <c r="S7" s="1197">
        <f t="shared" si="0"/>
        <v>808375.47543999995</v>
      </c>
      <c r="T7" s="1197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1">
        <f>PIERNA!F8</f>
        <v>18540.87</v>
      </c>
      <c r="G8" s="361">
        <f>PIERNA!G8</f>
        <v>20</v>
      </c>
      <c r="H8" s="1155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486"/>
      <c r="Q8" s="366">
        <f>40566.45*17.96</f>
        <v>728573.44200000004</v>
      </c>
      <c r="R8" s="657" t="s">
        <v>373</v>
      </c>
      <c r="S8" s="1197">
        <f t="shared" si="0"/>
        <v>777117.44200000004</v>
      </c>
      <c r="T8" s="1197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1">
        <f>PIERNA!F9</f>
        <v>18118.580000000002</v>
      </c>
      <c r="G9" s="361">
        <f>PIERNA!G9</f>
        <v>20</v>
      </c>
      <c r="H9" s="1155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486"/>
      <c r="Q9" s="486">
        <f>39577.96*17.96</f>
        <v>710820.16159999999</v>
      </c>
      <c r="R9" s="665" t="s">
        <v>371</v>
      </c>
      <c r="S9" s="1197">
        <f>Q9+M9+K9</f>
        <v>758064.16159999999</v>
      </c>
      <c r="T9" s="1197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1">
        <f>PIERNA!F10</f>
        <v>18770.580000000002</v>
      </c>
      <c r="G10" s="361">
        <f>PIERNA!G10</f>
        <v>21</v>
      </c>
      <c r="H10" s="1155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486"/>
      <c r="Q10" s="486">
        <f>41694.25*18.145</f>
        <v>756542.16625000001</v>
      </c>
      <c r="R10" s="665" t="s">
        <v>411</v>
      </c>
      <c r="S10" s="1197">
        <f>Q10+M10+K10</f>
        <v>806086.16625000001</v>
      </c>
      <c r="T10" s="1197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1">
        <f>PIERNA!F11</f>
        <v>18865.490000000002</v>
      </c>
      <c r="G11" s="361">
        <f>PIERNA!G11</f>
        <v>21</v>
      </c>
      <c r="H11" s="1155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486"/>
      <c r="Q11" s="486">
        <f>44521.45*18.03</f>
        <v>802721.74349999998</v>
      </c>
      <c r="R11" s="665" t="s">
        <v>412</v>
      </c>
      <c r="S11" s="1197">
        <f t="shared" si="0"/>
        <v>852265.74349999998</v>
      </c>
      <c r="T11" s="1197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1">
        <f>PIERNA!F12</f>
        <v>18633.96</v>
      </c>
      <c r="G12" s="361">
        <f>PIERNA!G12</f>
        <v>21</v>
      </c>
      <c r="H12" s="1155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486"/>
      <c r="Q12" s="486">
        <f>43925.95*18.03</f>
        <v>791984.87849999999</v>
      </c>
      <c r="R12" s="665" t="s">
        <v>412</v>
      </c>
      <c r="S12" s="1197">
        <f>Q12+M12+K12</f>
        <v>840528.87849999999</v>
      </c>
      <c r="T12" s="1197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1">
        <f>PIERNA!F13</f>
        <v>18895.150000000001</v>
      </c>
      <c r="G13" s="361">
        <f>PIERNA!G13</f>
        <v>20</v>
      </c>
      <c r="H13" s="1155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486"/>
      <c r="Q13" s="366">
        <f>41979.82*18.77</f>
        <v>787961.22139999992</v>
      </c>
      <c r="R13" s="665" t="s">
        <v>414</v>
      </c>
      <c r="S13" s="1197">
        <f t="shared" si="0"/>
        <v>836505.22139999992</v>
      </c>
      <c r="T13" s="1197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1">
        <f>PIERNA!F14</f>
        <v>18514.45</v>
      </c>
      <c r="G14" s="361">
        <f>PIERNA!G14</f>
        <v>20</v>
      </c>
      <c r="H14" s="1155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486"/>
      <c r="Q14" s="366">
        <f>43337.49*18.89</f>
        <v>818645.18609999993</v>
      </c>
      <c r="R14" s="667" t="s">
        <v>368</v>
      </c>
      <c r="S14" s="1197">
        <f t="shared" si="0"/>
        <v>867189.18609999993</v>
      </c>
      <c r="T14" s="1197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1">
        <f>PIERNA!F15</f>
        <v>18952.73</v>
      </c>
      <c r="G15" s="361">
        <f>PIERNA!G15</f>
        <v>20</v>
      </c>
      <c r="H15" s="1155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486"/>
      <c r="Q15" s="366">
        <f>44702.49*18.75</f>
        <v>838171.6875</v>
      </c>
      <c r="R15" s="669" t="s">
        <v>375</v>
      </c>
      <c r="S15" s="1197">
        <f t="shared" si="0"/>
        <v>887565.6875</v>
      </c>
      <c r="T15" s="1197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1">
        <f>PIERNA!F16</f>
        <v>19046.52</v>
      </c>
      <c r="G16" s="361">
        <f>PIERNA!G16</f>
        <v>21</v>
      </c>
      <c r="H16" s="1155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/>
      <c r="Q16" s="486">
        <f>44950.13*18.47</f>
        <v>830228.9010999999</v>
      </c>
      <c r="R16" s="665" t="s">
        <v>413</v>
      </c>
      <c r="S16" s="1197">
        <f t="shared" si="0"/>
        <v>879782.9010999999</v>
      </c>
      <c r="T16" s="1197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1">
        <f>PIERNA!F17</f>
        <v>19029.07</v>
      </c>
      <c r="G17" s="361">
        <f>PIERNA!G17</f>
        <v>21</v>
      </c>
      <c r="H17" s="1155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/>
      <c r="Q17" s="486">
        <f>37681.1*18.77</f>
        <v>707274.24699999997</v>
      </c>
      <c r="R17" s="665" t="s">
        <v>414</v>
      </c>
      <c r="S17" s="1197">
        <f>Q17+M17+K17</f>
        <v>756818.24699999997</v>
      </c>
      <c r="T17" s="1197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1">
        <f>PIERNA!F18</f>
        <v>18254.25</v>
      </c>
      <c r="G18" s="361">
        <f>PIERNA!G18</f>
        <v>20</v>
      </c>
      <c r="H18" s="1155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197">
        <f>Q18+M18+K18</f>
        <v>699354.48320000002</v>
      </c>
      <c r="T18" s="1197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1">
        <f>PIERNA!F19</f>
        <v>18524.71</v>
      </c>
      <c r="G19" s="361">
        <f>PIERNA!G19</f>
        <v>20</v>
      </c>
      <c r="H19" s="1155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197">
        <f>Q19+M19+K19</f>
        <v>734902.52174999996</v>
      </c>
      <c r="T19" s="1197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1">
        <f>PIERNA!F20</f>
        <v>18954.02</v>
      </c>
      <c r="G20" s="361">
        <f>PIERNA!G20</f>
        <v>21</v>
      </c>
      <c r="H20" s="1155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197">
        <f t="shared" si="0"/>
        <v>759420.5956</v>
      </c>
      <c r="T20" s="1197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1">
        <f>PIERNA!F21</f>
        <v>19013.05</v>
      </c>
      <c r="G21" s="361">
        <f>PIERNA!G21</f>
        <v>21</v>
      </c>
      <c r="H21" s="1155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197">
        <f t="shared" si="0"/>
        <v>730521.48335000011</v>
      </c>
      <c r="T21" s="1197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08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1">
        <f>PIERNA!F22</f>
        <v>18524.900000000001</v>
      </c>
      <c r="G22" s="361">
        <f>PIERNA!G22</f>
        <v>21</v>
      </c>
      <c r="H22" s="1155">
        <f>PIERNA!H22</f>
        <v>18574.439999999999</v>
      </c>
      <c r="I22" s="597">
        <f>PIERNA!I22</f>
        <v>-49.539999999997235</v>
      </c>
      <c r="J22" s="845" t="s">
        <v>508</v>
      </c>
      <c r="K22" s="648"/>
      <c r="L22" s="663"/>
      <c r="M22" s="648"/>
      <c r="N22" s="662"/>
      <c r="O22" s="920"/>
      <c r="P22" s="912"/>
      <c r="Q22" s="486"/>
      <c r="R22" s="657"/>
      <c r="S22" s="1197">
        <f>Q22+M22+K22</f>
        <v>0</v>
      </c>
      <c r="T22" s="1197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1">
        <f>PIERNA!F23</f>
        <v>19138.82</v>
      </c>
      <c r="G23" s="361">
        <f>PIERNA!G23</f>
        <v>21</v>
      </c>
      <c r="H23" s="1155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197">
        <f>Q23+M23+K23</f>
        <v>740483.80040000007</v>
      </c>
      <c r="T23" s="1197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1">
        <f>PIERNA!F24</f>
        <v>18696.34</v>
      </c>
      <c r="G24" s="361">
        <f>PIERNA!G24</f>
        <v>30</v>
      </c>
      <c r="H24" s="1155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197">
        <f t="shared" si="0"/>
        <v>702394.81766000006</v>
      </c>
      <c r="T24" s="1197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1">
        <f>PIERNA!HQ5</f>
        <v>18928.669999999998</v>
      </c>
      <c r="G25" s="361">
        <f>PIERNA!HR5</f>
        <v>21</v>
      </c>
      <c r="H25" s="1155">
        <f>PIERNA!HS5</f>
        <v>18896.7</v>
      </c>
      <c r="I25" s="597">
        <f>PIERNA!I25</f>
        <v>31.969999999997526</v>
      </c>
      <c r="J25" s="767" t="s">
        <v>458</v>
      </c>
      <c r="K25" s="648"/>
      <c r="L25" s="663"/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197">
        <f t="shared" si="0"/>
        <v>710622.31519999995</v>
      </c>
      <c r="T25" s="1197">
        <f t="shared" si="1"/>
        <v>37.705630358739882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1">
        <f>PIERNA!IA5</f>
        <v>18975.580000000002</v>
      </c>
      <c r="G26" s="541">
        <f>PIERNA!IB5</f>
        <v>21</v>
      </c>
      <c r="H26" s="1155">
        <f>PIERNA!IC5</f>
        <v>19025.400000000001</v>
      </c>
      <c r="I26" s="597">
        <f>PIERNA!I26</f>
        <v>-49.819999999999709</v>
      </c>
      <c r="J26" s="767" t="s">
        <v>471</v>
      </c>
      <c r="K26" s="648"/>
      <c r="L26" s="656"/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197">
        <f t="shared" si="0"/>
        <v>722879.99159999995</v>
      </c>
      <c r="T26" s="1197">
        <f t="shared" si="1"/>
        <v>38.09552133463685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1">
        <f>PIERNA!IK5</f>
        <v>0</v>
      </c>
      <c r="G27" s="541">
        <f>PIERNA!IL5</f>
        <v>0</v>
      </c>
      <c r="H27" s="1155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197">
        <f>Q27+M27+K27+P27</f>
        <v>0</v>
      </c>
      <c r="T27" s="119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6">
        <f>PIERNA!IS5</f>
        <v>0</v>
      </c>
      <c r="E28" s="671">
        <f>PIERNA!IT5</f>
        <v>0</v>
      </c>
      <c r="F28" s="1132">
        <f>PIERNA!IU5</f>
        <v>0</v>
      </c>
      <c r="G28" s="541">
        <f>PIERNA!IV5</f>
        <v>0</v>
      </c>
      <c r="H28" s="1155">
        <f>PIERNA!IW5</f>
        <v>0</v>
      </c>
      <c r="I28" s="597">
        <f>PIERNA!I28</f>
        <v>0</v>
      </c>
      <c r="J28" s="767"/>
      <c r="K28" s="648"/>
      <c r="L28" s="663"/>
      <c r="M28" s="648"/>
      <c r="N28" s="662"/>
      <c r="O28" s="919"/>
      <c r="P28" s="486"/>
      <c r="Q28" s="486"/>
      <c r="R28" s="659"/>
      <c r="S28" s="1197">
        <f t="shared" si="0"/>
        <v>0</v>
      </c>
      <c r="T28" s="119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03">
        <f>PIERNA!JB5</f>
        <v>0</v>
      </c>
      <c r="D29" s="976">
        <f>PIERNA!JC5</f>
        <v>0</v>
      </c>
      <c r="E29" s="671">
        <f>PIERNA!JD5</f>
        <v>0</v>
      </c>
      <c r="F29" s="1132">
        <f>PIERNA!JE5</f>
        <v>0</v>
      </c>
      <c r="G29" s="541">
        <f>PIERNA!JF5</f>
        <v>0</v>
      </c>
      <c r="H29" s="1155">
        <f>PIERNA!JG5</f>
        <v>0</v>
      </c>
      <c r="I29" s="597">
        <f>PIERNA!I29</f>
        <v>0</v>
      </c>
      <c r="J29" s="985"/>
      <c r="K29" s="366"/>
      <c r="L29" s="656"/>
      <c r="M29" s="648"/>
      <c r="N29" s="657"/>
      <c r="O29" s="658"/>
      <c r="P29" s="486"/>
      <c r="Q29" s="486"/>
      <c r="R29" s="659"/>
      <c r="S29" s="1197">
        <f t="shared" si="0"/>
        <v>0</v>
      </c>
      <c r="T29" s="119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6">
        <f>PIERNA!JM5</f>
        <v>0</v>
      </c>
      <c r="E30" s="977">
        <f>PIERNA!JN5</f>
        <v>0</v>
      </c>
      <c r="F30" s="1133">
        <f>PIERNA!JO5</f>
        <v>0</v>
      </c>
      <c r="G30" s="368">
        <f>PIERNA!JP5</f>
        <v>0</v>
      </c>
      <c r="H30" s="1156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197">
        <f>Q30+M30+K30</f>
        <v>0</v>
      </c>
      <c r="T30" s="119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4">
        <f>PIERNA!JV5</f>
        <v>0</v>
      </c>
      <c r="D31" s="976">
        <f>PIERNA!JW5</f>
        <v>0</v>
      </c>
      <c r="E31" s="977">
        <f>PIERNA!JX5</f>
        <v>0</v>
      </c>
      <c r="F31" s="1133">
        <f>PIERNA!JY5</f>
        <v>0</v>
      </c>
      <c r="G31" s="368">
        <f>PIERNA!JZ5</f>
        <v>0</v>
      </c>
      <c r="H31" s="1156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197">
        <f t="shared" si="0"/>
        <v>0</v>
      </c>
      <c r="T31" s="119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6">
        <f>PIERNA!KG5</f>
        <v>0</v>
      </c>
      <c r="E32" s="977">
        <f>PIERNA!KH5</f>
        <v>0</v>
      </c>
      <c r="F32" s="1133">
        <f>PIERNA!KI5</f>
        <v>0</v>
      </c>
      <c r="G32" s="368">
        <f>PIERNA!KJ5</f>
        <v>0</v>
      </c>
      <c r="H32" s="1156">
        <f>PIERNA!H32</f>
        <v>0</v>
      </c>
      <c r="I32" s="597">
        <f>PIERNA!I32</f>
        <v>0</v>
      </c>
      <c r="J32" s="986"/>
      <c r="K32" s="648"/>
      <c r="L32" s="656"/>
      <c r="M32" s="648"/>
      <c r="N32" s="657"/>
      <c r="O32" s="658"/>
      <c r="P32" s="486"/>
      <c r="Q32" s="486"/>
      <c r="R32" s="659"/>
      <c r="S32" s="1197">
        <f>Q32+M32+K32+P32</f>
        <v>0</v>
      </c>
      <c r="T32" s="119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6">
        <f>PIERNA!KQ5</f>
        <v>0</v>
      </c>
      <c r="E33" s="977">
        <f>PIERNA!KR5</f>
        <v>0</v>
      </c>
      <c r="F33" s="1134">
        <f>PIERNA!KS5</f>
        <v>0</v>
      </c>
      <c r="G33" s="543">
        <f>PIERNA!KT5</f>
        <v>0</v>
      </c>
      <c r="H33" s="1156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197">
        <f>Q33+M33+K33+P33</f>
        <v>0</v>
      </c>
      <c r="T33" s="119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6">
        <f>PIERNA!D34</f>
        <v>0</v>
      </c>
      <c r="E34" s="977">
        <f>PIERNA!E34</f>
        <v>0</v>
      </c>
      <c r="F34" s="1134">
        <f>PIERNA!F34</f>
        <v>0</v>
      </c>
      <c r="G34" s="543">
        <f>PIERNA!G34</f>
        <v>0</v>
      </c>
      <c r="H34" s="1156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197">
        <f>Q34+M34+K34+P34</f>
        <v>0</v>
      </c>
      <c r="T34" s="119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5">
        <f>PIERNA!F35</f>
        <v>0</v>
      </c>
      <c r="G35" s="544">
        <f>PIERNA!G35</f>
        <v>0</v>
      </c>
      <c r="H35" s="1156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197">
        <f>Q35+M35+K35</f>
        <v>0</v>
      </c>
      <c r="T35" s="119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5">
        <f>PIERNA!F36</f>
        <v>0</v>
      </c>
      <c r="G36" s="544">
        <f>PIERNA!G36</f>
        <v>0</v>
      </c>
      <c r="H36" s="1156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197">
        <f t="shared" ref="S36:S39" si="9">Q36+M36+K36</f>
        <v>0</v>
      </c>
      <c r="T36" s="119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1">
        <f>PIERNA!F37</f>
        <v>0</v>
      </c>
      <c r="G37" s="361">
        <f>PIERNA!G37</f>
        <v>0</v>
      </c>
      <c r="H37" s="1155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197">
        <f>Q37+M37+K37</f>
        <v>0</v>
      </c>
      <c r="T37" s="119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36">
        <f>PIERNA!F38</f>
        <v>0</v>
      </c>
      <c r="G38" s="361">
        <f>PIERNA!G38</f>
        <v>0</v>
      </c>
      <c r="H38" s="1157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197">
        <f t="shared" si="9"/>
        <v>0</v>
      </c>
      <c r="T38" s="119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37">
        <f>PIERNA!F39</f>
        <v>0</v>
      </c>
      <c r="G39" s="97">
        <f>PIERNA!G39</f>
        <v>0</v>
      </c>
      <c r="H39" s="1150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197">
        <f t="shared" si="9"/>
        <v>0</v>
      </c>
      <c r="T39" s="119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37">
        <f>PIERNA!F40</f>
        <v>0</v>
      </c>
      <c r="G40" s="97">
        <f>PIERNA!G40</f>
        <v>0</v>
      </c>
      <c r="H40" s="1150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197">
        <f>Q40+M40+K40+P40</f>
        <v>0</v>
      </c>
      <c r="T40" s="119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37">
        <f>PIERNA!F41</f>
        <v>0</v>
      </c>
      <c r="G41" s="97">
        <f>PIERNA!G41</f>
        <v>0</v>
      </c>
      <c r="H41" s="1150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197">
        <f>Q41+M41+K41+P41</f>
        <v>0</v>
      </c>
      <c r="T41" s="119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0">
        <f>PIERNA!F42</f>
        <v>0</v>
      </c>
      <c r="G42" s="97">
        <f>PIERNA!G42</f>
        <v>0</v>
      </c>
      <c r="H42" s="1154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197">
        <f t="shared" ref="S42:S59" si="10">Q42+M42+K42</f>
        <v>0</v>
      </c>
      <c r="T42" s="119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0">
        <f>PIERNA!F43</f>
        <v>0</v>
      </c>
      <c r="G43" s="97">
        <f>PIERNA!G43</f>
        <v>0</v>
      </c>
      <c r="H43" s="1154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197">
        <f t="shared" si="10"/>
        <v>0</v>
      </c>
      <c r="T43" s="119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0">
        <f>PIERNA!F44</f>
        <v>0</v>
      </c>
      <c r="G44" s="97">
        <f>PIERNA!G44</f>
        <v>0</v>
      </c>
      <c r="H44" s="1154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197">
        <f>Q44+M44+K44</f>
        <v>0</v>
      </c>
      <c r="T44" s="119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0">
        <f>PIERNA!F45</f>
        <v>0</v>
      </c>
      <c r="G45" s="97">
        <f>PIERNA!G45</f>
        <v>0</v>
      </c>
      <c r="H45" s="1154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197">
        <f>Q45+M45+K45</f>
        <v>0</v>
      </c>
      <c r="T45" s="119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0">
        <f>PIERNA!F46</f>
        <v>0</v>
      </c>
      <c r="G46" s="97">
        <f>PIERNA!G46</f>
        <v>0</v>
      </c>
      <c r="H46" s="1154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197">
        <f>Q46+M46+K46</f>
        <v>0</v>
      </c>
      <c r="T46" s="119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0">
        <f>PIERNA!F47</f>
        <v>0</v>
      </c>
      <c r="G47" s="97">
        <f>PIERNA!G47</f>
        <v>0</v>
      </c>
      <c r="H47" s="1154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197">
        <f>Q47+M47+K47</f>
        <v>0</v>
      </c>
      <c r="T47" s="119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0">
        <f>PIERNA!F48</f>
        <v>0</v>
      </c>
      <c r="G48" s="97">
        <f>PIERNA!G48</f>
        <v>0</v>
      </c>
      <c r="H48" s="1154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197">
        <f>Q48+M48+K48</f>
        <v>0</v>
      </c>
      <c r="T48" s="119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0">
        <f>PIERNA!F49</f>
        <v>0</v>
      </c>
      <c r="G49" s="97">
        <f>PIERNA!G49</f>
        <v>0</v>
      </c>
      <c r="H49" s="1154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197">
        <f t="shared" ref="S49:S53" si="13">Q49+M49+K49</f>
        <v>0</v>
      </c>
      <c r="T49" s="119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0">
        <f>PIERNA!F50</f>
        <v>0</v>
      </c>
      <c r="G50" s="97">
        <f>PIERNA!G50</f>
        <v>0</v>
      </c>
      <c r="H50" s="1154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197">
        <f t="shared" si="13"/>
        <v>0</v>
      </c>
      <c r="T50" s="119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0">
        <f>PIERNA!F51</f>
        <v>0</v>
      </c>
      <c r="G51" s="97">
        <f>PIERNA!G51</f>
        <v>0</v>
      </c>
      <c r="H51" s="1154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197">
        <f t="shared" si="13"/>
        <v>0</v>
      </c>
      <c r="T51" s="119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0">
        <f>PIERNA!F52</f>
        <v>0</v>
      </c>
      <c r="G52" s="97">
        <f>PIERNA!G52</f>
        <v>0</v>
      </c>
      <c r="H52" s="1154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197">
        <f t="shared" si="13"/>
        <v>0</v>
      </c>
      <c r="T52" s="119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0">
        <f>PIERNA!SL5</f>
        <v>0</v>
      </c>
      <c r="G53" s="97">
        <f>PIERNA!SM5</f>
        <v>0</v>
      </c>
      <c r="H53" s="1154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197">
        <f t="shared" si="13"/>
        <v>0</v>
      </c>
      <c r="T53" s="119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0">
        <f>PIERNA!F53</f>
        <v>0</v>
      </c>
      <c r="G54" s="97">
        <f>PIERNA!G53</f>
        <v>0</v>
      </c>
      <c r="H54" s="1154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197">
        <f t="shared" si="10"/>
        <v>0</v>
      </c>
      <c r="T54" s="119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38">
        <f>PIERNA!TF5</f>
        <v>0</v>
      </c>
      <c r="G55" s="97">
        <f>PIERNA!TG5</f>
        <v>0</v>
      </c>
      <c r="H55" s="1154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197">
        <f t="shared" si="10"/>
        <v>0</v>
      </c>
      <c r="T55" s="119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0">
        <f>PIERNA!TP5</f>
        <v>0</v>
      </c>
      <c r="G56" s="97">
        <f>PIERNA!TQ5</f>
        <v>0</v>
      </c>
      <c r="H56" s="1154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197">
        <f t="shared" si="10"/>
        <v>0</v>
      </c>
      <c r="T56" s="119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0">
        <f>PIERNA!F57</f>
        <v>0</v>
      </c>
      <c r="G57" s="158">
        <f>PIERNA!G57</f>
        <v>0</v>
      </c>
      <c r="H57" s="1154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197">
        <f t="shared" si="10"/>
        <v>0</v>
      </c>
      <c r="T57" s="119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0">
        <f>PIERNA!F58</f>
        <v>0</v>
      </c>
      <c r="G58" s="97">
        <f>PIERNA!G58</f>
        <v>0</v>
      </c>
      <c r="H58" s="1154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197">
        <f t="shared" si="10"/>
        <v>0</v>
      </c>
      <c r="T58" s="119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0">
        <f>PIERNA!F59</f>
        <v>0</v>
      </c>
      <c r="G59" s="97">
        <f>PIERNA!G59</f>
        <v>0</v>
      </c>
      <c r="H59" s="1154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197">
        <f t="shared" si="10"/>
        <v>0</v>
      </c>
      <c r="T59" s="119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0">
        <f>PIERNA!F60</f>
        <v>0</v>
      </c>
      <c r="G60" s="97">
        <f>PIERNA!G60</f>
        <v>0</v>
      </c>
      <c r="H60" s="1154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197">
        <f>Q60+M60+L60</f>
        <v>0</v>
      </c>
      <c r="T60" s="119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0">
        <f>PIERNA!F61</f>
        <v>0</v>
      </c>
      <c r="G61" s="97">
        <f>PIERNA!G61</f>
        <v>0</v>
      </c>
      <c r="H61" s="1154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197">
        <f t="shared" ref="S61:S71" si="14">Q61+M61+K61</f>
        <v>0</v>
      </c>
      <c r="T61" s="119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0">
        <f>PIERNA!F62</f>
        <v>0</v>
      </c>
      <c r="G62" s="156">
        <f>PIERNA!G62</f>
        <v>0</v>
      </c>
      <c r="H62" s="1154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197">
        <f t="shared" si="14"/>
        <v>0</v>
      </c>
      <c r="T62" s="119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0">
        <f>PIERNA!F63</f>
        <v>0</v>
      </c>
      <c r="G63" s="156">
        <f>PIERNA!G63</f>
        <v>0</v>
      </c>
      <c r="H63" s="1154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197">
        <f t="shared" si="14"/>
        <v>0</v>
      </c>
      <c r="T63" s="119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0">
        <f>PIERNA!F64</f>
        <v>0</v>
      </c>
      <c r="G64" s="156">
        <f>PIERNA!G64</f>
        <v>0</v>
      </c>
      <c r="H64" s="1154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197">
        <f t="shared" si="14"/>
        <v>0</v>
      </c>
      <c r="T64" s="119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0">
        <f>PIERNA!F65</f>
        <v>0</v>
      </c>
      <c r="G65" s="156">
        <f>PIERNA!G65</f>
        <v>0</v>
      </c>
      <c r="H65" s="1154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197">
        <f t="shared" si="14"/>
        <v>0</v>
      </c>
      <c r="T65" s="119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0">
        <f>PIERNA!F61</f>
        <v>0</v>
      </c>
      <c r="G66" s="156">
        <f>PIERNA!G61</f>
        <v>0</v>
      </c>
      <c r="H66" s="1154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197">
        <f t="shared" si="14"/>
        <v>0</v>
      </c>
      <c r="T66" s="119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0">
        <f>PIERNA!F62</f>
        <v>0</v>
      </c>
      <c r="G67" s="156">
        <f>PIERNA!G62</f>
        <v>0</v>
      </c>
      <c r="H67" s="1154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197">
        <f t="shared" si="14"/>
        <v>0</v>
      </c>
      <c r="T67" s="119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0">
        <f>PIERNA!F63</f>
        <v>0</v>
      </c>
      <c r="G68" s="156">
        <f>PIERNA!G63</f>
        <v>0</v>
      </c>
      <c r="H68" s="1154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197">
        <f t="shared" si="14"/>
        <v>0</v>
      </c>
      <c r="T68" s="119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0">
        <f>PIERNA!F64</f>
        <v>0</v>
      </c>
      <c r="G69" s="156">
        <f>PIERNA!G64</f>
        <v>0</v>
      </c>
      <c r="H69" s="1154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197">
        <f t="shared" si="14"/>
        <v>0</v>
      </c>
      <c r="T69" s="119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0">
        <f>PIERNA!F65</f>
        <v>0</v>
      </c>
      <c r="G70" s="156">
        <f>PIERNA!G65</f>
        <v>0</v>
      </c>
      <c r="H70" s="1154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197">
        <f t="shared" si="14"/>
        <v>0</v>
      </c>
      <c r="T70" s="119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0">
        <f>PIERNA!F66</f>
        <v>0</v>
      </c>
      <c r="G71" s="156">
        <f>PIERNA!G66</f>
        <v>0</v>
      </c>
      <c r="H71" s="1154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197">
        <f t="shared" si="14"/>
        <v>0</v>
      </c>
      <c r="T71" s="119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0">
        <f>PIERNA!F67</f>
        <v>0</v>
      </c>
      <c r="G72" s="156">
        <f>PIERNA!G67</f>
        <v>0</v>
      </c>
      <c r="H72" s="1154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197">
        <f t="shared" ref="S72:S154" si="15">Q72+M72+K72</f>
        <v>0</v>
      </c>
      <c r="T72" s="119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0">
        <f>PIERNA!F68</f>
        <v>0</v>
      </c>
      <c r="G73" s="156">
        <f>PIERNA!G68</f>
        <v>0</v>
      </c>
      <c r="H73" s="1154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197">
        <f t="shared" si="15"/>
        <v>0</v>
      </c>
      <c r="T73" s="119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0">
        <f>PIERNA!F69</f>
        <v>0</v>
      </c>
      <c r="G74" s="156">
        <f>PIERNA!G69</f>
        <v>0</v>
      </c>
      <c r="H74" s="1154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197">
        <f t="shared" si="15"/>
        <v>0</v>
      </c>
      <c r="T74" s="119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0">
        <f>PIERNA!F70</f>
        <v>0</v>
      </c>
      <c r="G75" s="156">
        <f>PIERNA!G70</f>
        <v>0</v>
      </c>
      <c r="H75" s="1154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197">
        <f t="shared" si="15"/>
        <v>0</v>
      </c>
      <c r="T75" s="119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0">
        <f>PIERNA!F71</f>
        <v>0</v>
      </c>
      <c r="G76" s="156">
        <f>PIERNA!G71</f>
        <v>0</v>
      </c>
      <c r="H76" s="1154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197">
        <f t="shared" si="15"/>
        <v>0</v>
      </c>
      <c r="T76" s="119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0">
        <f>PIERNA!F72</f>
        <v>0</v>
      </c>
      <c r="G77" s="156">
        <f>PIERNA!G72</f>
        <v>0</v>
      </c>
      <c r="H77" s="1154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197">
        <f t="shared" si="15"/>
        <v>0</v>
      </c>
      <c r="T77" s="119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0">
        <f>PIERNA!F73</f>
        <v>0</v>
      </c>
      <c r="G78" s="156">
        <f>PIERNA!G73</f>
        <v>0</v>
      </c>
      <c r="H78" s="1154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197">
        <f t="shared" si="15"/>
        <v>0</v>
      </c>
      <c r="T78" s="119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0">
        <f>PIERNA!F74</f>
        <v>0</v>
      </c>
      <c r="G79" s="156">
        <f>PIERNA!G74</f>
        <v>0</v>
      </c>
      <c r="H79" s="1154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197">
        <f t="shared" si="15"/>
        <v>0</v>
      </c>
      <c r="T79" s="119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0">
        <f>PIERNA!F75</f>
        <v>0</v>
      </c>
      <c r="G80" s="156">
        <f>PIERNA!G75</f>
        <v>0</v>
      </c>
      <c r="H80" s="1154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197">
        <f t="shared" si="15"/>
        <v>0</v>
      </c>
      <c r="T80" s="119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0">
        <f>PIERNA!F76</f>
        <v>0</v>
      </c>
      <c r="G81" s="156">
        <f>PIERNA!G76</f>
        <v>0</v>
      </c>
      <c r="H81" s="1154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197">
        <f t="shared" si="15"/>
        <v>0</v>
      </c>
      <c r="T81" s="119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0">
        <f>PIERNA!F77</f>
        <v>0</v>
      </c>
      <c r="G82" s="156">
        <f>PIERNA!G77</f>
        <v>0</v>
      </c>
      <c r="H82" s="1154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197">
        <f t="shared" si="15"/>
        <v>0</v>
      </c>
      <c r="T82" s="119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0">
        <f>PIERNA!F78</f>
        <v>0</v>
      </c>
      <c r="G83" s="156">
        <f>PIERNA!G78</f>
        <v>0</v>
      </c>
      <c r="H83" s="1154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197">
        <f t="shared" si="15"/>
        <v>0</v>
      </c>
      <c r="T83" s="119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0">
        <f>PIERNA!F79</f>
        <v>0</v>
      </c>
      <c r="G84" s="156">
        <f>PIERNA!G79</f>
        <v>0</v>
      </c>
      <c r="H84" s="1154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197">
        <f t="shared" si="15"/>
        <v>0</v>
      </c>
      <c r="T84" s="119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0">
        <f>PIERNA!F80</f>
        <v>0</v>
      </c>
      <c r="G85" s="156">
        <f>PIERNA!G80</f>
        <v>0</v>
      </c>
      <c r="H85" s="1154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197">
        <f t="shared" si="15"/>
        <v>0</v>
      </c>
      <c r="T85" s="119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0">
        <f>PIERNA!F81</f>
        <v>0</v>
      </c>
      <c r="G86" s="156">
        <f>PIERNA!G81</f>
        <v>0</v>
      </c>
      <c r="H86" s="1154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197">
        <f t="shared" si="15"/>
        <v>0</v>
      </c>
      <c r="T86" s="119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0">
        <f>PIERNA!F82</f>
        <v>0</v>
      </c>
      <c r="G87" s="156">
        <f>PIERNA!G82</f>
        <v>0</v>
      </c>
      <c r="H87" s="1154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197">
        <f t="shared" si="15"/>
        <v>0</v>
      </c>
      <c r="T87" s="119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0">
        <f>PIERNA!F83</f>
        <v>0</v>
      </c>
      <c r="G88" s="156">
        <f>PIERNA!G83</f>
        <v>0</v>
      </c>
      <c r="H88" s="1154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197">
        <f t="shared" si="15"/>
        <v>0</v>
      </c>
      <c r="T88" s="119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0">
        <f>PIERNA!F84</f>
        <v>0</v>
      </c>
      <c r="G89" s="156">
        <f>PIERNA!G84</f>
        <v>0</v>
      </c>
      <c r="H89" s="1154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197">
        <f t="shared" si="15"/>
        <v>0</v>
      </c>
      <c r="T89" s="119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0">
        <f>PIERNA!F85</f>
        <v>0</v>
      </c>
      <c r="G90" s="156">
        <f>PIERNA!G85</f>
        <v>0</v>
      </c>
      <c r="H90" s="1154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197">
        <f t="shared" si="15"/>
        <v>0</v>
      </c>
      <c r="T90" s="119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0">
        <f>PIERNA!F86</f>
        <v>0</v>
      </c>
      <c r="G91" s="156">
        <f>PIERNA!G86</f>
        <v>0</v>
      </c>
      <c r="H91" s="1154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197">
        <f t="shared" si="15"/>
        <v>0</v>
      </c>
      <c r="T91" s="119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0">
        <f>PIERNA!F87</f>
        <v>0</v>
      </c>
      <c r="G92" s="156">
        <f>PIERNA!G87</f>
        <v>0</v>
      </c>
      <c r="H92" s="1154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197">
        <f t="shared" si="15"/>
        <v>0</v>
      </c>
      <c r="T92" s="119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0">
        <f>PIERNA!F88</f>
        <v>0</v>
      </c>
      <c r="G93" s="156">
        <f>PIERNA!G88</f>
        <v>0</v>
      </c>
      <c r="H93" s="1154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197">
        <f t="shared" si="15"/>
        <v>0</v>
      </c>
      <c r="T93" s="119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0"/>
      <c r="G94" s="156"/>
      <c r="H94" s="1154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197">
        <f t="shared" si="15"/>
        <v>0</v>
      </c>
      <c r="T94" s="119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0"/>
      <c r="G95" s="156"/>
      <c r="H95" s="1154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197">
        <f t="shared" si="15"/>
        <v>0</v>
      </c>
      <c r="T95" s="119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0"/>
      <c r="G96" s="156"/>
      <c r="H96" s="1154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197">
        <f t="shared" si="15"/>
        <v>0</v>
      </c>
      <c r="T96" s="119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0"/>
      <c r="G97" s="156"/>
      <c r="H97" s="1154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197">
        <f t="shared" si="15"/>
        <v>0</v>
      </c>
      <c r="T97" s="119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0"/>
      <c r="G98" s="156"/>
      <c r="H98" s="1154"/>
      <c r="I98" s="102"/>
      <c r="J98" s="765"/>
      <c r="K98" s="648"/>
      <c r="L98" s="656"/>
      <c r="M98" s="648"/>
      <c r="N98" s="662"/>
      <c r="O98" s="1042"/>
      <c r="P98" s="485"/>
      <c r="Q98" s="485"/>
      <c r="R98" s="1057"/>
      <c r="S98" s="1197"/>
      <c r="T98" s="1198"/>
    </row>
    <row r="99" spans="1:24" s="148" customFormat="1" ht="25.5" customHeight="1" x14ac:dyDescent="0.3">
      <c r="A99" s="97">
        <v>61</v>
      </c>
      <c r="B99" s="1372" t="s">
        <v>350</v>
      </c>
      <c r="C99" s="1039" t="s">
        <v>358</v>
      </c>
      <c r="D99" s="835"/>
      <c r="E99" s="977">
        <v>44992</v>
      </c>
      <c r="F99" s="1133">
        <v>860</v>
      </c>
      <c r="G99" s="658">
        <v>43</v>
      </c>
      <c r="H99" s="1158">
        <v>860</v>
      </c>
      <c r="I99" s="882">
        <f t="shared" ref="I99:I102" si="18">H99-F99</f>
        <v>0</v>
      </c>
      <c r="J99" s="897"/>
      <c r="K99" s="648"/>
      <c r="L99" s="656"/>
      <c r="M99" s="648"/>
      <c r="N99" s="1040"/>
      <c r="O99" s="1374" t="s">
        <v>360</v>
      </c>
      <c r="P99" s="1041"/>
      <c r="Q99" s="1056">
        <v>36292</v>
      </c>
      <c r="R99" s="1346" t="s">
        <v>374</v>
      </c>
      <c r="S99" s="1197">
        <f t="shared" ref="S99" si="19">Q99+M99+K99</f>
        <v>36292</v>
      </c>
      <c r="T99" s="1198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373"/>
      <c r="C100" s="1039" t="s">
        <v>359</v>
      </c>
      <c r="D100" s="835"/>
      <c r="E100" s="977">
        <v>44992</v>
      </c>
      <c r="F100" s="1133">
        <v>1012.25</v>
      </c>
      <c r="G100" s="658">
        <v>84</v>
      </c>
      <c r="H100" s="1158">
        <v>1012.25</v>
      </c>
      <c r="I100" s="882">
        <f t="shared" si="18"/>
        <v>0</v>
      </c>
      <c r="J100" s="897"/>
      <c r="K100" s="648"/>
      <c r="L100" s="656"/>
      <c r="M100" s="648"/>
      <c r="N100" s="1040"/>
      <c r="O100" s="1375"/>
      <c r="P100" s="1041"/>
      <c r="Q100" s="1056">
        <v>89078</v>
      </c>
      <c r="R100" s="1347"/>
      <c r="S100" s="1197">
        <f t="shared" ref="S100:S102" si="21">Q100+M100+K100</f>
        <v>89078</v>
      </c>
      <c r="T100" s="1198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48" t="s">
        <v>361</v>
      </c>
      <c r="C101" s="905" t="s">
        <v>304</v>
      </c>
      <c r="D101" s="987"/>
      <c r="E101" s="1044">
        <v>44993</v>
      </c>
      <c r="F101" s="1133">
        <v>5008.8100000000004</v>
      </c>
      <c r="G101" s="658">
        <v>187</v>
      </c>
      <c r="H101" s="1158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49">
        <v>19987</v>
      </c>
      <c r="P101" s="1051" t="s">
        <v>369</v>
      </c>
      <c r="Q101" s="1050">
        <v>270475.74</v>
      </c>
      <c r="R101" s="1058" t="s">
        <v>368</v>
      </c>
      <c r="S101" s="1197">
        <f t="shared" si="21"/>
        <v>270475.74</v>
      </c>
      <c r="T101" s="1198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376" t="s">
        <v>155</v>
      </c>
      <c r="C102" s="1046" t="s">
        <v>362</v>
      </c>
      <c r="D102" s="895"/>
      <c r="E102" s="1380">
        <v>44993</v>
      </c>
      <c r="F102" s="1133">
        <f>1793.3+208.84</f>
        <v>2002.1399999999999</v>
      </c>
      <c r="G102" s="658">
        <v>441</v>
      </c>
      <c r="H102" s="1158">
        <v>2002.14</v>
      </c>
      <c r="I102" s="882">
        <f t="shared" si="18"/>
        <v>0</v>
      </c>
      <c r="J102" s="902"/>
      <c r="K102" s="648"/>
      <c r="L102" s="656"/>
      <c r="M102" s="648"/>
      <c r="N102" s="1040"/>
      <c r="O102" s="1378" t="s">
        <v>364</v>
      </c>
      <c r="P102" s="1041"/>
      <c r="Q102" s="1056">
        <f>77111.9+8980.12</f>
        <v>86092.01999999999</v>
      </c>
      <c r="R102" s="1356" t="s">
        <v>372</v>
      </c>
      <c r="S102" s="1197">
        <f t="shared" si="21"/>
        <v>86092.01999999999</v>
      </c>
      <c r="T102" s="1198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377"/>
      <c r="C103" s="1047" t="s">
        <v>363</v>
      </c>
      <c r="D103" s="895"/>
      <c r="E103" s="1381"/>
      <c r="F103" s="1139">
        <v>150</v>
      </c>
      <c r="G103" s="1045">
        <v>15</v>
      </c>
      <c r="H103" s="1159">
        <v>150</v>
      </c>
      <c r="I103" s="882">
        <f>H103-F103</f>
        <v>0</v>
      </c>
      <c r="J103" s="765"/>
      <c r="K103" s="648"/>
      <c r="L103" s="656"/>
      <c r="M103" s="648"/>
      <c r="N103" s="1040"/>
      <c r="O103" s="1379"/>
      <c r="P103" s="1041"/>
      <c r="Q103" s="1056">
        <v>14700</v>
      </c>
      <c r="R103" s="1357"/>
      <c r="S103" s="1197">
        <f>Q103+M103+K103</f>
        <v>14700</v>
      </c>
      <c r="T103" s="1198">
        <f>S103/H103</f>
        <v>98</v>
      </c>
    </row>
    <row r="104" spans="1:24" s="148" customFormat="1" ht="51.75" customHeight="1" x14ac:dyDescent="0.3">
      <c r="A104" s="97">
        <v>65</v>
      </c>
      <c r="B104" s="1055" t="s">
        <v>366</v>
      </c>
      <c r="C104" s="1084" t="s">
        <v>367</v>
      </c>
      <c r="D104" s="895"/>
      <c r="E104" s="1069" t="s">
        <v>395</v>
      </c>
      <c r="F104" s="1133">
        <v>4304.3999999999996</v>
      </c>
      <c r="G104" s="658"/>
      <c r="H104" s="1158">
        <f>2083.334+2260.067</f>
        <v>4343.4009999999998</v>
      </c>
      <c r="I104" s="1070">
        <f>H104-F104</f>
        <v>39.001000000000204</v>
      </c>
      <c r="J104" s="765"/>
      <c r="K104" s="648"/>
      <c r="L104" s="656"/>
      <c r="M104" s="648"/>
      <c r="N104" s="668"/>
      <c r="O104" s="1059" t="s">
        <v>396</v>
      </c>
      <c r="P104" s="1050">
        <v>4176</v>
      </c>
      <c r="Q104" s="1060">
        <f>200000+216966.43</f>
        <v>416966.43</v>
      </c>
      <c r="R104" s="1061" t="s">
        <v>41</v>
      </c>
      <c r="S104" s="1197">
        <f>Q104+M104+K104</f>
        <v>416966.43</v>
      </c>
      <c r="T104" s="1198">
        <f>S104/H104</f>
        <v>95.999984804534506</v>
      </c>
    </row>
    <row r="105" spans="1:24" s="148" customFormat="1" ht="24" customHeight="1" x14ac:dyDescent="0.3">
      <c r="A105" s="97">
        <v>66</v>
      </c>
      <c r="B105" s="988" t="s">
        <v>353</v>
      </c>
      <c r="C105" s="1071" t="s">
        <v>398</v>
      </c>
      <c r="D105" s="895"/>
      <c r="E105" s="1044">
        <v>44995</v>
      </c>
      <c r="F105" s="1133">
        <v>2220.3359999999998</v>
      </c>
      <c r="G105" s="658">
        <v>105</v>
      </c>
      <c r="H105" s="1158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668"/>
      <c r="P105" s="668"/>
      <c r="Q105" s="1050"/>
      <c r="R105" s="668"/>
      <c r="S105" s="1197">
        <f>Q105+M105+K105</f>
        <v>0</v>
      </c>
      <c r="T105" s="1198">
        <f>S105/H105</f>
        <v>0</v>
      </c>
    </row>
    <row r="106" spans="1:24" s="148" customFormat="1" ht="36" customHeight="1" thickBot="1" x14ac:dyDescent="0.35">
      <c r="A106" s="97">
        <v>67</v>
      </c>
      <c r="B106" s="1078" t="s">
        <v>361</v>
      </c>
      <c r="C106" s="1071" t="s">
        <v>304</v>
      </c>
      <c r="D106" s="895"/>
      <c r="E106" s="1075">
        <v>44996</v>
      </c>
      <c r="F106" s="1133">
        <v>5025.32</v>
      </c>
      <c r="G106" s="658">
        <v>179</v>
      </c>
      <c r="H106" s="1158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1">
        <v>20004</v>
      </c>
      <c r="P106" s="1094" t="s">
        <v>369</v>
      </c>
      <c r="Q106" s="1099">
        <v>276392.59999999998</v>
      </c>
      <c r="R106" s="1083" t="s">
        <v>422</v>
      </c>
      <c r="S106" s="1197">
        <f>Q106+M106+K106</f>
        <v>276392.59999999998</v>
      </c>
      <c r="T106" s="1198">
        <f>S106/H106</f>
        <v>55</v>
      </c>
    </row>
    <row r="107" spans="1:24" s="148" customFormat="1" ht="37.5" customHeight="1" thickTop="1" x14ac:dyDescent="0.25">
      <c r="A107" s="97">
        <v>68</v>
      </c>
      <c r="B107" s="1360" t="s">
        <v>361</v>
      </c>
      <c r="C107" s="1076" t="s">
        <v>404</v>
      </c>
      <c r="D107" s="1074"/>
      <c r="E107" s="1362">
        <v>45003</v>
      </c>
      <c r="F107" s="1140">
        <v>1008.77</v>
      </c>
      <c r="G107" s="767">
        <v>40</v>
      </c>
      <c r="H107" s="1143">
        <v>1008.77</v>
      </c>
      <c r="I107" s="438">
        <f t="shared" si="23"/>
        <v>0</v>
      </c>
      <c r="J107" s="767"/>
      <c r="K107" s="648"/>
      <c r="L107" s="768"/>
      <c r="M107" s="648"/>
      <c r="N107" s="1040"/>
      <c r="O107" s="1382">
        <v>20042</v>
      </c>
      <c r="P107" s="1355" t="s">
        <v>369</v>
      </c>
      <c r="Q107" s="1100">
        <v>56491.12</v>
      </c>
      <c r="R107" s="1353" t="s">
        <v>438</v>
      </c>
      <c r="S107" s="1197">
        <f t="shared" ref="S107:S110" si="24">Q107+M107+K107</f>
        <v>56491.12</v>
      </c>
      <c r="T107" s="1198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361"/>
      <c r="C108" s="1077" t="s">
        <v>304</v>
      </c>
      <c r="D108" s="1074"/>
      <c r="E108" s="1363"/>
      <c r="F108" s="1141">
        <v>4008.11</v>
      </c>
      <c r="G108" s="1045">
        <v>138</v>
      </c>
      <c r="H108" s="1159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0"/>
      <c r="O108" s="1383"/>
      <c r="P108" s="1355"/>
      <c r="Q108" s="1100">
        <v>232470.38</v>
      </c>
      <c r="R108" s="1354"/>
      <c r="S108" s="1197">
        <f t="shared" si="24"/>
        <v>232470.38</v>
      </c>
      <c r="T108" s="1198">
        <f t="shared" si="25"/>
        <v>58</v>
      </c>
    </row>
    <row r="109" spans="1:24" s="148" customFormat="1" ht="30" customHeight="1" thickTop="1" x14ac:dyDescent="0.3">
      <c r="A109" s="97">
        <v>70</v>
      </c>
      <c r="B109" s="1333" t="s">
        <v>298</v>
      </c>
      <c r="C109" s="1188" t="s">
        <v>300</v>
      </c>
      <c r="D109" s="1079"/>
      <c r="E109" s="1336">
        <v>45003</v>
      </c>
      <c r="F109" s="1191">
        <v>1053.96</v>
      </c>
      <c r="G109" s="1192">
        <v>35</v>
      </c>
      <c r="H109" s="1193">
        <v>1053.96</v>
      </c>
      <c r="I109" s="1194">
        <f t="shared" si="26"/>
        <v>0</v>
      </c>
      <c r="J109" s="766"/>
      <c r="K109" s="769"/>
      <c r="L109" s="770"/>
      <c r="M109" s="648"/>
      <c r="N109" s="1040" t="s">
        <v>423</v>
      </c>
      <c r="O109" s="1339" t="s">
        <v>406</v>
      </c>
      <c r="P109" s="1041"/>
      <c r="Q109" s="1050">
        <v>68507.399999999994</v>
      </c>
      <c r="R109" s="1043"/>
      <c r="S109" s="1197">
        <f t="shared" ref="S109" si="27">Q109+M109+K109</f>
        <v>68507.399999999994</v>
      </c>
      <c r="T109" s="1198">
        <f t="shared" ref="T109" si="28">S109/H109</f>
        <v>64.999999999999986</v>
      </c>
      <c r="X109" s="1050">
        <v>68507.399999999994</v>
      </c>
    </row>
    <row r="110" spans="1:24" s="148" customFormat="1" ht="33.75" customHeight="1" x14ac:dyDescent="0.3">
      <c r="A110" s="97">
        <v>71</v>
      </c>
      <c r="B110" s="1334"/>
      <c r="C110" s="1189" t="s">
        <v>390</v>
      </c>
      <c r="D110" s="1080"/>
      <c r="E110" s="1337"/>
      <c r="F110" s="1195">
        <v>38.33</v>
      </c>
      <c r="G110" s="985">
        <v>1</v>
      </c>
      <c r="H110" s="1196">
        <v>38.33</v>
      </c>
      <c r="I110" s="1194">
        <f t="shared" si="26"/>
        <v>0</v>
      </c>
      <c r="J110" s="767"/>
      <c r="K110" s="648"/>
      <c r="L110" s="768"/>
      <c r="M110" s="648"/>
      <c r="N110" s="1040"/>
      <c r="O110" s="1340"/>
      <c r="P110" s="1041"/>
      <c r="Q110" s="1050">
        <v>2299.8000000000002</v>
      </c>
      <c r="R110" s="668"/>
      <c r="S110" s="1197">
        <f t="shared" si="24"/>
        <v>2299.8000000000002</v>
      </c>
      <c r="T110" s="1198">
        <f t="shared" si="25"/>
        <v>60.000000000000007</v>
      </c>
      <c r="X110" s="1050">
        <v>2299.8000000000002</v>
      </c>
    </row>
    <row r="111" spans="1:24" s="148" customFormat="1" ht="38.25" customHeight="1" x14ac:dyDescent="0.3">
      <c r="A111" s="97">
        <v>72</v>
      </c>
      <c r="B111" s="1334"/>
      <c r="C111" s="1190" t="s">
        <v>405</v>
      </c>
      <c r="D111" s="1081"/>
      <c r="E111" s="1337"/>
      <c r="F111" s="1195">
        <v>9.48</v>
      </c>
      <c r="G111" s="985">
        <v>1</v>
      </c>
      <c r="H111" s="1196">
        <v>9.48</v>
      </c>
      <c r="I111" s="1194">
        <f t="shared" si="26"/>
        <v>0</v>
      </c>
      <c r="J111" s="767"/>
      <c r="K111" s="648"/>
      <c r="L111" s="768"/>
      <c r="M111" s="648"/>
      <c r="N111" s="1040"/>
      <c r="O111" s="1340"/>
      <c r="P111" s="1041"/>
      <c r="Q111" s="1050">
        <v>3611.88</v>
      </c>
      <c r="R111" s="668"/>
      <c r="S111" s="1197">
        <f t="shared" ref="S111:S135" si="29">Q111+M111+K111</f>
        <v>3611.88</v>
      </c>
      <c r="T111" s="1198">
        <f t="shared" ref="T111:T135" si="30">S111/H111</f>
        <v>381</v>
      </c>
      <c r="X111" s="1050">
        <v>3611.88</v>
      </c>
    </row>
    <row r="112" spans="1:24" s="148" customFormat="1" ht="38.25" customHeight="1" x14ac:dyDescent="0.3">
      <c r="A112" s="97"/>
      <c r="B112" s="1334"/>
      <c r="C112" s="1190" t="s">
        <v>494</v>
      </c>
      <c r="D112" s="1081"/>
      <c r="E112" s="1337"/>
      <c r="F112" s="1195">
        <v>1223.1300000000001</v>
      </c>
      <c r="G112" s="985">
        <v>35</v>
      </c>
      <c r="H112" s="1196">
        <v>1223.1300000000001</v>
      </c>
      <c r="I112" s="1194">
        <f t="shared" si="26"/>
        <v>0</v>
      </c>
      <c r="J112" s="767"/>
      <c r="K112" s="648"/>
      <c r="L112" s="768"/>
      <c r="M112" s="648"/>
      <c r="N112" s="1040"/>
      <c r="O112" s="1340"/>
      <c r="P112" s="1041"/>
      <c r="Q112" s="1050">
        <v>79503.45</v>
      </c>
      <c r="R112" s="668"/>
      <c r="S112" s="1197">
        <f t="shared" ref="S112:S128" si="31">Q112+M112+K112</f>
        <v>79503.45</v>
      </c>
      <c r="T112" s="1198">
        <f t="shared" ref="T112:T128" si="32">S112/H112</f>
        <v>64.999999999999986</v>
      </c>
      <c r="X112" s="1050">
        <v>79503.45</v>
      </c>
    </row>
    <row r="113" spans="1:24" s="148" customFormat="1" ht="38.25" customHeight="1" x14ac:dyDescent="0.3">
      <c r="A113" s="97"/>
      <c r="B113" s="1334"/>
      <c r="C113" s="1190" t="s">
        <v>495</v>
      </c>
      <c r="D113" s="1081"/>
      <c r="E113" s="1337"/>
      <c r="F113" s="1195">
        <v>792</v>
      </c>
      <c r="G113" s="985">
        <v>25</v>
      </c>
      <c r="H113" s="1196">
        <v>792</v>
      </c>
      <c r="I113" s="1194">
        <f t="shared" si="26"/>
        <v>0</v>
      </c>
      <c r="J113" s="767"/>
      <c r="K113" s="648"/>
      <c r="L113" s="768"/>
      <c r="M113" s="648"/>
      <c r="N113" s="1040"/>
      <c r="O113" s="1340"/>
      <c r="P113" s="1041"/>
      <c r="Q113" s="1050">
        <v>51480</v>
      </c>
      <c r="R113" s="668"/>
      <c r="S113" s="1197">
        <f t="shared" si="31"/>
        <v>51480</v>
      </c>
      <c r="T113" s="1198">
        <f t="shared" si="32"/>
        <v>65</v>
      </c>
      <c r="X113" s="1050">
        <v>51480</v>
      </c>
    </row>
    <row r="114" spans="1:24" s="148" customFormat="1" ht="38.25" customHeight="1" x14ac:dyDescent="0.3">
      <c r="A114" s="97"/>
      <c r="B114" s="1334"/>
      <c r="C114" s="1190" t="s">
        <v>496</v>
      </c>
      <c r="D114" s="1081"/>
      <c r="E114" s="1337"/>
      <c r="F114" s="1195">
        <v>28.9</v>
      </c>
      <c r="G114" s="985">
        <v>1</v>
      </c>
      <c r="H114" s="1196">
        <v>28.9</v>
      </c>
      <c r="I114" s="1194">
        <f t="shared" si="26"/>
        <v>0</v>
      </c>
      <c r="J114" s="767"/>
      <c r="K114" s="648"/>
      <c r="L114" s="768"/>
      <c r="M114" s="648"/>
      <c r="N114" s="1040"/>
      <c r="O114" s="1340"/>
      <c r="P114" s="1041"/>
      <c r="Q114" s="1050">
        <v>3222.35</v>
      </c>
      <c r="R114" s="668"/>
      <c r="S114" s="1197">
        <f t="shared" si="31"/>
        <v>3222.35</v>
      </c>
      <c r="T114" s="1198">
        <f t="shared" si="32"/>
        <v>111.5</v>
      </c>
      <c r="X114" s="1050">
        <v>3222.35</v>
      </c>
    </row>
    <row r="115" spans="1:24" s="148" customFormat="1" ht="38.25" customHeight="1" x14ac:dyDescent="0.3">
      <c r="A115" s="97"/>
      <c r="B115" s="1334"/>
      <c r="C115" s="1190" t="s">
        <v>483</v>
      </c>
      <c r="D115" s="1081"/>
      <c r="E115" s="1337"/>
      <c r="F115" s="1195">
        <v>30.1</v>
      </c>
      <c r="G115" s="985">
        <v>1</v>
      </c>
      <c r="H115" s="1196">
        <v>30.1</v>
      </c>
      <c r="I115" s="1194">
        <f t="shared" si="26"/>
        <v>0</v>
      </c>
      <c r="J115" s="767"/>
      <c r="K115" s="648"/>
      <c r="L115" s="768"/>
      <c r="M115" s="648"/>
      <c r="N115" s="1040"/>
      <c r="O115" s="1340"/>
      <c r="P115" s="1041"/>
      <c r="Q115" s="1050">
        <v>3250.8</v>
      </c>
      <c r="R115" s="668"/>
      <c r="S115" s="1197">
        <f t="shared" si="31"/>
        <v>3250.8</v>
      </c>
      <c r="T115" s="1198">
        <f t="shared" si="32"/>
        <v>108</v>
      </c>
      <c r="X115" s="1050">
        <v>3250.8</v>
      </c>
    </row>
    <row r="116" spans="1:24" s="148" customFormat="1" ht="38.25" customHeight="1" x14ac:dyDescent="0.3">
      <c r="A116" s="97"/>
      <c r="B116" s="1334"/>
      <c r="C116" s="1190" t="s">
        <v>497</v>
      </c>
      <c r="D116" s="1081"/>
      <c r="E116" s="1337"/>
      <c r="F116" s="1195">
        <v>27.58</v>
      </c>
      <c r="G116" s="985">
        <v>1</v>
      </c>
      <c r="H116" s="1196">
        <v>27.58</v>
      </c>
      <c r="I116" s="1194">
        <f t="shared" si="26"/>
        <v>0</v>
      </c>
      <c r="J116" s="767"/>
      <c r="K116" s="648"/>
      <c r="L116" s="768"/>
      <c r="M116" s="648"/>
      <c r="N116" s="1040"/>
      <c r="O116" s="1340"/>
      <c r="P116" s="1041"/>
      <c r="Q116" s="1050">
        <v>4054.26</v>
      </c>
      <c r="R116" s="668"/>
      <c r="S116" s="1197">
        <f t="shared" si="31"/>
        <v>4054.26</v>
      </c>
      <c r="T116" s="1198">
        <f t="shared" si="32"/>
        <v>147.00000000000003</v>
      </c>
      <c r="X116" s="1050">
        <v>4054.26</v>
      </c>
    </row>
    <row r="117" spans="1:24" s="148" customFormat="1" ht="38.25" customHeight="1" x14ac:dyDescent="0.3">
      <c r="A117" s="97"/>
      <c r="B117" s="1334"/>
      <c r="C117" s="1190" t="s">
        <v>498</v>
      </c>
      <c r="D117" s="1081"/>
      <c r="E117" s="1337"/>
      <c r="F117" s="1195">
        <v>24.38</v>
      </c>
      <c r="G117" s="985">
        <v>1</v>
      </c>
      <c r="H117" s="1196">
        <v>24.38</v>
      </c>
      <c r="I117" s="1194">
        <f t="shared" si="26"/>
        <v>0</v>
      </c>
      <c r="J117" s="767"/>
      <c r="K117" s="648"/>
      <c r="L117" s="768"/>
      <c r="M117" s="648"/>
      <c r="N117" s="1040"/>
      <c r="O117" s="1340"/>
      <c r="P117" s="1041"/>
      <c r="Q117" s="1050">
        <v>3632.62</v>
      </c>
      <c r="R117" s="668"/>
      <c r="S117" s="1197">
        <f t="shared" si="31"/>
        <v>3632.62</v>
      </c>
      <c r="T117" s="1198">
        <f t="shared" si="32"/>
        <v>149</v>
      </c>
      <c r="X117" s="1050">
        <v>3632.62</v>
      </c>
    </row>
    <row r="118" spans="1:24" s="148" customFormat="1" ht="38.25" customHeight="1" x14ac:dyDescent="0.3">
      <c r="A118" s="97"/>
      <c r="B118" s="1334"/>
      <c r="C118" s="1190" t="s">
        <v>499</v>
      </c>
      <c r="D118" s="1081"/>
      <c r="E118" s="1337"/>
      <c r="F118" s="1195">
        <v>30.9</v>
      </c>
      <c r="G118" s="985">
        <v>1</v>
      </c>
      <c r="H118" s="1196">
        <v>30.9</v>
      </c>
      <c r="I118" s="1194">
        <f t="shared" si="26"/>
        <v>0</v>
      </c>
      <c r="J118" s="767"/>
      <c r="K118" s="648"/>
      <c r="L118" s="768"/>
      <c r="M118" s="648"/>
      <c r="N118" s="1040"/>
      <c r="O118" s="1340"/>
      <c r="P118" s="1041"/>
      <c r="Q118" s="1050">
        <v>5994.6</v>
      </c>
      <c r="R118" s="668"/>
      <c r="S118" s="1197">
        <f t="shared" si="31"/>
        <v>5994.6</v>
      </c>
      <c r="T118" s="1198">
        <f t="shared" si="32"/>
        <v>194.00000000000003</v>
      </c>
      <c r="X118" s="1050">
        <v>5994.6</v>
      </c>
    </row>
    <row r="119" spans="1:24" s="148" customFormat="1" ht="38.25" customHeight="1" x14ac:dyDescent="0.3">
      <c r="A119" s="97"/>
      <c r="B119" s="1334"/>
      <c r="C119" s="1190" t="s">
        <v>500</v>
      </c>
      <c r="D119" s="1081"/>
      <c r="E119" s="1337"/>
      <c r="F119" s="1195">
        <v>16.670000000000002</v>
      </c>
      <c r="G119" s="985">
        <v>1</v>
      </c>
      <c r="H119" s="1196">
        <v>16.670000000000002</v>
      </c>
      <c r="I119" s="1194">
        <f t="shared" si="26"/>
        <v>0</v>
      </c>
      <c r="J119" s="767"/>
      <c r="K119" s="648"/>
      <c r="L119" s="768"/>
      <c r="M119" s="648"/>
      <c r="N119" s="1040"/>
      <c r="O119" s="1340"/>
      <c r="P119" s="1041"/>
      <c r="Q119" s="1050">
        <v>4834.3</v>
      </c>
      <c r="R119" s="668"/>
      <c r="S119" s="1197">
        <f t="shared" si="31"/>
        <v>4834.3</v>
      </c>
      <c r="T119" s="1198">
        <f t="shared" si="32"/>
        <v>290</v>
      </c>
      <c r="X119" s="1050">
        <v>4834.3</v>
      </c>
    </row>
    <row r="120" spans="1:24" s="148" customFormat="1" ht="38.25" customHeight="1" x14ac:dyDescent="0.3">
      <c r="A120" s="97"/>
      <c r="B120" s="1334"/>
      <c r="C120" s="1190" t="s">
        <v>501</v>
      </c>
      <c r="D120" s="1081"/>
      <c r="E120" s="1337"/>
      <c r="F120" s="1195">
        <v>28.4</v>
      </c>
      <c r="G120" s="985">
        <v>1</v>
      </c>
      <c r="H120" s="1196">
        <v>28.4</v>
      </c>
      <c r="I120" s="1194">
        <f t="shared" si="26"/>
        <v>0</v>
      </c>
      <c r="J120" s="767"/>
      <c r="K120" s="648"/>
      <c r="L120" s="768"/>
      <c r="M120" s="648"/>
      <c r="N120" s="1040"/>
      <c r="O120" s="1340"/>
      <c r="P120" s="1041"/>
      <c r="Q120" s="1050">
        <v>4657.6000000000004</v>
      </c>
      <c r="R120" s="668"/>
      <c r="S120" s="1197">
        <f t="shared" si="31"/>
        <v>4657.6000000000004</v>
      </c>
      <c r="T120" s="1198">
        <f t="shared" si="32"/>
        <v>164.00000000000003</v>
      </c>
      <c r="X120" s="1050">
        <v>4657.6000000000004</v>
      </c>
    </row>
    <row r="121" spans="1:24" s="148" customFormat="1" ht="38.25" customHeight="1" x14ac:dyDescent="0.3">
      <c r="A121" s="97"/>
      <c r="B121" s="1334"/>
      <c r="C121" s="1190" t="s">
        <v>502</v>
      </c>
      <c r="D121" s="1081"/>
      <c r="E121" s="1337"/>
      <c r="F121" s="1195">
        <v>27.5</v>
      </c>
      <c r="G121" s="985">
        <v>1</v>
      </c>
      <c r="H121" s="1196">
        <v>27.5</v>
      </c>
      <c r="I121" s="1194">
        <f t="shared" si="26"/>
        <v>0</v>
      </c>
      <c r="J121" s="767"/>
      <c r="K121" s="648"/>
      <c r="L121" s="768"/>
      <c r="M121" s="648"/>
      <c r="N121" s="1040"/>
      <c r="O121" s="1340"/>
      <c r="P121" s="1041"/>
      <c r="Q121" s="1050">
        <v>2942.5</v>
      </c>
      <c r="R121" s="668"/>
      <c r="S121" s="1197">
        <f t="shared" si="31"/>
        <v>2942.5</v>
      </c>
      <c r="T121" s="1198">
        <f t="shared" si="32"/>
        <v>107</v>
      </c>
      <c r="X121" s="1050">
        <v>2942.5</v>
      </c>
    </row>
    <row r="122" spans="1:24" s="148" customFormat="1" ht="38.25" customHeight="1" x14ac:dyDescent="0.3">
      <c r="A122" s="97"/>
      <c r="B122" s="1334"/>
      <c r="C122" s="1190" t="s">
        <v>503</v>
      </c>
      <c r="D122" s="1081"/>
      <c r="E122" s="1337"/>
      <c r="F122" s="1195">
        <v>26.42</v>
      </c>
      <c r="G122" s="985">
        <v>1</v>
      </c>
      <c r="H122" s="1196">
        <v>26.42</v>
      </c>
      <c r="I122" s="1194">
        <f t="shared" si="26"/>
        <v>0</v>
      </c>
      <c r="J122" s="767"/>
      <c r="K122" s="648"/>
      <c r="L122" s="768"/>
      <c r="M122" s="648"/>
      <c r="N122" s="1040"/>
      <c r="O122" s="1340"/>
      <c r="P122" s="1041"/>
      <c r="Q122" s="1050">
        <v>3619.54</v>
      </c>
      <c r="R122" s="668"/>
      <c r="S122" s="1197">
        <f t="shared" si="31"/>
        <v>3619.54</v>
      </c>
      <c r="T122" s="1198">
        <f t="shared" si="32"/>
        <v>137</v>
      </c>
      <c r="X122" s="1050">
        <v>3619.54</v>
      </c>
    </row>
    <row r="123" spans="1:24" s="148" customFormat="1" ht="38.25" customHeight="1" x14ac:dyDescent="0.3">
      <c r="A123" s="97"/>
      <c r="B123" s="1334"/>
      <c r="C123" s="1190" t="s">
        <v>496</v>
      </c>
      <c r="D123" s="1081"/>
      <c r="E123" s="1337"/>
      <c r="F123" s="1195">
        <v>27.72</v>
      </c>
      <c r="G123" s="985">
        <v>1</v>
      </c>
      <c r="H123" s="1196">
        <v>27.72</v>
      </c>
      <c r="I123" s="1194">
        <f t="shared" si="26"/>
        <v>0</v>
      </c>
      <c r="J123" s="767"/>
      <c r="K123" s="648"/>
      <c r="L123" s="768"/>
      <c r="M123" s="648"/>
      <c r="N123" s="1040"/>
      <c r="O123" s="1340"/>
      <c r="P123" s="1041"/>
      <c r="Q123" s="1050">
        <v>3090.78</v>
      </c>
      <c r="R123" s="668"/>
      <c r="S123" s="1197">
        <f t="shared" si="31"/>
        <v>3090.78</v>
      </c>
      <c r="T123" s="1198">
        <f t="shared" si="32"/>
        <v>111.50000000000001</v>
      </c>
      <c r="X123" s="1050">
        <v>3090.78</v>
      </c>
    </row>
    <row r="124" spans="1:24" s="148" customFormat="1" ht="38.25" customHeight="1" x14ac:dyDescent="0.3">
      <c r="A124" s="97"/>
      <c r="B124" s="1334"/>
      <c r="C124" s="1190" t="s">
        <v>444</v>
      </c>
      <c r="D124" s="1081"/>
      <c r="E124" s="1337"/>
      <c r="F124" s="1195">
        <v>33.4</v>
      </c>
      <c r="G124" s="985">
        <v>1</v>
      </c>
      <c r="H124" s="1196">
        <v>33.4</v>
      </c>
      <c r="I124" s="1194">
        <f t="shared" si="26"/>
        <v>0</v>
      </c>
      <c r="J124" s="767"/>
      <c r="K124" s="648"/>
      <c r="L124" s="768"/>
      <c r="M124" s="648"/>
      <c r="N124" s="1040"/>
      <c r="O124" s="1340"/>
      <c r="P124" s="1041"/>
      <c r="Q124" s="1050">
        <v>4342</v>
      </c>
      <c r="R124" s="668"/>
      <c r="S124" s="1197">
        <f t="shared" si="31"/>
        <v>4342</v>
      </c>
      <c r="T124" s="1198">
        <f t="shared" si="32"/>
        <v>130</v>
      </c>
      <c r="X124" s="1050">
        <v>4342</v>
      </c>
    </row>
    <row r="125" spans="1:24" s="148" customFormat="1" ht="38.25" customHeight="1" x14ac:dyDescent="0.3">
      <c r="A125" s="97"/>
      <c r="B125" s="1334"/>
      <c r="C125" s="1190" t="s">
        <v>504</v>
      </c>
      <c r="D125" s="1081"/>
      <c r="E125" s="1337"/>
      <c r="F125" s="1195">
        <v>30.38</v>
      </c>
      <c r="G125" s="985">
        <v>1</v>
      </c>
      <c r="H125" s="1196">
        <v>30.38</v>
      </c>
      <c r="I125" s="1194">
        <f t="shared" si="26"/>
        <v>0</v>
      </c>
      <c r="J125" s="767"/>
      <c r="K125" s="648"/>
      <c r="L125" s="768"/>
      <c r="M125" s="648"/>
      <c r="N125" s="1040"/>
      <c r="O125" s="1340"/>
      <c r="P125" s="1041"/>
      <c r="Q125" s="1050">
        <v>3296.23</v>
      </c>
      <c r="R125" s="668"/>
      <c r="S125" s="1197">
        <f t="shared" si="31"/>
        <v>3296.23</v>
      </c>
      <c r="T125" s="1198">
        <f t="shared" si="32"/>
        <v>108.5</v>
      </c>
      <c r="X125" s="1050">
        <v>3296.23</v>
      </c>
    </row>
    <row r="126" spans="1:24" s="148" customFormat="1" ht="38.25" customHeight="1" x14ac:dyDescent="0.3">
      <c r="A126" s="97"/>
      <c r="B126" s="1334"/>
      <c r="C126" s="1190" t="s">
        <v>492</v>
      </c>
      <c r="D126" s="1081"/>
      <c r="E126" s="1337"/>
      <c r="F126" s="1195">
        <v>15.08</v>
      </c>
      <c r="G126" s="985">
        <v>1</v>
      </c>
      <c r="H126" s="1196">
        <v>15.08</v>
      </c>
      <c r="I126" s="1194">
        <f t="shared" si="26"/>
        <v>0</v>
      </c>
      <c r="J126" s="767"/>
      <c r="K126" s="648"/>
      <c r="L126" s="768"/>
      <c r="M126" s="648"/>
      <c r="N126" s="1040"/>
      <c r="O126" s="1340"/>
      <c r="P126" s="1041"/>
      <c r="Q126" s="1050">
        <v>4750.2</v>
      </c>
      <c r="R126" s="668"/>
      <c r="S126" s="1197">
        <f t="shared" si="31"/>
        <v>4750.2</v>
      </c>
      <c r="T126" s="1198">
        <f t="shared" si="32"/>
        <v>315</v>
      </c>
      <c r="X126" s="1050">
        <v>4750.2</v>
      </c>
    </row>
    <row r="127" spans="1:24" s="148" customFormat="1" ht="38.25" customHeight="1" x14ac:dyDescent="0.3">
      <c r="A127" s="97"/>
      <c r="B127" s="1334"/>
      <c r="C127" s="1190" t="s">
        <v>505</v>
      </c>
      <c r="D127" s="1081"/>
      <c r="E127" s="1337"/>
      <c r="F127" s="1195">
        <v>17.600000000000001</v>
      </c>
      <c r="G127" s="985">
        <v>1</v>
      </c>
      <c r="H127" s="1196">
        <v>17.600000000000001</v>
      </c>
      <c r="I127" s="1194">
        <f t="shared" si="26"/>
        <v>0</v>
      </c>
      <c r="J127" s="767"/>
      <c r="K127" s="648"/>
      <c r="L127" s="768"/>
      <c r="M127" s="648"/>
      <c r="N127" s="1040"/>
      <c r="O127" s="1340"/>
      <c r="P127" s="1041"/>
      <c r="Q127" s="1050">
        <v>1460.8</v>
      </c>
      <c r="R127" s="668"/>
      <c r="S127" s="1197">
        <f t="shared" si="31"/>
        <v>1460.8</v>
      </c>
      <c r="T127" s="1198">
        <f t="shared" si="32"/>
        <v>82.999999999999986</v>
      </c>
      <c r="X127" s="1050">
        <v>1460.8</v>
      </c>
    </row>
    <row r="128" spans="1:24" s="148" customFormat="1" ht="38.25" customHeight="1" thickBot="1" x14ac:dyDescent="0.35">
      <c r="A128" s="97"/>
      <c r="B128" s="1335"/>
      <c r="C128" s="1190" t="s">
        <v>506</v>
      </c>
      <c r="D128" s="1081"/>
      <c r="E128" s="1338"/>
      <c r="F128" s="1195">
        <v>30.88</v>
      </c>
      <c r="G128" s="985">
        <v>1</v>
      </c>
      <c r="H128" s="1196">
        <v>30.88</v>
      </c>
      <c r="I128" s="1194">
        <f t="shared" si="26"/>
        <v>0</v>
      </c>
      <c r="J128" s="767"/>
      <c r="K128" s="648"/>
      <c r="L128" s="768"/>
      <c r="M128" s="648"/>
      <c r="N128" s="1040"/>
      <c r="O128" s="1341"/>
      <c r="P128" s="1041"/>
      <c r="Q128" s="1050">
        <v>3952.64</v>
      </c>
      <c r="R128" s="668"/>
      <c r="S128" s="1197">
        <f t="shared" si="31"/>
        <v>3952.64</v>
      </c>
      <c r="T128" s="1198">
        <f t="shared" si="32"/>
        <v>128</v>
      </c>
      <c r="X128" s="1050">
        <v>3952.64</v>
      </c>
    </row>
    <row r="129" spans="1:24" s="148" customFormat="1" ht="38.25" customHeight="1" thickBot="1" x14ac:dyDescent="0.35">
      <c r="A129" s="97"/>
      <c r="B129" s="1125"/>
      <c r="C129" s="1082"/>
      <c r="D129" s="1081"/>
      <c r="E129" s="1127"/>
      <c r="F129" s="1140"/>
      <c r="G129" s="767"/>
      <c r="H129" s="1143"/>
      <c r="I129" s="743"/>
      <c r="J129" s="767"/>
      <c r="K129" s="648"/>
      <c r="L129" s="768"/>
      <c r="M129" s="648"/>
      <c r="N129" s="1040"/>
      <c r="O129" s="1187"/>
      <c r="P129" s="1041"/>
      <c r="Q129" s="1050"/>
      <c r="R129" s="668"/>
      <c r="S129" s="1197"/>
      <c r="T129" s="1198"/>
      <c r="X129" s="1200">
        <f>SUM(X109:X128)</f>
        <v>262503.75</v>
      </c>
    </row>
    <row r="130" spans="1:24" s="148" customFormat="1" ht="27.75" customHeight="1" x14ac:dyDescent="0.3">
      <c r="A130" s="97">
        <v>76</v>
      </c>
      <c r="B130" s="1360" t="s">
        <v>350</v>
      </c>
      <c r="C130" s="1106" t="s">
        <v>447</v>
      </c>
      <c r="D130" s="1081"/>
      <c r="E130" s="1362">
        <v>45004</v>
      </c>
      <c r="F130" s="1140">
        <v>1990.46</v>
      </c>
      <c r="G130" s="767">
        <v>162</v>
      </c>
      <c r="H130" s="1143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0"/>
      <c r="O130" s="1350" t="s">
        <v>459</v>
      </c>
      <c r="P130" s="1041"/>
      <c r="Q130" s="1050">
        <v>189093.7</v>
      </c>
      <c r="R130" s="668"/>
      <c r="S130" s="1197">
        <f t="shared" si="29"/>
        <v>189093.7</v>
      </c>
      <c r="T130" s="1198">
        <f t="shared" si="30"/>
        <v>95</v>
      </c>
    </row>
    <row r="131" spans="1:24" s="148" customFormat="1" ht="24.75" customHeight="1" x14ac:dyDescent="0.3">
      <c r="A131" s="97">
        <v>77</v>
      </c>
      <c r="B131" s="1361"/>
      <c r="C131" s="1106" t="s">
        <v>448</v>
      </c>
      <c r="D131" s="1081"/>
      <c r="E131" s="1363"/>
      <c r="F131" s="1140">
        <v>552.76</v>
      </c>
      <c r="G131" s="767">
        <v>46</v>
      </c>
      <c r="H131" s="1143">
        <v>552.76</v>
      </c>
      <c r="I131" s="743">
        <f t="shared" si="33"/>
        <v>0</v>
      </c>
      <c r="J131" s="765"/>
      <c r="K131" s="648"/>
      <c r="L131" s="768"/>
      <c r="M131" s="648"/>
      <c r="N131" s="1040"/>
      <c r="O131" s="1351"/>
      <c r="P131" s="1041"/>
      <c r="Q131" s="1050">
        <v>49748.4</v>
      </c>
      <c r="R131" s="668"/>
      <c r="S131" s="1197">
        <f t="shared" si="29"/>
        <v>49748.4</v>
      </c>
      <c r="T131" s="1198">
        <f t="shared" si="30"/>
        <v>90</v>
      </c>
    </row>
    <row r="132" spans="1:24" s="148" customFormat="1" ht="28.5" customHeight="1" x14ac:dyDescent="0.3">
      <c r="A132" s="97">
        <v>78</v>
      </c>
      <c r="B132" s="1361"/>
      <c r="C132" s="1106" t="s">
        <v>449</v>
      </c>
      <c r="D132" s="1081"/>
      <c r="E132" s="1363"/>
      <c r="F132" s="1140">
        <v>511.48</v>
      </c>
      <c r="G132" s="767">
        <v>44</v>
      </c>
      <c r="H132" s="1143">
        <v>511.48</v>
      </c>
      <c r="I132" s="438">
        <f t="shared" si="33"/>
        <v>0</v>
      </c>
      <c r="J132" s="765"/>
      <c r="K132" s="648"/>
      <c r="L132" s="768"/>
      <c r="M132" s="648"/>
      <c r="N132" s="1040"/>
      <c r="O132" s="1351"/>
      <c r="P132" s="1041"/>
      <c r="Q132" s="1050">
        <v>45010.239999999998</v>
      </c>
      <c r="R132" s="668"/>
      <c r="S132" s="1197">
        <f t="shared" si="29"/>
        <v>45010.239999999998</v>
      </c>
      <c r="T132" s="1198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364"/>
      <c r="C133" s="1106" t="s">
        <v>358</v>
      </c>
      <c r="D133" s="1108"/>
      <c r="E133" s="1365"/>
      <c r="F133" s="1140">
        <v>2140</v>
      </c>
      <c r="G133" s="767">
        <v>107</v>
      </c>
      <c r="H133" s="1143">
        <v>2140</v>
      </c>
      <c r="I133" s="438">
        <f t="shared" si="33"/>
        <v>0</v>
      </c>
      <c r="J133" s="765"/>
      <c r="K133" s="648"/>
      <c r="L133" s="768"/>
      <c r="M133" s="648"/>
      <c r="N133" s="1040"/>
      <c r="O133" s="1352"/>
      <c r="P133" s="1041"/>
      <c r="Q133" s="1050">
        <f>127444-37136</f>
        <v>90308</v>
      </c>
      <c r="R133" s="668"/>
      <c r="S133" s="1197">
        <f t="shared" si="29"/>
        <v>90308</v>
      </c>
      <c r="T133" s="1198">
        <f t="shared" si="30"/>
        <v>42.2</v>
      </c>
    </row>
    <row r="134" spans="1:24" s="148" customFormat="1" ht="33.75" customHeight="1" x14ac:dyDescent="0.25">
      <c r="A134" s="97">
        <v>73</v>
      </c>
      <c r="B134" s="1342" t="s">
        <v>155</v>
      </c>
      <c r="C134" s="1085" t="s">
        <v>363</v>
      </c>
      <c r="D134" s="1079"/>
      <c r="E134" s="1344">
        <v>45007</v>
      </c>
      <c r="F134" s="1141">
        <v>100</v>
      </c>
      <c r="G134" s="1045">
        <v>10</v>
      </c>
      <c r="H134" s="1159">
        <v>100</v>
      </c>
      <c r="I134" s="438">
        <f t="shared" si="26"/>
        <v>0</v>
      </c>
      <c r="J134" s="765"/>
      <c r="K134" s="648"/>
      <c r="L134" s="768"/>
      <c r="M134" s="648"/>
      <c r="N134" s="1040"/>
      <c r="O134" s="1358" t="s">
        <v>409</v>
      </c>
      <c r="P134" s="1041"/>
      <c r="Q134" s="1099">
        <v>9800</v>
      </c>
      <c r="R134" s="1348" t="s">
        <v>424</v>
      </c>
      <c r="S134" s="1197">
        <f t="shared" si="29"/>
        <v>9800</v>
      </c>
      <c r="T134" s="1198">
        <f t="shared" si="30"/>
        <v>98</v>
      </c>
    </row>
    <row r="135" spans="1:24" s="148" customFormat="1" ht="26.25" customHeight="1" thickBot="1" x14ac:dyDescent="0.3">
      <c r="A135" s="97">
        <v>74</v>
      </c>
      <c r="B135" s="1343"/>
      <c r="C135" s="1086" t="s">
        <v>408</v>
      </c>
      <c r="D135" s="1087"/>
      <c r="E135" s="1345"/>
      <c r="F135" s="1140">
        <v>50</v>
      </c>
      <c r="G135" s="767">
        <v>5</v>
      </c>
      <c r="H135" s="1143">
        <v>50</v>
      </c>
      <c r="I135" s="438">
        <f t="shared" si="26"/>
        <v>0</v>
      </c>
      <c r="J135" s="765"/>
      <c r="K135" s="648"/>
      <c r="L135" s="768"/>
      <c r="M135" s="648"/>
      <c r="N135" s="1040"/>
      <c r="O135" s="1359"/>
      <c r="P135" s="1041"/>
      <c r="Q135" s="1099">
        <v>4250</v>
      </c>
      <c r="R135" s="1349"/>
      <c r="S135" s="1197">
        <f t="shared" si="29"/>
        <v>4250</v>
      </c>
      <c r="T135" s="1198">
        <f t="shared" si="30"/>
        <v>85</v>
      </c>
    </row>
    <row r="136" spans="1:24" s="148" customFormat="1" ht="28.5" customHeight="1" thickTop="1" x14ac:dyDescent="0.3">
      <c r="A136" s="97">
        <v>75</v>
      </c>
      <c r="B136" s="1111" t="s">
        <v>350</v>
      </c>
      <c r="C136" s="825" t="s">
        <v>358</v>
      </c>
      <c r="D136" s="1110"/>
      <c r="E136" s="1109">
        <v>45007</v>
      </c>
      <c r="F136" s="1142">
        <v>900</v>
      </c>
      <c r="G136" s="767">
        <v>45</v>
      </c>
      <c r="H136" s="1143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3" t="s">
        <v>450</v>
      </c>
      <c r="P136" s="1112"/>
      <c r="Q136" s="1099">
        <v>37980</v>
      </c>
      <c r="R136" s="668" t="s">
        <v>460</v>
      </c>
      <c r="S136" s="1197">
        <f t="shared" si="15"/>
        <v>37980</v>
      </c>
      <c r="T136" s="1198">
        <f t="shared" si="17"/>
        <v>42.2</v>
      </c>
    </row>
    <row r="137" spans="1:24" s="148" customFormat="1" ht="27.75" customHeight="1" x14ac:dyDescent="0.3">
      <c r="A137" s="97">
        <v>76</v>
      </c>
      <c r="B137" s="1072" t="s">
        <v>451</v>
      </c>
      <c r="C137" s="1106" t="s">
        <v>452</v>
      </c>
      <c r="D137" s="1073"/>
      <c r="E137" s="1044">
        <v>45009</v>
      </c>
      <c r="F137" s="1143">
        <v>17204.560000000001</v>
      </c>
      <c r="G137" s="767">
        <v>633</v>
      </c>
      <c r="H137" s="1143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668"/>
      <c r="P137" s="668"/>
      <c r="Q137" s="1050"/>
      <c r="R137" s="668"/>
      <c r="S137" s="1197">
        <f t="shared" ref="S137:S138" si="34">Q137+M137+K137</f>
        <v>0</v>
      </c>
      <c r="T137" s="1198">
        <f t="shared" ref="T137:T138" si="35">S137/H137</f>
        <v>0</v>
      </c>
    </row>
    <row r="138" spans="1:24" s="148" customFormat="1" ht="33" x14ac:dyDescent="0.3">
      <c r="A138" s="97">
        <v>77</v>
      </c>
      <c r="B138" s="1072" t="s">
        <v>361</v>
      </c>
      <c r="C138" s="1106" t="s">
        <v>74</v>
      </c>
      <c r="D138" s="1073"/>
      <c r="E138" s="1044">
        <v>45010</v>
      </c>
      <c r="F138" s="1143">
        <v>2039.56</v>
      </c>
      <c r="G138" s="767">
        <v>75</v>
      </c>
      <c r="H138" s="1143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668"/>
      <c r="P138" s="668"/>
      <c r="Q138" s="1050"/>
      <c r="R138" s="668"/>
      <c r="S138" s="1197">
        <f t="shared" si="34"/>
        <v>0</v>
      </c>
      <c r="T138" s="1198">
        <f t="shared" si="35"/>
        <v>0</v>
      </c>
    </row>
    <row r="139" spans="1:24" s="148" customFormat="1" ht="28.5" customHeight="1" thickBot="1" x14ac:dyDescent="0.35">
      <c r="A139" s="97">
        <v>78</v>
      </c>
      <c r="B139" s="1078" t="s">
        <v>155</v>
      </c>
      <c r="C139" s="1106" t="s">
        <v>362</v>
      </c>
      <c r="D139" s="1073"/>
      <c r="E139" s="1075">
        <v>45010</v>
      </c>
      <c r="F139" s="1143">
        <v>2002.14</v>
      </c>
      <c r="G139" s="767">
        <v>441</v>
      </c>
      <c r="H139" s="1143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18" t="s">
        <v>453</v>
      </c>
      <c r="P139" s="668"/>
      <c r="Q139" s="1050">
        <v>86092.02</v>
      </c>
      <c r="R139" s="1083" t="s">
        <v>515</v>
      </c>
      <c r="S139" s="1197">
        <f t="shared" ref="S139" si="36">Q139+M139+K139</f>
        <v>86092.02</v>
      </c>
      <c r="T139" s="1198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27" t="s">
        <v>298</v>
      </c>
      <c r="C140" s="1106" t="s">
        <v>85</v>
      </c>
      <c r="D140" s="1108"/>
      <c r="E140" s="1330">
        <v>45013</v>
      </c>
      <c r="F140" s="1140">
        <v>1050.4000000000001</v>
      </c>
      <c r="G140" s="767">
        <v>35</v>
      </c>
      <c r="H140" s="1143">
        <v>1050.4000000000001</v>
      </c>
      <c r="I140" s="438">
        <f t="shared" si="26"/>
        <v>0</v>
      </c>
      <c r="J140" s="765"/>
      <c r="K140" s="648"/>
      <c r="L140" s="768"/>
      <c r="M140" s="648"/>
      <c r="N140" s="1040"/>
      <c r="O140" s="1321" t="s">
        <v>463</v>
      </c>
      <c r="P140" s="1041"/>
      <c r="Q140" s="1100">
        <v>132350.39999999999</v>
      </c>
      <c r="R140" s="1324" t="s">
        <v>464</v>
      </c>
      <c r="S140" s="1197">
        <f t="shared" ref="S140:S143" si="38">Q140+M140+K140</f>
        <v>132350.39999999999</v>
      </c>
      <c r="T140" s="1198">
        <f t="shared" ref="T140:T143" si="39">S140/H140</f>
        <v>125.99999999999999</v>
      </c>
      <c r="X140" s="1100">
        <v>132350.39999999999</v>
      </c>
    </row>
    <row r="141" spans="1:24" s="148" customFormat="1" ht="34.5" customHeight="1" x14ac:dyDescent="0.25">
      <c r="A141" s="97">
        <v>80</v>
      </c>
      <c r="B141" s="1328"/>
      <c r="C141" s="1093" t="s">
        <v>444</v>
      </c>
      <c r="D141" s="1115"/>
      <c r="E141" s="1331"/>
      <c r="F141" s="1144">
        <v>1277.23</v>
      </c>
      <c r="G141" s="1045">
        <v>35</v>
      </c>
      <c r="H141" s="1159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0"/>
      <c r="O141" s="1322"/>
      <c r="P141" s="1041"/>
      <c r="Q141" s="1100">
        <v>160930.98000000001</v>
      </c>
      <c r="R141" s="1325"/>
      <c r="S141" s="1197">
        <f t="shared" si="38"/>
        <v>160930.98000000001</v>
      </c>
      <c r="T141" s="1198">
        <f t="shared" si="39"/>
        <v>126</v>
      </c>
      <c r="X141" s="1100">
        <v>160930.98000000001</v>
      </c>
    </row>
    <row r="142" spans="1:24" s="802" customFormat="1" ht="34.5" customHeight="1" x14ac:dyDescent="0.25">
      <c r="A142" s="97">
        <v>81</v>
      </c>
      <c r="B142" s="1328"/>
      <c r="C142" s="1093" t="s">
        <v>454</v>
      </c>
      <c r="D142" s="1079"/>
      <c r="E142" s="1331"/>
      <c r="F142" s="1141">
        <v>1145.56</v>
      </c>
      <c r="G142" s="1045">
        <v>35</v>
      </c>
      <c r="H142" s="1159">
        <v>1145.56</v>
      </c>
      <c r="I142" s="438">
        <f t="shared" si="40"/>
        <v>0</v>
      </c>
      <c r="J142" s="765"/>
      <c r="K142" s="648"/>
      <c r="L142" s="768"/>
      <c r="M142" s="648"/>
      <c r="N142" s="1040"/>
      <c r="O142" s="1322"/>
      <c r="P142" s="1041"/>
      <c r="Q142" s="1100">
        <v>127729.94</v>
      </c>
      <c r="R142" s="1325"/>
      <c r="S142" s="1197">
        <f t="shared" ref="S142" si="41">Q142+M142+K142</f>
        <v>127729.94</v>
      </c>
      <c r="T142" s="1198">
        <f t="shared" ref="T142" si="42">S142/H142</f>
        <v>111.50000000000001</v>
      </c>
      <c r="X142" s="1100">
        <v>127729.94</v>
      </c>
    </row>
    <row r="143" spans="1:24" s="148" customFormat="1" ht="34.5" customHeight="1" x14ac:dyDescent="0.3">
      <c r="A143" s="97">
        <v>82</v>
      </c>
      <c r="B143" s="1328"/>
      <c r="C143" s="1117" t="s">
        <v>455</v>
      </c>
      <c r="D143" s="1080"/>
      <c r="E143" s="1331"/>
      <c r="F143" s="1195">
        <v>854.6</v>
      </c>
      <c r="G143" s="985">
        <v>35</v>
      </c>
      <c r="H143" s="1196">
        <v>854.6</v>
      </c>
      <c r="I143" s="438">
        <f t="shared" si="26"/>
        <v>0</v>
      </c>
      <c r="J143" s="765"/>
      <c r="K143" s="648"/>
      <c r="L143" s="768"/>
      <c r="M143" s="648"/>
      <c r="N143" s="1040"/>
      <c r="O143" s="1322"/>
      <c r="P143" s="1041"/>
      <c r="Q143" s="1100">
        <v>89733</v>
      </c>
      <c r="R143" s="1325"/>
      <c r="S143" s="1197">
        <f t="shared" si="38"/>
        <v>89733</v>
      </c>
      <c r="T143" s="1198">
        <f t="shared" si="39"/>
        <v>105</v>
      </c>
      <c r="X143" s="1100">
        <v>89733</v>
      </c>
    </row>
    <row r="144" spans="1:24" s="148" customFormat="1" ht="53.25" customHeight="1" x14ac:dyDescent="0.25">
      <c r="A144" s="97">
        <v>83</v>
      </c>
      <c r="B144" s="1328"/>
      <c r="C144" s="1116" t="s">
        <v>456</v>
      </c>
      <c r="D144" s="1087"/>
      <c r="E144" s="1331"/>
      <c r="F144" s="1195">
        <v>3379.24</v>
      </c>
      <c r="G144" s="985">
        <v>100</v>
      </c>
      <c r="H144" s="1196">
        <v>3379.24</v>
      </c>
      <c r="I144" s="438">
        <f t="shared" si="26"/>
        <v>0</v>
      </c>
      <c r="J144" s="765"/>
      <c r="K144" s="648"/>
      <c r="L144" s="771"/>
      <c r="M144" s="648"/>
      <c r="N144" s="1040"/>
      <c r="O144" s="1322"/>
      <c r="P144" s="1041"/>
      <c r="Q144" s="1100">
        <v>212892.12</v>
      </c>
      <c r="R144" s="1325"/>
      <c r="S144" s="1197">
        <f t="shared" si="15"/>
        <v>212892.12</v>
      </c>
      <c r="T144" s="1198">
        <f t="shared" ref="T144:T155" si="43">S144/H144</f>
        <v>63</v>
      </c>
      <c r="X144" s="1100">
        <v>212892.12</v>
      </c>
    </row>
    <row r="145" spans="1:24" s="148" customFormat="1" ht="53.25" customHeight="1" x14ac:dyDescent="0.25">
      <c r="A145" s="97">
        <v>84</v>
      </c>
      <c r="B145" s="1328"/>
      <c r="C145" s="1116" t="s">
        <v>472</v>
      </c>
      <c r="D145" s="1126"/>
      <c r="E145" s="1331"/>
      <c r="F145" s="1201">
        <v>2082.25</v>
      </c>
      <c r="G145" s="985">
        <v>70</v>
      </c>
      <c r="H145" s="1196">
        <v>2082.25</v>
      </c>
      <c r="I145" s="438">
        <f t="shared" si="26"/>
        <v>0</v>
      </c>
      <c r="J145" s="765"/>
      <c r="K145" s="648"/>
      <c r="L145" s="771"/>
      <c r="M145" s="648"/>
      <c r="N145" s="1040"/>
      <c r="O145" s="1322"/>
      <c r="P145" s="1041"/>
      <c r="Q145" s="1100">
        <v>131181.75</v>
      </c>
      <c r="R145" s="1325"/>
      <c r="S145" s="1197">
        <f t="shared" si="15"/>
        <v>131181.75</v>
      </c>
      <c r="T145" s="1198">
        <f t="shared" si="43"/>
        <v>63</v>
      </c>
      <c r="X145" s="1100">
        <v>131181.75</v>
      </c>
    </row>
    <row r="146" spans="1:24" s="148" customFormat="1" ht="53.25" customHeight="1" x14ac:dyDescent="0.25">
      <c r="A146" s="97">
        <v>85</v>
      </c>
      <c r="B146" s="1328"/>
      <c r="C146" s="1116" t="s">
        <v>300</v>
      </c>
      <c r="D146" s="1126"/>
      <c r="E146" s="1331"/>
      <c r="F146" s="1201">
        <v>2007.26</v>
      </c>
      <c r="G146" s="985">
        <v>70</v>
      </c>
      <c r="H146" s="1196">
        <v>2007.26</v>
      </c>
      <c r="I146" s="438">
        <f t="shared" si="26"/>
        <v>0</v>
      </c>
      <c r="J146" s="765"/>
      <c r="K146" s="648"/>
      <c r="L146" s="771"/>
      <c r="M146" s="648"/>
      <c r="N146" s="1040"/>
      <c r="O146" s="1322"/>
      <c r="P146" s="1041"/>
      <c r="Q146" s="1100">
        <v>132479.16</v>
      </c>
      <c r="R146" s="1325"/>
      <c r="S146" s="1197">
        <f t="shared" si="15"/>
        <v>132479.16</v>
      </c>
      <c r="T146" s="1198">
        <f t="shared" si="43"/>
        <v>66</v>
      </c>
      <c r="X146" s="1100">
        <v>132479.16</v>
      </c>
    </row>
    <row r="147" spans="1:24" s="148" customFormat="1" ht="53.25" customHeight="1" x14ac:dyDescent="0.25">
      <c r="A147" s="97">
        <v>86</v>
      </c>
      <c r="B147" s="1328"/>
      <c r="C147" s="1116" t="s">
        <v>390</v>
      </c>
      <c r="D147" s="1126"/>
      <c r="E147" s="1331"/>
      <c r="F147" s="1201">
        <v>569.63</v>
      </c>
      <c r="G147" s="985">
        <v>15</v>
      </c>
      <c r="H147" s="1196">
        <v>569.63</v>
      </c>
      <c r="I147" s="438">
        <f t="shared" si="26"/>
        <v>0</v>
      </c>
      <c r="J147" s="765"/>
      <c r="K147" s="648"/>
      <c r="L147" s="771"/>
      <c r="M147" s="648"/>
      <c r="N147" s="1040"/>
      <c r="O147" s="1322"/>
      <c r="P147" s="1041"/>
      <c r="Q147" s="1100">
        <v>35317.06</v>
      </c>
      <c r="R147" s="1325"/>
      <c r="S147" s="1197">
        <f t="shared" si="15"/>
        <v>35317.06</v>
      </c>
      <c r="T147" s="1198">
        <f t="shared" si="43"/>
        <v>61.999999999999993</v>
      </c>
      <c r="X147" s="1100">
        <v>35317.06</v>
      </c>
    </row>
    <row r="148" spans="1:24" s="148" customFormat="1" ht="53.25" customHeight="1" x14ac:dyDescent="0.25">
      <c r="A148" s="97">
        <v>87</v>
      </c>
      <c r="B148" s="1328"/>
      <c r="C148" s="1116" t="s">
        <v>473</v>
      </c>
      <c r="D148" s="1126"/>
      <c r="E148" s="1331"/>
      <c r="F148" s="1201">
        <v>660.21</v>
      </c>
      <c r="G148" s="985">
        <v>20</v>
      </c>
      <c r="H148" s="1196">
        <v>660.21</v>
      </c>
      <c r="I148" s="438">
        <f t="shared" si="26"/>
        <v>0</v>
      </c>
      <c r="J148" s="765"/>
      <c r="K148" s="648"/>
      <c r="L148" s="771"/>
      <c r="M148" s="648"/>
      <c r="N148" s="1040"/>
      <c r="O148" s="1322"/>
      <c r="P148" s="1041"/>
      <c r="Q148" s="1100">
        <v>127420.53</v>
      </c>
      <c r="R148" s="1325"/>
      <c r="S148" s="1197">
        <f t="shared" si="15"/>
        <v>127420.53</v>
      </c>
      <c r="T148" s="1198">
        <f t="shared" si="43"/>
        <v>193</v>
      </c>
      <c r="X148" s="1100">
        <v>127420.53</v>
      </c>
    </row>
    <row r="149" spans="1:24" s="148" customFormat="1" ht="53.25" customHeight="1" x14ac:dyDescent="0.25">
      <c r="A149" s="97">
        <v>88</v>
      </c>
      <c r="B149" s="1328"/>
      <c r="C149" s="1116" t="s">
        <v>474</v>
      </c>
      <c r="D149" s="1126"/>
      <c r="E149" s="1331"/>
      <c r="F149" s="1201">
        <v>20.05</v>
      </c>
      <c r="G149" s="985">
        <v>1</v>
      </c>
      <c r="H149" s="1196">
        <v>20.05</v>
      </c>
      <c r="I149" s="438">
        <f t="shared" si="26"/>
        <v>0</v>
      </c>
      <c r="J149" s="765"/>
      <c r="K149" s="648"/>
      <c r="L149" s="771"/>
      <c r="M149" s="648"/>
      <c r="N149" s="1040"/>
      <c r="O149" s="1322"/>
      <c r="P149" s="1041"/>
      <c r="Q149" s="1100">
        <v>1664.15</v>
      </c>
      <c r="R149" s="1325"/>
      <c r="S149" s="1197">
        <f t="shared" si="15"/>
        <v>1664.15</v>
      </c>
      <c r="T149" s="1198">
        <f t="shared" si="43"/>
        <v>83</v>
      </c>
      <c r="X149" s="1100">
        <v>1664.15</v>
      </c>
    </row>
    <row r="150" spans="1:24" s="148" customFormat="1" ht="53.25" customHeight="1" x14ac:dyDescent="0.25">
      <c r="A150" s="97"/>
      <c r="B150" s="1328"/>
      <c r="C150" s="1116" t="s">
        <v>455</v>
      </c>
      <c r="D150" s="1126"/>
      <c r="E150" s="1331"/>
      <c r="F150" s="1201">
        <v>35.72</v>
      </c>
      <c r="G150" s="985">
        <v>1</v>
      </c>
      <c r="H150" s="1196">
        <v>35.72</v>
      </c>
      <c r="I150" s="743">
        <f t="shared" si="26"/>
        <v>0</v>
      </c>
      <c r="J150" s="765"/>
      <c r="K150" s="648"/>
      <c r="L150" s="771"/>
      <c r="M150" s="648"/>
      <c r="N150" s="1040"/>
      <c r="O150" s="1322"/>
      <c r="P150" s="1041"/>
      <c r="Q150" s="1100">
        <v>4143.5200000000004</v>
      </c>
      <c r="R150" s="1325"/>
      <c r="S150" s="1197">
        <f t="shared" si="15"/>
        <v>4143.5200000000004</v>
      </c>
      <c r="T150" s="1198">
        <f t="shared" si="43"/>
        <v>116.00000000000001</v>
      </c>
      <c r="X150" s="1100">
        <v>4143.5200000000004</v>
      </c>
    </row>
    <row r="151" spans="1:24" s="148" customFormat="1" ht="53.25" customHeight="1" x14ac:dyDescent="0.25">
      <c r="A151" s="97"/>
      <c r="B151" s="1328"/>
      <c r="C151" s="1116" t="s">
        <v>475</v>
      </c>
      <c r="D151" s="1126"/>
      <c r="E151" s="1331"/>
      <c r="F151" s="1201">
        <v>25.25</v>
      </c>
      <c r="G151" s="985">
        <v>1</v>
      </c>
      <c r="H151" s="1196">
        <v>25.25</v>
      </c>
      <c r="I151" s="743">
        <f t="shared" si="26"/>
        <v>0</v>
      </c>
      <c r="J151" s="765"/>
      <c r="K151" s="648"/>
      <c r="L151" s="771"/>
      <c r="M151" s="648"/>
      <c r="N151" s="1040"/>
      <c r="O151" s="1322"/>
      <c r="P151" s="1041"/>
      <c r="Q151" s="1100">
        <v>2070.5</v>
      </c>
      <c r="R151" s="1325"/>
      <c r="S151" s="1197">
        <f t="shared" si="15"/>
        <v>2070.5</v>
      </c>
      <c r="T151" s="1198">
        <f t="shared" si="43"/>
        <v>82</v>
      </c>
      <c r="X151" s="1100">
        <v>2070.5</v>
      </c>
    </row>
    <row r="152" spans="1:24" s="148" customFormat="1" ht="53.25" customHeight="1" x14ac:dyDescent="0.25">
      <c r="A152" s="97"/>
      <c r="B152" s="1328"/>
      <c r="C152" s="1116" t="s">
        <v>476</v>
      </c>
      <c r="D152" s="1126"/>
      <c r="E152" s="1331"/>
      <c r="F152" s="1201">
        <v>25.6</v>
      </c>
      <c r="G152" s="985">
        <v>1</v>
      </c>
      <c r="H152" s="1196">
        <v>25.6</v>
      </c>
      <c r="I152" s="743">
        <f t="shared" si="26"/>
        <v>0</v>
      </c>
      <c r="J152" s="765"/>
      <c r="K152" s="648"/>
      <c r="L152" s="771"/>
      <c r="M152" s="648"/>
      <c r="N152" s="1040"/>
      <c r="O152" s="1322"/>
      <c r="P152" s="1041"/>
      <c r="Q152" s="1100">
        <v>3020.8</v>
      </c>
      <c r="R152" s="1325"/>
      <c r="S152" s="1197">
        <f t="shared" si="15"/>
        <v>3020.8</v>
      </c>
      <c r="T152" s="1198">
        <f t="shared" si="43"/>
        <v>118</v>
      </c>
      <c r="X152" s="1100">
        <v>3020.8</v>
      </c>
    </row>
    <row r="153" spans="1:24" s="148" customFormat="1" ht="53.25" customHeight="1" x14ac:dyDescent="0.25">
      <c r="A153" s="97"/>
      <c r="B153" s="1328"/>
      <c r="C153" s="1116" t="s">
        <v>477</v>
      </c>
      <c r="D153" s="1126"/>
      <c r="E153" s="1331"/>
      <c r="F153" s="1201">
        <v>35.57</v>
      </c>
      <c r="G153" s="985">
        <v>1</v>
      </c>
      <c r="H153" s="1196">
        <v>35.57</v>
      </c>
      <c r="I153" s="743">
        <f t="shared" si="26"/>
        <v>0</v>
      </c>
      <c r="J153" s="765"/>
      <c r="K153" s="648"/>
      <c r="L153" s="771"/>
      <c r="M153" s="648"/>
      <c r="N153" s="1040"/>
      <c r="O153" s="1322"/>
      <c r="P153" s="1041"/>
      <c r="Q153" s="1100">
        <v>2810.03</v>
      </c>
      <c r="R153" s="1325"/>
      <c r="S153" s="1197">
        <f t="shared" si="15"/>
        <v>2810.03</v>
      </c>
      <c r="T153" s="1198">
        <f t="shared" si="43"/>
        <v>79</v>
      </c>
      <c r="X153" s="1100">
        <v>2810.03</v>
      </c>
    </row>
    <row r="154" spans="1:24" s="148" customFormat="1" ht="53.25" customHeight="1" thickBot="1" x14ac:dyDescent="0.3">
      <c r="A154" s="97"/>
      <c r="B154" s="1329"/>
      <c r="C154" s="1116" t="s">
        <v>478</v>
      </c>
      <c r="D154" s="1126"/>
      <c r="E154" s="1332"/>
      <c r="F154" s="1201">
        <v>2358.1</v>
      </c>
      <c r="G154" s="985">
        <v>70</v>
      </c>
      <c r="H154" s="1196">
        <v>2358.1</v>
      </c>
      <c r="I154" s="743">
        <f t="shared" si="26"/>
        <v>0</v>
      </c>
      <c r="J154" s="765"/>
      <c r="K154" s="648"/>
      <c r="L154" s="771"/>
      <c r="M154" s="648"/>
      <c r="N154" s="1040"/>
      <c r="O154" s="1323"/>
      <c r="P154" s="1041"/>
      <c r="Q154" s="1100">
        <v>148560.29999999999</v>
      </c>
      <c r="R154" s="1326"/>
      <c r="S154" s="1197">
        <f t="shared" si="15"/>
        <v>148560.29999999999</v>
      </c>
      <c r="T154" s="1198">
        <f t="shared" si="43"/>
        <v>63</v>
      </c>
      <c r="X154" s="1100">
        <v>148560.29999999999</v>
      </c>
    </row>
    <row r="155" spans="1:24" s="148" customFormat="1" ht="28.5" customHeight="1" x14ac:dyDescent="0.3">
      <c r="A155" s="97">
        <v>89</v>
      </c>
      <c r="B155" s="1107" t="s">
        <v>436</v>
      </c>
      <c r="C155" s="825" t="s">
        <v>437</v>
      </c>
      <c r="D155" s="1110"/>
      <c r="E155" s="1109">
        <v>45014</v>
      </c>
      <c r="F155" s="1142">
        <v>17690.28</v>
      </c>
      <c r="G155" s="767">
        <v>650</v>
      </c>
      <c r="H155" s="1143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098">
        <v>36674</v>
      </c>
      <c r="P155" s="1102" t="s">
        <v>369</v>
      </c>
      <c r="Q155" s="1099">
        <v>1043726.75</v>
      </c>
      <c r="R155" s="1043" t="s">
        <v>439</v>
      </c>
      <c r="S155" s="1197">
        <f t="shared" ref="S155" si="45">Q155+M155+K155</f>
        <v>1043726.75</v>
      </c>
      <c r="T155" s="1198">
        <f t="shared" si="43"/>
        <v>59.000013001490089</v>
      </c>
      <c r="X155" s="1200">
        <f>SUM(X140:X154)</f>
        <v>1312304.24</v>
      </c>
    </row>
    <row r="156" spans="1:24" s="148" customFormat="1" ht="33.75" customHeight="1" x14ac:dyDescent="0.3">
      <c r="A156" s="97">
        <v>90</v>
      </c>
      <c r="B156" s="990" t="s">
        <v>155</v>
      </c>
      <c r="C156" s="825" t="s">
        <v>362</v>
      </c>
      <c r="D156" s="828"/>
      <c r="E156" s="829">
        <v>45014</v>
      </c>
      <c r="F156" s="1145">
        <f>612.9+390.44</f>
        <v>1003.3399999999999</v>
      </c>
      <c r="G156" s="630">
        <v>221</v>
      </c>
      <c r="H156" s="1145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4" t="s">
        <v>457</v>
      </c>
      <c r="P156" s="668"/>
      <c r="Q156" s="1050">
        <v>43143.62</v>
      </c>
      <c r="R156" s="668" t="s">
        <v>465</v>
      </c>
      <c r="S156" s="1197">
        <f t="shared" ref="S156" si="46">Q156+M156+K156</f>
        <v>43143.62</v>
      </c>
      <c r="T156" s="1198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5">
        <v>5014.68</v>
      </c>
      <c r="G157" s="630">
        <v>205</v>
      </c>
      <c r="H157" s="1145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668"/>
      <c r="P157" s="668"/>
      <c r="Q157" s="1050"/>
      <c r="R157" s="668"/>
      <c r="S157" s="1197">
        <f t="shared" ref="S157" si="48">Q157+M157+K157</f>
        <v>0</v>
      </c>
      <c r="T157" s="1198">
        <f t="shared" ref="T157" si="49">S157/H157</f>
        <v>0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5">
        <v>4352.8</v>
      </c>
      <c r="G158" s="630">
        <v>155</v>
      </c>
      <c r="H158" s="1145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668"/>
      <c r="P158" s="668"/>
      <c r="Q158" s="1050"/>
      <c r="R158" s="668"/>
      <c r="S158" s="1197">
        <f t="shared" ref="S158:S159" si="50">Q158+M158+K158</f>
        <v>0</v>
      </c>
      <c r="T158" s="1198">
        <f t="shared" ref="T158:T159" si="51">S158/H158</f>
        <v>0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89"/>
      <c r="F159" s="1145"/>
      <c r="G159" s="630"/>
      <c r="H159" s="1145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0"/>
      <c r="R159" s="668"/>
      <c r="S159" s="1197">
        <f t="shared" si="50"/>
        <v>0</v>
      </c>
      <c r="T159" s="1198" t="e">
        <f t="shared" si="51"/>
        <v>#DIV/0!</v>
      </c>
    </row>
    <row r="160" spans="1:24" s="148" customFormat="1" ht="42.75" customHeight="1" x14ac:dyDescent="0.3">
      <c r="A160" s="97">
        <v>94</v>
      </c>
      <c r="B160" s="990"/>
      <c r="C160" s="825"/>
      <c r="D160" s="825"/>
      <c r="E160" s="989"/>
      <c r="F160" s="1145"/>
      <c r="G160" s="630"/>
      <c r="H160" s="1145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0"/>
      <c r="R160" s="668"/>
      <c r="S160" s="1197">
        <f t="shared" ref="S160:S164" si="52">Q160+M160+K160</f>
        <v>0</v>
      </c>
      <c r="T160" s="1198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0"/>
      <c r="C161" s="825"/>
      <c r="D161" s="825"/>
      <c r="E161" s="989"/>
      <c r="F161" s="1145"/>
      <c r="G161" s="630"/>
      <c r="H161" s="1145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0"/>
      <c r="R161" s="668"/>
      <c r="S161" s="1197">
        <f t="shared" si="52"/>
        <v>0</v>
      </c>
      <c r="T161" s="1198" t="e">
        <f t="shared" si="53"/>
        <v>#DIV/0!</v>
      </c>
    </row>
    <row r="162" spans="1:20" s="148" customFormat="1" ht="42.75" customHeight="1" x14ac:dyDescent="0.3">
      <c r="A162" s="97">
        <v>96</v>
      </c>
      <c r="B162" s="990"/>
      <c r="C162" s="825"/>
      <c r="D162" s="825"/>
      <c r="E162" s="989"/>
      <c r="F162" s="1145"/>
      <c r="G162" s="630"/>
      <c r="H162" s="1145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0"/>
      <c r="R162" s="668"/>
      <c r="S162" s="1197">
        <f t="shared" si="52"/>
        <v>0</v>
      </c>
      <c r="T162" s="1198" t="e">
        <f t="shared" si="53"/>
        <v>#DIV/0!</v>
      </c>
    </row>
    <row r="163" spans="1:20" s="148" customFormat="1" ht="42.75" customHeight="1" x14ac:dyDescent="0.3">
      <c r="A163" s="97">
        <v>97</v>
      </c>
      <c r="B163" s="990"/>
      <c r="C163" s="825"/>
      <c r="D163" s="826"/>
      <c r="E163" s="829"/>
      <c r="F163" s="1145"/>
      <c r="G163" s="630"/>
      <c r="H163" s="1145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0"/>
      <c r="R163" s="668"/>
      <c r="S163" s="1197">
        <f t="shared" si="52"/>
        <v>0</v>
      </c>
      <c r="T163" s="1198" t="e">
        <f t="shared" si="53"/>
        <v>#DIV/0!</v>
      </c>
    </row>
    <row r="164" spans="1:20" s="148" customFormat="1" ht="42.75" customHeight="1" x14ac:dyDescent="0.3">
      <c r="A164" s="97">
        <v>98</v>
      </c>
      <c r="B164" s="990"/>
      <c r="C164" s="836"/>
      <c r="D164" s="826"/>
      <c r="E164" s="829"/>
      <c r="F164" s="1145"/>
      <c r="G164" s="630"/>
      <c r="H164" s="1145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0"/>
      <c r="R164" s="668"/>
      <c r="S164" s="1197">
        <f t="shared" si="52"/>
        <v>0</v>
      </c>
      <c r="T164" s="1198" t="e">
        <f t="shared" si="53"/>
        <v>#DIV/0!</v>
      </c>
    </row>
    <row r="165" spans="1:20" s="148" customFormat="1" ht="35.25" customHeight="1" x14ac:dyDescent="0.3">
      <c r="A165" s="97">
        <v>99</v>
      </c>
      <c r="B165" s="991"/>
      <c r="C165" s="825"/>
      <c r="D165" s="827"/>
      <c r="E165" s="838"/>
      <c r="F165" s="1145"/>
      <c r="G165" s="630"/>
      <c r="H165" s="1145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0"/>
      <c r="R165" s="668"/>
      <c r="S165" s="1197">
        <f t="shared" ref="S165:S166" si="54">Q165+M165+K165</f>
        <v>0</v>
      </c>
      <c r="T165" s="1198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1"/>
      <c r="C166" s="825"/>
      <c r="D166" s="825"/>
      <c r="E166" s="838"/>
      <c r="F166" s="1145"/>
      <c r="G166" s="630"/>
      <c r="H166" s="1145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0"/>
      <c r="R166" s="668"/>
      <c r="S166" s="1197">
        <f t="shared" si="54"/>
        <v>0</v>
      </c>
      <c r="T166" s="1198" t="e">
        <f t="shared" si="55"/>
        <v>#DIV/0!</v>
      </c>
    </row>
    <row r="167" spans="1:20" s="148" customFormat="1" ht="38.25" customHeight="1" x14ac:dyDescent="0.3">
      <c r="A167" s="97"/>
      <c r="B167" s="991"/>
      <c r="C167" s="825"/>
      <c r="D167" s="825"/>
      <c r="E167" s="838"/>
      <c r="F167" s="1145"/>
      <c r="G167" s="630"/>
      <c r="H167" s="1145"/>
      <c r="I167" s="1001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0"/>
      <c r="R167" s="668"/>
      <c r="S167" s="1197">
        <f t="shared" ref="S167:S179" si="56">Q167+M167+K167</f>
        <v>0</v>
      </c>
      <c r="T167" s="1198" t="e">
        <f t="shared" ref="T167:T179" si="57">S167/H167</f>
        <v>#DIV/0!</v>
      </c>
    </row>
    <row r="168" spans="1:20" s="148" customFormat="1" ht="27.75" customHeight="1" x14ac:dyDescent="0.3">
      <c r="A168" s="97"/>
      <c r="B168" s="991"/>
      <c r="C168" s="825"/>
      <c r="D168" s="825"/>
      <c r="E168" s="838"/>
      <c r="F168" s="1145"/>
      <c r="G168" s="630"/>
      <c r="H168" s="1145"/>
      <c r="I168" s="1001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0"/>
      <c r="R168" s="668"/>
      <c r="S168" s="1197">
        <f t="shared" si="56"/>
        <v>0</v>
      </c>
      <c r="T168" s="1198" t="e">
        <f t="shared" si="57"/>
        <v>#DIV/0!</v>
      </c>
    </row>
    <row r="169" spans="1:20" s="148" customFormat="1" ht="31.5" customHeight="1" x14ac:dyDescent="0.25">
      <c r="A169" s="97"/>
      <c r="B169" s="991"/>
      <c r="C169" s="825"/>
      <c r="D169" s="825"/>
      <c r="E169" s="838"/>
      <c r="F169" s="1145"/>
      <c r="G169" s="630"/>
      <c r="H169" s="1145"/>
      <c r="I169" s="1001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6"/>
      <c r="R169" s="668"/>
      <c r="S169" s="1197">
        <f t="shared" si="56"/>
        <v>0</v>
      </c>
      <c r="T169" s="1198" t="e">
        <f t="shared" si="57"/>
        <v>#DIV/0!</v>
      </c>
    </row>
    <row r="170" spans="1:20" s="148" customFormat="1" ht="25.5" customHeight="1" x14ac:dyDescent="0.25">
      <c r="A170" s="97"/>
      <c r="B170" s="991"/>
      <c r="C170" s="825"/>
      <c r="D170" s="825"/>
      <c r="E170" s="838"/>
      <c r="F170" s="1145"/>
      <c r="G170" s="630"/>
      <c r="H170" s="1145"/>
      <c r="I170" s="1001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6"/>
      <c r="R170" s="668"/>
      <c r="S170" s="1197">
        <f t="shared" si="56"/>
        <v>0</v>
      </c>
      <c r="T170" s="1198" t="e">
        <f t="shared" si="57"/>
        <v>#DIV/0!</v>
      </c>
    </row>
    <row r="171" spans="1:20" s="148" customFormat="1" ht="39" customHeight="1" x14ac:dyDescent="0.25">
      <c r="A171" s="97"/>
      <c r="B171" s="992"/>
      <c r="C171" s="672"/>
      <c r="D171" s="792"/>
      <c r="E171" s="838"/>
      <c r="F171" s="1146"/>
      <c r="G171" s="674"/>
      <c r="H171" s="1160"/>
      <c r="I171" s="1001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6"/>
      <c r="R171" s="668"/>
      <c r="S171" s="1197">
        <f t="shared" si="56"/>
        <v>0</v>
      </c>
      <c r="T171" s="1198" t="e">
        <f t="shared" si="57"/>
        <v>#DIV/0!</v>
      </c>
    </row>
    <row r="172" spans="1:20" s="148" customFormat="1" ht="25.5" customHeight="1" x14ac:dyDescent="0.25">
      <c r="A172" s="97"/>
      <c r="B172" s="991"/>
      <c r="C172" s="672"/>
      <c r="D172" s="792"/>
      <c r="E172" s="838"/>
      <c r="F172" s="1146"/>
      <c r="G172" s="674"/>
      <c r="H172" s="1160"/>
      <c r="I172" s="1001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6"/>
      <c r="R172" s="668"/>
      <c r="S172" s="1197">
        <f t="shared" si="56"/>
        <v>0</v>
      </c>
      <c r="T172" s="1198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46"/>
      <c r="G173" s="674"/>
      <c r="H173" s="1146"/>
      <c r="I173" s="1001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6"/>
      <c r="R173" s="668"/>
      <c r="S173" s="1197">
        <f t="shared" si="56"/>
        <v>0</v>
      </c>
      <c r="T173" s="1198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46"/>
      <c r="G174" s="674"/>
      <c r="H174" s="1146"/>
      <c r="I174" s="1001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6"/>
      <c r="R174" s="668"/>
      <c r="S174" s="1197">
        <f t="shared" si="56"/>
        <v>0</v>
      </c>
      <c r="T174" s="1198" t="e">
        <f t="shared" si="57"/>
        <v>#DIV/0!</v>
      </c>
    </row>
    <row r="175" spans="1:20" s="148" customFormat="1" ht="33" customHeight="1" x14ac:dyDescent="0.25">
      <c r="A175" s="97">
        <v>99</v>
      </c>
      <c r="B175" s="993"/>
      <c r="C175" s="672"/>
      <c r="D175" s="672"/>
      <c r="E175" s="793"/>
      <c r="F175" s="1146"/>
      <c r="G175" s="674"/>
      <c r="H175" s="1146"/>
      <c r="I175" s="1001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6"/>
      <c r="R175" s="668"/>
      <c r="S175" s="1197">
        <f t="shared" si="56"/>
        <v>0</v>
      </c>
      <c r="T175" s="1198" t="e">
        <f t="shared" si="57"/>
        <v>#DIV/0!</v>
      </c>
    </row>
    <row r="176" spans="1:20" s="148" customFormat="1" ht="33.75" customHeight="1" x14ac:dyDescent="0.25">
      <c r="A176" s="97">
        <v>100</v>
      </c>
      <c r="B176" s="994"/>
      <c r="C176" s="672"/>
      <c r="D176" s="831"/>
      <c r="E176" s="793"/>
      <c r="F176" s="1146"/>
      <c r="G176" s="674"/>
      <c r="H176" s="1146"/>
      <c r="I176" s="1001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6"/>
      <c r="R176" s="668"/>
      <c r="S176" s="1197">
        <f t="shared" si="56"/>
        <v>0</v>
      </c>
      <c r="T176" s="1198" t="e">
        <f t="shared" si="57"/>
        <v>#DIV/0!</v>
      </c>
    </row>
    <row r="177" spans="1:20" s="148" customFormat="1" ht="35.25" customHeight="1" x14ac:dyDescent="0.25">
      <c r="A177" s="97">
        <v>101</v>
      </c>
      <c r="B177" s="994"/>
      <c r="C177" s="672"/>
      <c r="D177" s="672"/>
      <c r="E177" s="793"/>
      <c r="F177" s="1146"/>
      <c r="G177" s="674"/>
      <c r="H177" s="1146"/>
      <c r="I177" s="1001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6"/>
      <c r="R177" s="668"/>
      <c r="S177" s="1197">
        <f t="shared" si="56"/>
        <v>0</v>
      </c>
      <c r="T177" s="1198" t="e">
        <f t="shared" si="57"/>
        <v>#DIV/0!</v>
      </c>
    </row>
    <row r="178" spans="1:20" s="148" customFormat="1" ht="30" customHeight="1" x14ac:dyDescent="0.3">
      <c r="A178" s="97">
        <v>102</v>
      </c>
      <c r="B178" s="994"/>
      <c r="C178" s="995"/>
      <c r="D178" s="488"/>
      <c r="E178" s="793"/>
      <c r="F178" s="1147"/>
      <c r="G178" s="630"/>
      <c r="H178" s="1148"/>
      <c r="I178" s="1002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6"/>
      <c r="R178" s="668"/>
      <c r="S178" s="1197">
        <f t="shared" si="56"/>
        <v>0</v>
      </c>
      <c r="T178" s="1198" t="e">
        <f t="shared" si="57"/>
        <v>#DIV/0!</v>
      </c>
    </row>
    <row r="179" spans="1:20" s="148" customFormat="1" ht="33" customHeight="1" x14ac:dyDescent="0.3">
      <c r="A179" s="97">
        <v>103</v>
      </c>
      <c r="B179" s="996"/>
      <c r="C179" s="672"/>
      <c r="D179" s="827"/>
      <c r="E179" s="997"/>
      <c r="F179" s="1148"/>
      <c r="G179" s="832"/>
      <c r="H179" s="1148"/>
      <c r="I179" s="1003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6"/>
      <c r="R179" s="668"/>
      <c r="S179" s="1197">
        <f t="shared" si="56"/>
        <v>0</v>
      </c>
      <c r="T179" s="1198" t="e">
        <f t="shared" si="57"/>
        <v>#DIV/0!</v>
      </c>
    </row>
    <row r="180" spans="1:20" s="148" customFormat="1" ht="33" customHeight="1" x14ac:dyDescent="0.3">
      <c r="A180" s="97">
        <v>104</v>
      </c>
      <c r="B180" s="993"/>
      <c r="C180" s="998"/>
      <c r="D180" s="999"/>
      <c r="E180" s="997"/>
      <c r="F180" s="1148"/>
      <c r="G180" s="832"/>
      <c r="H180" s="1148"/>
      <c r="I180" s="1003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6"/>
      <c r="R180" s="668"/>
      <c r="S180" s="1197">
        <f t="shared" ref="S180:S220" si="59">Q180+M180+K180</f>
        <v>0</v>
      </c>
      <c r="T180" s="1198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3"/>
      <c r="C181" s="672"/>
      <c r="D181" s="827"/>
      <c r="E181" s="997"/>
      <c r="F181" s="1148"/>
      <c r="G181" s="832"/>
      <c r="H181" s="1148"/>
      <c r="I181" s="1001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197">
        <f t="shared" si="59"/>
        <v>0</v>
      </c>
      <c r="T181" s="1198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48"/>
      <c r="G182" s="832"/>
      <c r="H182" s="1148"/>
      <c r="I182" s="1001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197">
        <f t="shared" si="59"/>
        <v>0</v>
      </c>
      <c r="T182" s="1198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48"/>
      <c r="G183" s="832"/>
      <c r="H183" s="1148"/>
      <c r="I183" s="1001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197">
        <f t="shared" si="59"/>
        <v>0</v>
      </c>
      <c r="T183" s="1198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48"/>
      <c r="G184" s="832"/>
      <c r="H184" s="1148"/>
      <c r="I184" s="1001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197">
        <f t="shared" si="59"/>
        <v>0</v>
      </c>
      <c r="T184" s="1198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48"/>
      <c r="G185" s="832"/>
      <c r="H185" s="1148"/>
      <c r="I185" s="1001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197">
        <f t="shared" si="59"/>
        <v>0</v>
      </c>
      <c r="T185" s="1198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48"/>
      <c r="G186" s="832"/>
      <c r="H186" s="1148"/>
      <c r="I186" s="1001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197">
        <f t="shared" si="59"/>
        <v>0</v>
      </c>
      <c r="T186" s="1198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48"/>
      <c r="G187" s="832"/>
      <c r="H187" s="1148"/>
      <c r="I187" s="1001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197">
        <f t="shared" si="59"/>
        <v>0</v>
      </c>
      <c r="T187" s="1198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48"/>
      <c r="G188" s="832"/>
      <c r="H188" s="1148"/>
      <c r="I188" s="1001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197">
        <f t="shared" si="59"/>
        <v>0</v>
      </c>
      <c r="T188" s="1198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48"/>
      <c r="G189" s="832"/>
      <c r="H189" s="1148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197"/>
      <c r="T189" s="1198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48"/>
      <c r="G190" s="832"/>
      <c r="H190" s="1148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197"/>
      <c r="T190" s="1198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48"/>
      <c r="G191" s="832"/>
      <c r="H191" s="1148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197">
        <f t="shared" si="59"/>
        <v>0</v>
      </c>
      <c r="T191" s="1198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48"/>
      <c r="G192" s="832"/>
      <c r="H192" s="1148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197">
        <f t="shared" si="59"/>
        <v>0</v>
      </c>
      <c r="T192" s="1198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48"/>
      <c r="G193" s="832"/>
      <c r="H193" s="1148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197">
        <f t="shared" si="59"/>
        <v>0</v>
      </c>
      <c r="T193" s="1198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48"/>
      <c r="G194" s="832"/>
      <c r="H194" s="1148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197">
        <f t="shared" si="59"/>
        <v>0</v>
      </c>
      <c r="T194" s="1198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48"/>
      <c r="G195" s="832"/>
      <c r="H195" s="1148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197">
        <f t="shared" si="59"/>
        <v>0</v>
      </c>
      <c r="T195" s="1198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48"/>
      <c r="G196" s="832"/>
      <c r="H196" s="1148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197">
        <f t="shared" si="59"/>
        <v>0</v>
      </c>
      <c r="T196" s="1198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49"/>
      <c r="G197" s="527"/>
      <c r="H197" s="1149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197">
        <f t="shared" si="59"/>
        <v>0</v>
      </c>
      <c r="T197" s="1198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49"/>
      <c r="G198" s="527"/>
      <c r="H198" s="1149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197">
        <f t="shared" si="59"/>
        <v>0</v>
      </c>
      <c r="T198" s="1198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49"/>
      <c r="G199" s="527"/>
      <c r="H199" s="1149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197">
        <f t="shared" si="59"/>
        <v>0</v>
      </c>
      <c r="T199" s="1198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49"/>
      <c r="G200" s="527"/>
      <c r="H200" s="1149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197">
        <f t="shared" si="59"/>
        <v>0</v>
      </c>
      <c r="T200" s="1198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49"/>
      <c r="G201" s="527"/>
      <c r="H201" s="1149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197">
        <f t="shared" si="59"/>
        <v>0</v>
      </c>
      <c r="T201" s="1198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49"/>
      <c r="G202" s="527"/>
      <c r="H202" s="1149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197">
        <f t="shared" si="59"/>
        <v>0</v>
      </c>
      <c r="T202" s="1198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49"/>
      <c r="G203" s="527"/>
      <c r="H203" s="1149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197">
        <f t="shared" si="59"/>
        <v>0</v>
      </c>
      <c r="T203" s="1198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49"/>
      <c r="G204" s="527"/>
      <c r="H204" s="1149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197">
        <f t="shared" si="59"/>
        <v>0</v>
      </c>
      <c r="T204" s="119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49"/>
      <c r="G205" s="527"/>
      <c r="H205" s="1149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197">
        <f t="shared" si="59"/>
        <v>0</v>
      </c>
      <c r="T205" s="119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49"/>
      <c r="G206" s="527"/>
      <c r="H206" s="1149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197">
        <f t="shared" si="59"/>
        <v>0</v>
      </c>
      <c r="T206" s="1198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49"/>
      <c r="G207" s="527"/>
      <c r="H207" s="1149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197">
        <f t="shared" si="59"/>
        <v>0</v>
      </c>
      <c r="T207" s="1198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49"/>
      <c r="G208" s="527"/>
      <c r="H208" s="1149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197">
        <f t="shared" si="59"/>
        <v>0</v>
      </c>
      <c r="T208" s="119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49"/>
      <c r="G209" s="527"/>
      <c r="H209" s="1149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197">
        <f t="shared" si="59"/>
        <v>0</v>
      </c>
      <c r="T209" s="119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49"/>
      <c r="G210" s="527"/>
      <c r="H210" s="1149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197">
        <f t="shared" si="59"/>
        <v>0</v>
      </c>
      <c r="T210" s="119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49"/>
      <c r="G211" s="527"/>
      <c r="H211" s="1149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197">
        <f t="shared" si="59"/>
        <v>0</v>
      </c>
      <c r="T211" s="119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49"/>
      <c r="G212" s="527"/>
      <c r="H212" s="1149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197">
        <f t="shared" si="59"/>
        <v>0</v>
      </c>
      <c r="T212" s="119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0"/>
      <c r="G213" s="97"/>
      <c r="H213" s="1154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197">
        <f t="shared" si="59"/>
        <v>0</v>
      </c>
      <c r="T213" s="119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0"/>
      <c r="G214" s="97"/>
      <c r="H214" s="1154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197">
        <f t="shared" si="59"/>
        <v>0</v>
      </c>
      <c r="T214" s="119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0"/>
      <c r="G215" s="97"/>
      <c r="H215" s="1154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197">
        <f t="shared" si="59"/>
        <v>0</v>
      </c>
      <c r="T215" s="119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0"/>
      <c r="G216" s="97"/>
      <c r="H216" s="1154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197">
        <f t="shared" si="59"/>
        <v>0</v>
      </c>
      <c r="T216" s="119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0"/>
      <c r="G217" s="97"/>
      <c r="H217" s="1154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197">
        <f t="shared" si="59"/>
        <v>0</v>
      </c>
      <c r="T217" s="119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0"/>
      <c r="G218" s="97"/>
      <c r="H218" s="1154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197">
        <f t="shared" si="59"/>
        <v>0</v>
      </c>
      <c r="T218" s="119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0"/>
      <c r="G219" s="97"/>
      <c r="H219" s="1154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197">
        <f t="shared" si="59"/>
        <v>0</v>
      </c>
      <c r="T219" s="119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0"/>
      <c r="G220" s="97"/>
      <c r="H220" s="1154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197">
        <f t="shared" si="59"/>
        <v>0</v>
      </c>
      <c r="T220" s="119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0"/>
      <c r="G221" s="97"/>
      <c r="H221" s="1154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197"/>
      <c r="T221" s="1197"/>
    </row>
    <row r="222" spans="1:20" s="148" customFormat="1" x14ac:dyDescent="0.25">
      <c r="A222" s="97"/>
      <c r="B222" s="74"/>
      <c r="C222" s="72"/>
      <c r="D222" s="152"/>
      <c r="E222" s="145"/>
      <c r="F222" s="1150"/>
      <c r="G222" s="97"/>
      <c r="H222" s="1154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197"/>
      <c r="T222" s="1197"/>
    </row>
    <row r="223" spans="1:20" s="148" customFormat="1" ht="16.5" thickBot="1" x14ac:dyDescent="0.3">
      <c r="A223" s="97"/>
      <c r="B223" s="74"/>
      <c r="C223" s="142"/>
      <c r="D223" s="142"/>
      <c r="E223" s="130"/>
      <c r="F223" s="1130"/>
      <c r="G223" s="97"/>
      <c r="H223" s="1154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197">
        <f t="shared" ref="S223:S228" si="63">Q223+M223+K223</f>
        <v>0</v>
      </c>
      <c r="T223" s="119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0"/>
      <c r="G224" s="97"/>
      <c r="H224" s="1154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197">
        <f t="shared" si="63"/>
        <v>0</v>
      </c>
      <c r="T224" s="119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0"/>
      <c r="G225" s="97"/>
      <c r="H225" s="1154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197">
        <f t="shared" si="63"/>
        <v>0</v>
      </c>
      <c r="T225" s="119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0"/>
      <c r="G226" s="97"/>
      <c r="H226" s="1154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197">
        <f t="shared" si="63"/>
        <v>0</v>
      </c>
      <c r="T226" s="119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0"/>
      <c r="G227" s="97"/>
      <c r="H227" s="1154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197">
        <f t="shared" si="63"/>
        <v>0</v>
      </c>
      <c r="T227" s="119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0"/>
      <c r="G228" s="97"/>
      <c r="H228" s="1154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197">
        <f t="shared" si="63"/>
        <v>0</v>
      </c>
      <c r="T228" s="119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0"/>
      <c r="G229" s="97"/>
      <c r="H229" s="1154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197">
        <f t="shared" ref="S229:S234" si="65">Q229+M229+K229</f>
        <v>0</v>
      </c>
      <c r="T229" s="119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0"/>
      <c r="G230" s="97"/>
      <c r="H230" s="1154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197">
        <f t="shared" si="65"/>
        <v>0</v>
      </c>
      <c r="T230" s="119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0"/>
      <c r="G231" s="97"/>
      <c r="H231" s="1154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197">
        <f t="shared" si="65"/>
        <v>0</v>
      </c>
      <c r="T231" s="119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0"/>
      <c r="G232" s="97"/>
      <c r="H232" s="1154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197">
        <f t="shared" si="65"/>
        <v>0</v>
      </c>
      <c r="T232" s="119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0"/>
      <c r="G233" s="97"/>
      <c r="H233" s="1154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197">
        <f t="shared" si="65"/>
        <v>0</v>
      </c>
      <c r="T233" s="119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0"/>
      <c r="G234" s="97"/>
      <c r="H234" s="1154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197">
        <f t="shared" si="65"/>
        <v>0</v>
      </c>
      <c r="T234" s="119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0"/>
      <c r="G235" s="97"/>
      <c r="H235" s="1154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197">
        <f>Q235+M235+K235</f>
        <v>0</v>
      </c>
      <c r="T235" s="119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1" t="s">
        <v>31</v>
      </c>
      <c r="G236" s="71">
        <f>SUM(G5:G235)</f>
        <v>5097</v>
      </c>
      <c r="H236" s="1161">
        <f>SUM(H3:H235)</f>
        <v>533639.50100000028</v>
      </c>
      <c r="I236" s="439">
        <f>PIERNA!I37</f>
        <v>0</v>
      </c>
      <c r="J236" s="46"/>
      <c r="K236" s="159">
        <f>SUM(K5:K235)</f>
        <v>220426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20125333.324320003</v>
      </c>
      <c r="R236" s="579"/>
      <c r="S236" s="1199">
        <f>Q236+M236+K236</f>
        <v>21125279.324320003</v>
      </c>
      <c r="T236" s="1197"/>
    </row>
    <row r="237" spans="1:20" s="148" customFormat="1" ht="16.5" thickTop="1" x14ac:dyDescent="0.25">
      <c r="B237" s="74"/>
      <c r="C237" s="74"/>
      <c r="D237" s="97"/>
      <c r="E237" s="130"/>
      <c r="F237" s="1137"/>
      <c r="G237" s="97"/>
      <c r="H237" s="1137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  <mergeCell ref="R99:R100"/>
    <mergeCell ref="R134:R135"/>
    <mergeCell ref="O130:O133"/>
    <mergeCell ref="R107:R108"/>
    <mergeCell ref="P107:P108"/>
    <mergeCell ref="R102:R103"/>
    <mergeCell ref="O134:O135"/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J1" zoomScaleNormal="100" workbookViewId="0">
      <pane xSplit="2" ySplit="10" topLeftCell="V11" activePane="bottomRight" state="frozen"/>
      <selection activeCell="J1" sqref="J1"/>
      <selection pane="topRight" activeCell="L1" sqref="L1"/>
      <selection pane="bottomLeft" activeCell="J11" sqref="J11"/>
      <selection pane="bottomRight" activeCell="V14" sqref="V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93" t="s">
        <v>330</v>
      </c>
      <c r="B1" s="1393"/>
      <c r="C1" s="1393"/>
      <c r="D1" s="1393"/>
      <c r="E1" s="1393"/>
      <c r="F1" s="1393"/>
      <c r="G1" s="1393"/>
      <c r="H1" s="11">
        <v>1</v>
      </c>
      <c r="L1" s="1393" t="str">
        <f>A1</f>
        <v>INVENTARIO  DEL MES DE  FEBRERO 2023</v>
      </c>
      <c r="M1" s="1393"/>
      <c r="N1" s="1393"/>
      <c r="O1" s="1393"/>
      <c r="P1" s="1393"/>
      <c r="Q1" s="1393"/>
      <c r="R1" s="1393"/>
      <c r="S1" s="11">
        <v>2</v>
      </c>
      <c r="W1" s="1397" t="s">
        <v>327</v>
      </c>
      <c r="X1" s="1397"/>
      <c r="Y1" s="1397"/>
      <c r="Z1" s="1397"/>
      <c r="AA1" s="1397"/>
      <c r="AB1" s="1397"/>
      <c r="AC1" s="1397"/>
      <c r="AD1" s="11">
        <v>3</v>
      </c>
      <c r="AH1" s="1397" t="s">
        <v>327</v>
      </c>
      <c r="AI1" s="1397"/>
      <c r="AJ1" s="1397"/>
      <c r="AK1" s="1397"/>
      <c r="AL1" s="1397"/>
      <c r="AM1" s="1397"/>
      <c r="AN1" s="1397"/>
      <c r="AO1" s="11">
        <v>4</v>
      </c>
      <c r="AS1" s="1397" t="s">
        <v>327</v>
      </c>
      <c r="AT1" s="1397"/>
      <c r="AU1" s="1397"/>
      <c r="AV1" s="1397"/>
      <c r="AW1" s="1397"/>
      <c r="AX1" s="1397"/>
      <c r="AY1" s="1397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405" t="s">
        <v>71</v>
      </c>
      <c r="C4" s="233"/>
      <c r="D4" s="130"/>
      <c r="E4" s="447"/>
      <c r="F4" s="72"/>
      <c r="G4" s="151"/>
      <c r="H4" s="151"/>
      <c r="L4" s="422"/>
      <c r="M4" s="1405" t="s">
        <v>71</v>
      </c>
      <c r="N4" s="233"/>
      <c r="O4" s="130"/>
      <c r="P4" s="447"/>
      <c r="Q4" s="72"/>
      <c r="R4" s="151"/>
      <c r="S4" s="151"/>
      <c r="W4" s="422"/>
      <c r="X4" s="1405" t="s">
        <v>71</v>
      </c>
      <c r="Y4" s="233"/>
      <c r="Z4" s="130"/>
      <c r="AA4" s="447"/>
      <c r="AB4" s="72"/>
      <c r="AC4" s="151"/>
      <c r="AD4" s="151"/>
      <c r="AH4" s="422"/>
      <c r="AI4" s="1405" t="s">
        <v>490</v>
      </c>
      <c r="AJ4" s="233"/>
      <c r="AK4" s="130"/>
      <c r="AL4" s="447"/>
      <c r="AM4" s="72"/>
      <c r="AN4" s="151"/>
      <c r="AO4" s="151"/>
      <c r="AS4" s="422"/>
      <c r="AT4" s="1405" t="s">
        <v>489</v>
      </c>
      <c r="AU4" s="233">
        <v>111.5</v>
      </c>
      <c r="AV4" s="130">
        <v>45003</v>
      </c>
      <c r="AW4" s="1288">
        <v>28.9</v>
      </c>
      <c r="AX4" s="72">
        <v>1</v>
      </c>
      <c r="AY4" s="151"/>
      <c r="AZ4" s="151"/>
    </row>
    <row r="5" spans="1:54" ht="21" customHeight="1" x14ac:dyDescent="0.25">
      <c r="A5" s="1407" t="s">
        <v>90</v>
      </c>
      <c r="B5" s="1406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407" t="s">
        <v>90</v>
      </c>
      <c r="M5" s="1406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407" t="s">
        <v>441</v>
      </c>
      <c r="X5" s="1406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407" t="s">
        <v>443</v>
      </c>
      <c r="AI5" s="1406"/>
      <c r="AJ5" s="233"/>
      <c r="AK5" s="130"/>
      <c r="AL5" s="447"/>
      <c r="AM5" s="72"/>
      <c r="AN5" s="5"/>
      <c r="AS5" s="1407" t="s">
        <v>443</v>
      </c>
      <c r="AT5" s="1406"/>
      <c r="AU5" s="380">
        <v>111.5</v>
      </c>
      <c r="AV5" s="130">
        <v>45003</v>
      </c>
      <c r="AW5" s="1289">
        <v>27.72</v>
      </c>
      <c r="AX5" s="72">
        <v>1</v>
      </c>
      <c r="AY5" s="5"/>
    </row>
    <row r="6" spans="1:54" ht="21" customHeight="1" x14ac:dyDescent="0.25">
      <c r="A6" s="1407"/>
      <c r="B6" s="1406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407"/>
      <c r="M6" s="1406"/>
      <c r="N6" s="380"/>
      <c r="O6" s="130"/>
      <c r="P6" s="1230">
        <v>464.36</v>
      </c>
      <c r="Q6" s="61">
        <v>16</v>
      </c>
      <c r="R6" s="47">
        <f>Q79</f>
        <v>9841.4</v>
      </c>
      <c r="S6" s="7">
        <f>P6-R6+P7+P5-R5+P4</f>
        <v>1.8189894035458565E-12</v>
      </c>
      <c r="W6" s="1407"/>
      <c r="X6" s="1406"/>
      <c r="Y6" s="380"/>
      <c r="Z6" s="130"/>
      <c r="AA6" s="448">
        <v>208.47</v>
      </c>
      <c r="AB6" s="72">
        <v>8</v>
      </c>
      <c r="AC6" s="47">
        <f>AB79</f>
        <v>1572.69</v>
      </c>
      <c r="AD6" s="7">
        <f>AA6-AC6+AA7+AA5-AC5+AA4</f>
        <v>15840.340000000002</v>
      </c>
      <c r="AH6" s="1407"/>
      <c r="AI6" s="1406"/>
      <c r="AJ6" s="380">
        <v>108.5</v>
      </c>
      <c r="AK6" s="130">
        <v>45003</v>
      </c>
      <c r="AL6" s="448">
        <v>30.38</v>
      </c>
      <c r="AM6" s="72">
        <v>1</v>
      </c>
      <c r="AN6" s="47">
        <f>AM79</f>
        <v>30.38</v>
      </c>
      <c r="AO6" s="7">
        <f>AL6-AN6+AL7+AL5-AN5+AL4</f>
        <v>0</v>
      </c>
      <c r="AS6" s="1407"/>
      <c r="AT6" s="1406"/>
      <c r="AU6" s="233">
        <v>111.5</v>
      </c>
      <c r="AV6" s="130">
        <v>45013</v>
      </c>
      <c r="AW6" s="447">
        <v>1145.56</v>
      </c>
      <c r="AX6" s="72">
        <v>35</v>
      </c>
      <c r="AY6" s="47">
        <f>AX79</f>
        <v>1202.1799999999998</v>
      </c>
      <c r="AZ6" s="7">
        <f>AW6-AY6+AW7+AW5-AY5+AW4</f>
        <v>1.0658141036401503E-13</v>
      </c>
    </row>
    <row r="7" spans="1:54" ht="15.75" x14ac:dyDescent="0.25">
      <c r="A7" s="752"/>
      <c r="B7" s="1406"/>
      <c r="C7" s="223"/>
      <c r="D7" s="221"/>
      <c r="E7" s="447"/>
      <c r="F7" s="72"/>
      <c r="L7" s="752"/>
      <c r="M7" s="1406"/>
      <c r="N7" s="223"/>
      <c r="O7" s="221"/>
      <c r="P7" s="447"/>
      <c r="Q7" s="72"/>
      <c r="W7" s="752"/>
      <c r="X7" s="1406"/>
      <c r="Y7" s="223"/>
      <c r="Z7" s="221"/>
      <c r="AA7" s="447"/>
      <c r="AB7" s="72"/>
      <c r="AH7" s="752"/>
      <c r="AI7" s="1406"/>
      <c r="AJ7" s="223"/>
      <c r="AK7" s="221"/>
      <c r="AL7" s="447"/>
      <c r="AM7" s="72"/>
      <c r="AS7" s="752"/>
      <c r="AT7" s="1406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621</v>
      </c>
      <c r="Y10" s="681">
        <v>20</v>
      </c>
      <c r="Z10" s="604">
        <v>547.84</v>
      </c>
      <c r="AA10" s="631">
        <v>45015</v>
      </c>
      <c r="AB10" s="604">
        <f t="shared" ref="AB10:AB57" si="2">Z10</f>
        <v>547.84</v>
      </c>
      <c r="AC10" s="602" t="s">
        <v>681</v>
      </c>
      <c r="AD10" s="603">
        <v>137</v>
      </c>
      <c r="AE10" s="635">
        <f>AA6-AB10+AA5+AA4+AA7+AA8</f>
        <v>16865.190000000002</v>
      </c>
      <c r="AF10" s="718">
        <f>AB10*AD10</f>
        <v>75054.080000000002</v>
      </c>
      <c r="AG10" s="633"/>
      <c r="AH10" s="79" t="s">
        <v>32</v>
      </c>
      <c r="AI10" s="736">
        <f>AM6-AJ10+AM5+AM4+AM7+AM8</f>
        <v>0</v>
      </c>
      <c r="AJ10" s="681">
        <v>1</v>
      </c>
      <c r="AK10" s="604">
        <v>30.38</v>
      </c>
      <c r="AL10" s="631">
        <v>45003</v>
      </c>
      <c r="AM10" s="604">
        <f t="shared" ref="AM10:AM57" si="3">AK10</f>
        <v>30.38</v>
      </c>
      <c r="AN10" s="602" t="s">
        <v>599</v>
      </c>
      <c r="AO10" s="603">
        <v>110</v>
      </c>
      <c r="AP10" s="635">
        <f>AL6-AM10+AL5+AL4+AL7+AL8</f>
        <v>0</v>
      </c>
      <c r="AQ10" s="718">
        <f>AM10*AO10</f>
        <v>3341.7999999999997</v>
      </c>
      <c r="AR10" s="633"/>
      <c r="AS10" s="79" t="s">
        <v>32</v>
      </c>
      <c r="AT10" s="736">
        <f>AX6-AU10+AX5+AX4+AX7+AX8</f>
        <v>36</v>
      </c>
      <c r="AU10" s="681">
        <v>1</v>
      </c>
      <c r="AV10" s="604">
        <v>28.9</v>
      </c>
      <c r="AW10" s="631">
        <v>45003</v>
      </c>
      <c r="AX10" s="604">
        <f t="shared" ref="AX10:AX57" si="4">AV10</f>
        <v>28.9</v>
      </c>
      <c r="AY10" s="602" t="s">
        <v>599</v>
      </c>
      <c r="AZ10" s="603">
        <v>113.5</v>
      </c>
      <c r="BA10" s="635">
        <f>AW6-AX10+AW5+AW4+AW7+AW8</f>
        <v>1173.28</v>
      </c>
      <c r="BB10" s="718">
        <f>AX10*AZ10</f>
        <v>3280.1499999999996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620</v>
      </c>
      <c r="Y11" s="681">
        <v>1</v>
      </c>
      <c r="Z11" s="604">
        <v>28.44</v>
      </c>
      <c r="AA11" s="631">
        <v>45015</v>
      </c>
      <c r="AB11" s="604">
        <f t="shared" si="2"/>
        <v>28.44</v>
      </c>
      <c r="AC11" s="602" t="s">
        <v>654</v>
      </c>
      <c r="AD11" s="603">
        <v>137</v>
      </c>
      <c r="AE11" s="635">
        <f>AE10-AB11</f>
        <v>16836.750000000004</v>
      </c>
      <c r="AF11" s="718">
        <f t="shared" ref="AF11:AF74" si="7">AB11*AD11</f>
        <v>3896.28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0</v>
      </c>
      <c r="AQ11" s="718">
        <f t="shared" ref="AQ11:AQ74" si="8">AM11*AO11</f>
        <v>0</v>
      </c>
      <c r="AS11" s="186"/>
      <c r="AT11" s="736">
        <f>AT10-AU11</f>
        <v>35</v>
      </c>
      <c r="AU11" s="681">
        <v>1</v>
      </c>
      <c r="AV11" s="604">
        <v>27.72</v>
      </c>
      <c r="AW11" s="631">
        <v>45003</v>
      </c>
      <c r="AX11" s="604">
        <f t="shared" si="4"/>
        <v>27.72</v>
      </c>
      <c r="AY11" s="602" t="s">
        <v>599</v>
      </c>
      <c r="AZ11" s="603">
        <v>113.5</v>
      </c>
      <c r="BA11" s="635">
        <f>BA10-AX11</f>
        <v>1145.56</v>
      </c>
      <c r="BB11" s="718">
        <f t="shared" ref="BB11:BB74" si="9">AX11*AZ11</f>
        <v>3146.22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618</v>
      </c>
      <c r="Y12" s="681">
        <v>2</v>
      </c>
      <c r="Z12" s="604">
        <v>50.25</v>
      </c>
      <c r="AA12" s="631">
        <v>45016</v>
      </c>
      <c r="AB12" s="604">
        <f t="shared" si="2"/>
        <v>50.25</v>
      </c>
      <c r="AC12" s="602" t="s">
        <v>689</v>
      </c>
      <c r="AD12" s="547">
        <v>115</v>
      </c>
      <c r="AE12" s="635">
        <f t="shared" ref="AE12:AE75" si="15">AE11-AB12</f>
        <v>16786.500000000004</v>
      </c>
      <c r="AF12" s="718">
        <f t="shared" si="7"/>
        <v>5778.75</v>
      </c>
      <c r="AH12" s="174"/>
      <c r="AI12" s="736">
        <f t="shared" ref="AI12:AI75" si="16">AI11-AJ12</f>
        <v>0</v>
      </c>
      <c r="AJ12" s="681"/>
      <c r="AK12" s="604"/>
      <c r="AL12" s="631"/>
      <c r="AM12" s="959">
        <f t="shared" si="3"/>
        <v>0</v>
      </c>
      <c r="AN12" s="960"/>
      <c r="AO12" s="961"/>
      <c r="AP12" s="956">
        <f t="shared" ref="AP12:AP75" si="17">AP11-AM12</f>
        <v>0</v>
      </c>
      <c r="AQ12" s="1229">
        <f t="shared" si="8"/>
        <v>0</v>
      </c>
      <c r="AS12" s="174"/>
      <c r="AT12" s="736">
        <f t="shared" ref="AT12:AT75" si="18">AT11-AU12</f>
        <v>20</v>
      </c>
      <c r="AU12" s="681">
        <v>15</v>
      </c>
      <c r="AV12" s="604">
        <v>471.55</v>
      </c>
      <c r="AW12" s="631">
        <v>45014</v>
      </c>
      <c r="AX12" s="604">
        <f t="shared" si="4"/>
        <v>471.55</v>
      </c>
      <c r="AY12" s="602" t="s">
        <v>673</v>
      </c>
      <c r="AZ12" s="603">
        <v>113.5</v>
      </c>
      <c r="BA12" s="635">
        <f t="shared" ref="BA12:BA75" si="19">BA11-AX12</f>
        <v>674.01</v>
      </c>
      <c r="BB12" s="718">
        <f t="shared" si="9"/>
        <v>53520.925000000003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583</v>
      </c>
      <c r="Y13" s="681">
        <v>35</v>
      </c>
      <c r="Z13" s="604">
        <v>946.16</v>
      </c>
      <c r="AA13" s="631">
        <v>45017</v>
      </c>
      <c r="AB13" s="604">
        <f t="shared" si="2"/>
        <v>946.16</v>
      </c>
      <c r="AC13" s="602" t="s">
        <v>699</v>
      </c>
      <c r="AD13" s="603">
        <v>137</v>
      </c>
      <c r="AE13" s="635">
        <f t="shared" si="15"/>
        <v>15840.340000000004</v>
      </c>
      <c r="AF13" s="718">
        <f t="shared" si="7"/>
        <v>129623.92</v>
      </c>
      <c r="AH13" s="174"/>
      <c r="AI13" s="736">
        <f t="shared" si="16"/>
        <v>0</v>
      </c>
      <c r="AJ13" s="681"/>
      <c r="AK13" s="604"/>
      <c r="AL13" s="631"/>
      <c r="AM13" s="959">
        <f t="shared" si="3"/>
        <v>0</v>
      </c>
      <c r="AN13" s="960"/>
      <c r="AO13" s="961"/>
      <c r="AP13" s="956">
        <f t="shared" si="17"/>
        <v>0</v>
      </c>
      <c r="AQ13" s="1229">
        <f t="shared" si="8"/>
        <v>0</v>
      </c>
      <c r="AS13" s="174"/>
      <c r="AT13" s="736">
        <f t="shared" si="18"/>
        <v>10</v>
      </c>
      <c r="AU13" s="681">
        <v>10</v>
      </c>
      <c r="AV13" s="604">
        <v>349.87</v>
      </c>
      <c r="AW13" s="631">
        <v>45014</v>
      </c>
      <c r="AX13" s="604">
        <f t="shared" si="4"/>
        <v>349.87</v>
      </c>
      <c r="AY13" s="602" t="s">
        <v>653</v>
      </c>
      <c r="AZ13" s="603">
        <v>113.5</v>
      </c>
      <c r="BA13" s="635">
        <f t="shared" si="19"/>
        <v>324.14</v>
      </c>
      <c r="BB13" s="718">
        <f t="shared" si="9"/>
        <v>39710.245000000003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583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15840.340000000004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959">
        <f t="shared" si="3"/>
        <v>0</v>
      </c>
      <c r="AN14" s="960"/>
      <c r="AO14" s="961"/>
      <c r="AP14" s="956">
        <f t="shared" si="17"/>
        <v>0</v>
      </c>
      <c r="AQ14" s="1229">
        <f t="shared" si="8"/>
        <v>0</v>
      </c>
      <c r="AS14" s="81" t="s">
        <v>33</v>
      </c>
      <c r="AT14" s="736">
        <f t="shared" si="18"/>
        <v>0</v>
      </c>
      <c r="AU14" s="681">
        <v>10</v>
      </c>
      <c r="AV14" s="604">
        <v>324.14</v>
      </c>
      <c r="AW14" s="631">
        <v>45015</v>
      </c>
      <c r="AX14" s="604">
        <f t="shared" si="4"/>
        <v>324.14</v>
      </c>
      <c r="AY14" s="602" t="s">
        <v>677</v>
      </c>
      <c r="AZ14" s="603">
        <v>113.5</v>
      </c>
      <c r="BA14" s="635">
        <f t="shared" si="19"/>
        <v>0</v>
      </c>
      <c r="BB14" s="718">
        <f t="shared" si="9"/>
        <v>36789.89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583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15840.340000000004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959">
        <f t="shared" si="3"/>
        <v>0</v>
      </c>
      <c r="AN15" s="960"/>
      <c r="AO15" s="961"/>
      <c r="AP15" s="956">
        <f t="shared" si="17"/>
        <v>0</v>
      </c>
      <c r="AQ15" s="1229">
        <f t="shared" si="8"/>
        <v>0</v>
      </c>
      <c r="AS15" s="72"/>
      <c r="AT15" s="736">
        <f t="shared" si="18"/>
        <v>0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0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583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15840.340000000004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959">
        <f t="shared" si="3"/>
        <v>0</v>
      </c>
      <c r="AN16" s="960"/>
      <c r="AO16" s="961"/>
      <c r="AP16" s="956">
        <f t="shared" si="17"/>
        <v>0</v>
      </c>
      <c r="AQ16" s="1229">
        <f t="shared" si="8"/>
        <v>0</v>
      </c>
      <c r="AS16" s="72"/>
      <c r="AT16" s="736">
        <f t="shared" si="18"/>
        <v>0</v>
      </c>
      <c r="AU16" s="681"/>
      <c r="AV16" s="604"/>
      <c r="AW16" s="631"/>
      <c r="AX16" s="604">
        <f t="shared" si="4"/>
        <v>0</v>
      </c>
      <c r="AY16" s="960"/>
      <c r="AZ16" s="961"/>
      <c r="BA16" s="956">
        <f t="shared" si="19"/>
        <v>0</v>
      </c>
      <c r="BB16" s="1229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583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15840.340000000004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0</v>
      </c>
      <c r="AQ17" s="718">
        <f t="shared" si="8"/>
        <v>0</v>
      </c>
      <c r="AT17" s="736">
        <f t="shared" si="18"/>
        <v>0</v>
      </c>
      <c r="AU17" s="681"/>
      <c r="AV17" s="604"/>
      <c r="AW17" s="631"/>
      <c r="AX17" s="604">
        <f t="shared" si="4"/>
        <v>0</v>
      </c>
      <c r="AY17" s="960"/>
      <c r="AZ17" s="961"/>
      <c r="BA17" s="956">
        <f t="shared" si="19"/>
        <v>0</v>
      </c>
      <c r="BB17" s="1229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583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15840.340000000004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0</v>
      </c>
      <c r="AQ18" s="718">
        <f t="shared" si="8"/>
        <v>0</v>
      </c>
      <c r="AT18" s="736">
        <f t="shared" si="18"/>
        <v>0</v>
      </c>
      <c r="AU18" s="681"/>
      <c r="AV18" s="604"/>
      <c r="AW18" s="631"/>
      <c r="AX18" s="604">
        <f t="shared" si="4"/>
        <v>0</v>
      </c>
      <c r="AY18" s="960"/>
      <c r="AZ18" s="961"/>
      <c r="BA18" s="956">
        <f t="shared" si="19"/>
        <v>0</v>
      </c>
      <c r="BB18" s="1229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583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15840.340000000004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0</v>
      </c>
      <c r="AQ19" s="718">
        <f t="shared" si="8"/>
        <v>0</v>
      </c>
      <c r="AS19" s="118"/>
      <c r="AT19" s="736">
        <f t="shared" si="18"/>
        <v>0</v>
      </c>
      <c r="AU19" s="681"/>
      <c r="AV19" s="604"/>
      <c r="AW19" s="631"/>
      <c r="AX19" s="604">
        <f t="shared" si="4"/>
        <v>0</v>
      </c>
      <c r="AY19" s="960"/>
      <c r="AZ19" s="961"/>
      <c r="BA19" s="956">
        <f t="shared" si="19"/>
        <v>0</v>
      </c>
      <c r="BB19" s="1229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125</v>
      </c>
      <c r="N20" s="681">
        <v>35</v>
      </c>
      <c r="O20" s="604">
        <v>1083.48</v>
      </c>
      <c r="P20" s="631">
        <v>45005</v>
      </c>
      <c r="Q20" s="604">
        <f t="shared" si="1"/>
        <v>1083.48</v>
      </c>
      <c r="R20" s="602" t="s">
        <v>606</v>
      </c>
      <c r="S20" s="603">
        <v>137</v>
      </c>
      <c r="T20" s="635">
        <f t="shared" si="13"/>
        <v>3707.2000000000012</v>
      </c>
      <c r="U20" s="718">
        <f t="shared" si="6"/>
        <v>148436.76</v>
      </c>
      <c r="W20" s="118"/>
      <c r="X20" s="736">
        <f t="shared" si="14"/>
        <v>583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15840.340000000004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0</v>
      </c>
      <c r="AQ20" s="718">
        <f t="shared" si="8"/>
        <v>0</v>
      </c>
      <c r="AS20" s="118"/>
      <c r="AT20" s="736">
        <f t="shared" si="18"/>
        <v>0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0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121</v>
      </c>
      <c r="N21" s="681">
        <v>4</v>
      </c>
      <c r="O21" s="604">
        <v>117.26</v>
      </c>
      <c r="P21" s="631">
        <v>45005</v>
      </c>
      <c r="Q21" s="604">
        <f t="shared" si="1"/>
        <v>117.26</v>
      </c>
      <c r="R21" s="602" t="s">
        <v>607</v>
      </c>
      <c r="S21" s="603">
        <v>137</v>
      </c>
      <c r="T21" s="635">
        <f t="shared" si="13"/>
        <v>3589.940000000001</v>
      </c>
      <c r="U21" s="718">
        <f t="shared" si="6"/>
        <v>16064.62</v>
      </c>
      <c r="W21" s="118"/>
      <c r="X21" s="736">
        <f t="shared" si="14"/>
        <v>583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15840.340000000004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0</v>
      </c>
      <c r="AQ21" s="718">
        <f t="shared" si="8"/>
        <v>0</v>
      </c>
      <c r="AS21" s="118"/>
      <c r="AT21" s="736">
        <f t="shared" si="18"/>
        <v>0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0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86</v>
      </c>
      <c r="N22" s="681">
        <v>35</v>
      </c>
      <c r="O22" s="604">
        <v>1074.56</v>
      </c>
      <c r="P22" s="631">
        <v>45006</v>
      </c>
      <c r="Q22" s="604">
        <f t="shared" si="1"/>
        <v>1074.56</v>
      </c>
      <c r="R22" s="602" t="s">
        <v>614</v>
      </c>
      <c r="S22" s="603">
        <v>137</v>
      </c>
      <c r="T22" s="635">
        <f t="shared" si="13"/>
        <v>2515.380000000001</v>
      </c>
      <c r="U22" s="718">
        <f t="shared" si="6"/>
        <v>147214.72</v>
      </c>
      <c r="W22" s="118"/>
      <c r="X22" s="736">
        <f t="shared" si="14"/>
        <v>583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15840.340000000004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0</v>
      </c>
      <c r="AQ22" s="718">
        <f t="shared" si="8"/>
        <v>0</v>
      </c>
      <c r="AS22" s="118"/>
      <c r="AT22" s="736">
        <f t="shared" si="18"/>
        <v>0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0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84</v>
      </c>
      <c r="N23" s="15">
        <v>2</v>
      </c>
      <c r="O23" s="68">
        <v>56.52</v>
      </c>
      <c r="P23" s="631">
        <v>45007</v>
      </c>
      <c r="Q23" s="604">
        <f t="shared" si="1"/>
        <v>56.52</v>
      </c>
      <c r="R23" s="602" t="s">
        <v>618</v>
      </c>
      <c r="S23" s="603">
        <v>137</v>
      </c>
      <c r="T23" s="635">
        <f t="shared" si="13"/>
        <v>2458.860000000001</v>
      </c>
      <c r="U23" s="718">
        <f t="shared" si="6"/>
        <v>7743.2400000000007</v>
      </c>
      <c r="W23" s="118"/>
      <c r="X23" s="174">
        <f t="shared" si="14"/>
        <v>583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15840.340000000004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0</v>
      </c>
      <c r="AQ23" s="718">
        <f t="shared" si="8"/>
        <v>0</v>
      </c>
      <c r="AS23" s="118"/>
      <c r="AT23" s="174">
        <f t="shared" si="18"/>
        <v>0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0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82</v>
      </c>
      <c r="N24" s="15">
        <v>2</v>
      </c>
      <c r="O24" s="68">
        <v>54.79</v>
      </c>
      <c r="P24" s="631">
        <v>45010</v>
      </c>
      <c r="Q24" s="604">
        <f t="shared" si="1"/>
        <v>54.79</v>
      </c>
      <c r="R24" s="602" t="s">
        <v>646</v>
      </c>
      <c r="S24" s="603">
        <v>134</v>
      </c>
      <c r="T24" s="635">
        <f t="shared" si="13"/>
        <v>2404.0700000000011</v>
      </c>
      <c r="U24" s="718">
        <f t="shared" si="6"/>
        <v>7341.86</v>
      </c>
      <c r="W24" s="119"/>
      <c r="X24" s="174">
        <f t="shared" si="14"/>
        <v>583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15840.340000000004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0</v>
      </c>
      <c r="AQ24" s="718">
        <f t="shared" si="8"/>
        <v>0</v>
      </c>
      <c r="AS24" s="119"/>
      <c r="AT24" s="174">
        <f t="shared" si="18"/>
        <v>0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0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5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47</v>
      </c>
      <c r="N25" s="15">
        <v>35</v>
      </c>
      <c r="O25" s="68">
        <v>1054.3800000000001</v>
      </c>
      <c r="P25" s="194">
        <v>45010</v>
      </c>
      <c r="Q25" s="68">
        <f t="shared" si="1"/>
        <v>1054.3800000000001</v>
      </c>
      <c r="R25" s="69" t="s">
        <v>647</v>
      </c>
      <c r="S25" s="70">
        <v>134</v>
      </c>
      <c r="T25" s="102">
     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15840.340000000004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04">
        <f t="shared" si="3"/>
        <v>0</v>
      </c>
      <c r="AN25" s="602"/>
      <c r="AO25" s="603"/>
      <c r="AP25" s="635">
        <f t="shared" si="17"/>
        <v>0</v>
      </c>
      <c r="AQ25" s="718">
        <f t="shared" si="8"/>
        <v>0</v>
      </c>
      <c r="AS25" s="118"/>
      <c r="AT25" s="174">
        <f t="shared" si="18"/>
        <v>0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0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5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12</v>
      </c>
      <c r="N26" s="15">
        <v>35</v>
      </c>
      <c r="O26" s="68">
        <v>1036.03</v>
      </c>
      <c r="P26" s="194">
        <v>45010</v>
      </c>
      <c r="Q26" s="68">
        <f t="shared" si="1"/>
        <v>1036.03</v>
      </c>
      <c r="R26" s="69" t="s">
        <v>650</v>
      </c>
      <c r="S26" s="70">
        <v>137</v>
      </c>
      <c r="T26" s="102">
        <f t="shared" si="13"/>
        <v>313.66000000000099</v>
      </c>
      <c r="U26" s="17">
        <f t="shared" si="6"/>
        <v>141936.10999999999</v>
      </c>
      <c r="W26" s="118"/>
      <c r="X26" s="174">
        <f t="shared" si="14"/>
        <v>583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15840.340000000004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04">
        <f t="shared" si="3"/>
        <v>0</v>
      </c>
      <c r="AN26" s="602"/>
      <c r="AO26" s="603"/>
      <c r="AP26" s="635">
        <f t="shared" si="17"/>
        <v>0</v>
      </c>
      <c r="AQ26" s="718">
        <f t="shared" si="8"/>
        <v>0</v>
      </c>
      <c r="AS26" s="118"/>
      <c r="AT26" s="174">
        <f t="shared" si="18"/>
        <v>0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0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5"/>
      <c r="F27" s="499">
        <v>464.36</v>
      </c>
      <c r="G27" s="1007"/>
      <c r="H27" s="1008"/>
      <c r="I27" s="956">
        <f t="shared" si="11"/>
        <v>-9.9999999872579792E-4</v>
      </c>
      <c r="J27" s="1229">
        <f t="shared" si="5"/>
        <v>0</v>
      </c>
      <c r="L27" s="118"/>
      <c r="M27" s="174">
        <f t="shared" si="12"/>
        <v>11</v>
      </c>
      <c r="N27" s="15">
        <v>1</v>
      </c>
      <c r="O27" s="68">
        <v>23.18</v>
      </c>
      <c r="P27" s="194">
        <v>45013</v>
      </c>
      <c r="Q27" s="68">
        <f t="shared" si="1"/>
        <v>23.18</v>
      </c>
      <c r="R27" s="69" t="s">
        <v>660</v>
      </c>
      <c r="S27" s="70">
        <v>137</v>
      </c>
      <c r="T27" s="102">
        <f t="shared" si="13"/>
        <v>290.48000000000098</v>
      </c>
      <c r="U27" s="17">
        <f t="shared" si="6"/>
        <v>3175.66</v>
      </c>
      <c r="W27" s="118"/>
      <c r="X27" s="174">
        <f t="shared" si="14"/>
        <v>583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15840.340000000004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04">
        <f t="shared" si="3"/>
        <v>0</v>
      </c>
      <c r="AN27" s="602"/>
      <c r="AO27" s="603"/>
      <c r="AP27" s="635">
        <f t="shared" si="17"/>
        <v>0</v>
      </c>
      <c r="AQ27" s="718">
        <f t="shared" si="8"/>
        <v>0</v>
      </c>
      <c r="AS27" s="118"/>
      <c r="AT27" s="174">
        <f t="shared" si="18"/>
        <v>0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0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5"/>
      <c r="F28" s="499">
        <f t="shared" si="0"/>
        <v>0</v>
      </c>
      <c r="G28" s="1007"/>
      <c r="H28" s="1008"/>
      <c r="I28" s="956">
        <f t="shared" si="11"/>
        <v>-9.9999999872579792E-4</v>
      </c>
      <c r="J28" s="1229">
        <f t="shared" si="5"/>
        <v>0</v>
      </c>
      <c r="L28" s="118"/>
      <c r="M28" s="174">
        <f t="shared" si="12"/>
        <v>8</v>
      </c>
      <c r="N28" s="15">
        <v>3</v>
      </c>
      <c r="O28" s="68">
        <v>82.01</v>
      </c>
      <c r="P28" s="194">
        <v>45014</v>
      </c>
      <c r="Q28" s="68">
        <f t="shared" si="1"/>
        <v>82.01</v>
      </c>
      <c r="R28" s="69" t="s">
        <v>667</v>
      </c>
      <c r="S28" s="70">
        <v>134</v>
      </c>
      <c r="T28" s="102">
        <f t="shared" si="13"/>
        <v>208.47000000000099</v>
      </c>
      <c r="U28" s="17">
        <f t="shared" si="6"/>
        <v>10989.34</v>
      </c>
      <c r="W28" s="118"/>
      <c r="X28" s="174">
        <f t="shared" si="14"/>
        <v>583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15840.340000000004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0</v>
      </c>
      <c r="AQ28" s="17">
        <f t="shared" si="8"/>
        <v>0</v>
      </c>
      <c r="AS28" s="118"/>
      <c r="AT28" s="174">
        <f t="shared" si="18"/>
        <v>0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0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5"/>
      <c r="F29" s="499">
        <f t="shared" si="0"/>
        <v>0</v>
      </c>
      <c r="G29" s="1007"/>
      <c r="H29" s="1008"/>
      <c r="I29" s="956">
        <f t="shared" si="11"/>
        <v>-9.9999999872579792E-4</v>
      </c>
      <c r="J29" s="1229">
        <f t="shared" si="5"/>
        <v>0</v>
      </c>
      <c r="L29" s="118"/>
      <c r="M29" s="174">
        <f t="shared" si="12"/>
        <v>8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208.47000000000099</v>
      </c>
      <c r="U29" s="17">
        <f t="shared" si="6"/>
        <v>0</v>
      </c>
      <c r="W29" s="118"/>
      <c r="X29" s="174">
        <f t="shared" si="14"/>
        <v>583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15840.340000000004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0</v>
      </c>
      <c r="AQ29" s="17">
        <f t="shared" si="8"/>
        <v>0</v>
      </c>
      <c r="AS29" s="118"/>
      <c r="AT29" s="174">
        <f t="shared" si="18"/>
        <v>0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0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5"/>
      <c r="F30" s="499">
        <f t="shared" si="0"/>
        <v>0</v>
      </c>
      <c r="G30" s="1007"/>
      <c r="H30" s="1008"/>
      <c r="I30" s="956">
        <f t="shared" si="11"/>
        <v>-9.9999999872579792E-4</v>
      </c>
      <c r="J30" s="1229">
        <f t="shared" si="5"/>
        <v>0</v>
      </c>
      <c r="L30" s="118"/>
      <c r="M30" s="174">
        <f t="shared" si="12"/>
        <v>8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208.47000000000099</v>
      </c>
      <c r="U30" s="17">
        <f t="shared" si="6"/>
        <v>0</v>
      </c>
      <c r="W30" s="118"/>
      <c r="X30" s="174">
        <f t="shared" si="14"/>
        <v>583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15840.340000000004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0</v>
      </c>
      <c r="AQ30" s="17">
        <f t="shared" si="8"/>
        <v>0</v>
      </c>
      <c r="AS30" s="118"/>
      <c r="AT30" s="174">
        <f t="shared" si="18"/>
        <v>0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0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5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8</v>
      </c>
      <c r="N31" s="15"/>
      <c r="O31" s="68"/>
      <c r="P31" s="194"/>
      <c r="Q31" s="68">
        <f t="shared" si="1"/>
        <v>0</v>
      </c>
      <c r="R31" s="960"/>
      <c r="S31" s="961"/>
      <c r="T31" s="956">
        <f t="shared" si="13"/>
        <v>208.47000000000099</v>
      </c>
      <c r="U31" s="1229">
        <f t="shared" si="6"/>
        <v>0</v>
      </c>
      <c r="W31" s="118"/>
      <c r="X31" s="174">
        <f t="shared" si="14"/>
        <v>583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15840.340000000004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0</v>
      </c>
      <c r="AQ31" s="17">
        <f t="shared" si="8"/>
        <v>0</v>
      </c>
      <c r="AS31" s="118"/>
      <c r="AT31" s="174">
        <f t="shared" si="18"/>
        <v>0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0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5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0</v>
      </c>
      <c r="N32" s="15">
        <v>8</v>
      </c>
      <c r="O32" s="68"/>
      <c r="P32" s="194"/>
      <c r="Q32" s="68">
        <v>208.47</v>
      </c>
      <c r="R32" s="960"/>
      <c r="S32" s="961"/>
      <c r="T32" s="956">
        <f t="shared" si="13"/>
        <v>9.9475983006414026E-13</v>
      </c>
      <c r="U32" s="1229">
        <f t="shared" si="6"/>
        <v>0</v>
      </c>
      <c r="W32" s="118"/>
      <c r="X32" s="174">
        <f t="shared" si="14"/>
        <v>583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15840.340000000004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0</v>
      </c>
      <c r="AQ32" s="17">
        <f t="shared" si="8"/>
        <v>0</v>
      </c>
      <c r="AS32" s="118"/>
      <c r="AT32" s="174">
        <f t="shared" si="18"/>
        <v>0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0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5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0</v>
      </c>
      <c r="N33" s="15"/>
      <c r="O33" s="68"/>
      <c r="P33" s="194"/>
      <c r="Q33" s="68">
        <f t="shared" si="1"/>
        <v>0</v>
      </c>
      <c r="R33" s="960"/>
      <c r="S33" s="961"/>
      <c r="T33" s="956">
        <f t="shared" si="13"/>
        <v>9.9475983006414026E-13</v>
      </c>
      <c r="U33" s="1229">
        <f t="shared" si="6"/>
        <v>0</v>
      </c>
      <c r="W33" s="118"/>
      <c r="X33" s="174">
        <f t="shared" si="14"/>
        <v>583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15840.340000000004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0</v>
      </c>
      <c r="AQ33" s="17">
        <f t="shared" si="8"/>
        <v>0</v>
      </c>
      <c r="AS33" s="118"/>
      <c r="AT33" s="174">
        <f t="shared" si="18"/>
        <v>0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0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5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0</v>
      </c>
      <c r="N34" s="15"/>
      <c r="O34" s="68"/>
      <c r="P34" s="194"/>
      <c r="Q34" s="68">
        <f t="shared" si="1"/>
        <v>0</v>
      </c>
      <c r="R34" s="960"/>
      <c r="S34" s="961"/>
      <c r="T34" s="956">
        <f t="shared" si="13"/>
        <v>9.9475983006414026E-13</v>
      </c>
      <c r="U34" s="1229">
        <f t="shared" si="6"/>
        <v>0</v>
      </c>
      <c r="W34" s="118"/>
      <c r="X34" s="174">
        <f t="shared" si="14"/>
        <v>583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15840.340000000004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0</v>
      </c>
      <c r="AQ34" s="17">
        <f t="shared" si="8"/>
        <v>0</v>
      </c>
      <c r="AS34" s="118"/>
      <c r="AT34" s="174">
        <f t="shared" si="18"/>
        <v>0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0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5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0</v>
      </c>
      <c r="N35" s="15"/>
      <c r="O35" s="68"/>
      <c r="P35" s="194"/>
      <c r="Q35" s="68">
        <f t="shared" si="1"/>
        <v>0</v>
      </c>
      <c r="R35" s="960"/>
      <c r="S35" s="961"/>
      <c r="T35" s="956">
        <f t="shared" si="13"/>
        <v>9.9475983006414026E-13</v>
      </c>
      <c r="U35" s="1229">
        <f t="shared" si="6"/>
        <v>0</v>
      </c>
      <c r="W35" s="118"/>
      <c r="X35" s="174">
        <f t="shared" si="14"/>
        <v>583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15840.340000000004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0</v>
      </c>
      <c r="AQ35" s="17">
        <f t="shared" si="8"/>
        <v>0</v>
      </c>
      <c r="AS35" s="118"/>
      <c r="AT35" s="174">
        <f t="shared" si="18"/>
        <v>0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0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5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0</v>
      </c>
      <c r="N36" s="15"/>
      <c r="O36" s="68"/>
      <c r="P36" s="194"/>
      <c r="Q36" s="68">
        <f t="shared" si="1"/>
        <v>0</v>
      </c>
      <c r="R36" s="960"/>
      <c r="S36" s="961"/>
      <c r="T36" s="956">
        <f t="shared" si="13"/>
        <v>9.9475983006414026E-13</v>
      </c>
      <c r="U36" s="1229">
        <f t="shared" si="6"/>
        <v>0</v>
      </c>
      <c r="W36" s="118"/>
      <c r="X36" s="174">
        <f t="shared" si="14"/>
        <v>583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15840.340000000004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0</v>
      </c>
      <c r="AQ36" s="17">
        <f t="shared" si="8"/>
        <v>0</v>
      </c>
      <c r="AS36" s="118"/>
      <c r="AT36" s="174">
        <f t="shared" si="18"/>
        <v>0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0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5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0</v>
      </c>
      <c r="N37" s="15"/>
      <c r="O37" s="68"/>
      <c r="P37" s="194"/>
      <c r="Q37" s="68">
        <f t="shared" si="1"/>
        <v>0</v>
      </c>
      <c r="R37" s="960"/>
      <c r="S37" s="961"/>
      <c r="T37" s="956">
        <f t="shared" si="13"/>
        <v>9.9475983006414026E-13</v>
      </c>
      <c r="U37" s="1229">
        <f t="shared" si="6"/>
        <v>0</v>
      </c>
      <c r="W37" s="118" t="s">
        <v>22</v>
      </c>
      <c r="X37" s="174">
        <f t="shared" si="14"/>
        <v>583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15840.340000000004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0</v>
      </c>
      <c r="AQ37" s="17">
        <f t="shared" si="8"/>
        <v>0</v>
      </c>
      <c r="AS37" s="118" t="s">
        <v>22</v>
      </c>
      <c r="AT37" s="174">
        <f t="shared" si="18"/>
        <v>0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0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5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9.9475983006414026E-13</v>
      </c>
      <c r="U38" s="17">
        <f t="shared" si="6"/>
        <v>0</v>
      </c>
      <c r="W38" s="119"/>
      <c r="X38" s="174">
        <f t="shared" si="14"/>
        <v>583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15840.340000000004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0</v>
      </c>
      <c r="AQ38" s="17">
        <f t="shared" si="8"/>
        <v>0</v>
      </c>
      <c r="AS38" s="119"/>
      <c r="AT38" s="174">
        <f t="shared" si="18"/>
        <v>0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0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5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9.9475983006414026E-13</v>
      </c>
      <c r="U39" s="17">
        <f t="shared" si="6"/>
        <v>0</v>
      </c>
      <c r="W39" s="118"/>
      <c r="X39" s="174">
        <f t="shared" si="14"/>
        <v>583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15840.340000000004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0</v>
      </c>
      <c r="AQ39" s="17">
        <f t="shared" si="8"/>
        <v>0</v>
      </c>
      <c r="AS39" s="118"/>
      <c r="AT39" s="174">
        <f t="shared" si="18"/>
        <v>0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0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5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9.9475983006414026E-13</v>
      </c>
      <c r="U40" s="17">
        <f t="shared" si="6"/>
        <v>0</v>
      </c>
      <c r="W40" s="118"/>
      <c r="X40" s="174">
        <f t="shared" si="14"/>
        <v>583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15840.340000000004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0</v>
      </c>
      <c r="AQ40" s="17">
        <f t="shared" si="8"/>
        <v>0</v>
      </c>
      <c r="AS40" s="118"/>
      <c r="AT40" s="174">
        <f t="shared" si="18"/>
        <v>0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0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5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9.9475983006414026E-13</v>
      </c>
      <c r="U41" s="17">
        <f t="shared" si="6"/>
        <v>0</v>
      </c>
      <c r="W41" s="118"/>
      <c r="X41" s="174">
        <f t="shared" si="14"/>
        <v>583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15840.340000000004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0</v>
      </c>
      <c r="AQ41" s="17">
        <f t="shared" si="8"/>
        <v>0</v>
      </c>
      <c r="AS41" s="118"/>
      <c r="AT41" s="174">
        <f t="shared" si="18"/>
        <v>0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0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5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9.9475983006414026E-13</v>
      </c>
      <c r="U42" s="17">
        <f t="shared" si="6"/>
        <v>0</v>
      </c>
      <c r="W42" s="118"/>
      <c r="X42" s="174">
        <f t="shared" si="14"/>
        <v>583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15840.340000000004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0</v>
      </c>
      <c r="AQ42" s="17">
        <f t="shared" si="8"/>
        <v>0</v>
      </c>
      <c r="AS42" s="118"/>
      <c r="AT42" s="174">
        <f t="shared" si="18"/>
        <v>0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0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5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9.9475983006414026E-13</v>
      </c>
      <c r="U43" s="17">
        <f t="shared" si="6"/>
        <v>0</v>
      </c>
      <c r="W43" s="118"/>
      <c r="X43" s="174">
        <f t="shared" si="14"/>
        <v>583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15840.340000000004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0</v>
      </c>
      <c r="AQ43" s="17">
        <f t="shared" si="8"/>
        <v>0</v>
      </c>
      <c r="AS43" s="118"/>
      <c r="AT43" s="174">
        <f t="shared" si="18"/>
        <v>0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0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9.9475983006414026E-13</v>
      </c>
      <c r="U44" s="17">
        <f t="shared" si="6"/>
        <v>0</v>
      </c>
      <c r="W44" s="118"/>
      <c r="X44" s="174">
        <f t="shared" si="14"/>
        <v>583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15840.340000000004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0</v>
      </c>
      <c r="AQ44" s="17">
        <f t="shared" si="8"/>
        <v>0</v>
      </c>
      <c r="AS44" s="118"/>
      <c r="AT44" s="174">
        <f t="shared" si="18"/>
        <v>0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0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9.9475983006414026E-13</v>
      </c>
      <c r="U45" s="17">
        <f t="shared" si="6"/>
        <v>0</v>
      </c>
      <c r="W45" s="118"/>
      <c r="X45" s="174">
        <f t="shared" si="14"/>
        <v>583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15840.340000000004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0</v>
      </c>
      <c r="AQ45" s="17">
        <f t="shared" si="8"/>
        <v>0</v>
      </c>
      <c r="AS45" s="118"/>
      <c r="AT45" s="174">
        <f t="shared" si="18"/>
        <v>0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0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9.9475983006414026E-13</v>
      </c>
      <c r="U46" s="17">
        <f t="shared" si="6"/>
        <v>0</v>
      </c>
      <c r="W46" s="118"/>
      <c r="X46" s="174">
        <f t="shared" si="14"/>
        <v>583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15840.340000000004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0</v>
      </c>
      <c r="AQ46" s="17">
        <f t="shared" si="8"/>
        <v>0</v>
      </c>
      <c r="AS46" s="118"/>
      <c r="AT46" s="174">
        <f t="shared" si="18"/>
        <v>0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0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9.9475983006414026E-13</v>
      </c>
      <c r="U47" s="17">
        <f t="shared" si="6"/>
        <v>0</v>
      </c>
      <c r="W47" s="118"/>
      <c r="X47" s="174">
        <f t="shared" si="14"/>
        <v>583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15840.340000000004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0</v>
      </c>
      <c r="AQ47" s="17">
        <f t="shared" si="8"/>
        <v>0</v>
      </c>
      <c r="AS47" s="118"/>
      <c r="AT47" s="174">
        <f t="shared" si="18"/>
        <v>0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0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9.9475983006414026E-13</v>
      </c>
      <c r="U48" s="17">
        <f t="shared" si="6"/>
        <v>0</v>
      </c>
      <c r="W48" s="118"/>
      <c r="X48" s="174">
        <f t="shared" si="14"/>
        <v>583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15840.340000000004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0</v>
      </c>
      <c r="AQ48" s="17">
        <f t="shared" si="8"/>
        <v>0</v>
      </c>
      <c r="AS48" s="118"/>
      <c r="AT48" s="174">
        <f t="shared" si="18"/>
        <v>0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0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9.9475983006414026E-13</v>
      </c>
      <c r="U49" s="17">
        <f t="shared" si="6"/>
        <v>0</v>
      </c>
      <c r="W49" s="118"/>
      <c r="X49" s="174">
        <f t="shared" si="14"/>
        <v>583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15840.340000000004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0</v>
      </c>
      <c r="AQ49" s="17">
        <f t="shared" si="8"/>
        <v>0</v>
      </c>
      <c r="AS49" s="118"/>
      <c r="AT49" s="174">
        <f t="shared" si="18"/>
        <v>0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0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9.9475983006414026E-13</v>
      </c>
      <c r="U50" s="17">
        <f t="shared" si="6"/>
        <v>0</v>
      </c>
      <c r="W50" s="118"/>
      <c r="X50" s="174">
        <f t="shared" si="14"/>
        <v>583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15840.340000000004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0</v>
      </c>
      <c r="AQ50" s="17">
        <f t="shared" si="8"/>
        <v>0</v>
      </c>
      <c r="AS50" s="118"/>
      <c r="AT50" s="174">
        <f t="shared" si="18"/>
        <v>0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0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9.9475983006414026E-13</v>
      </c>
      <c r="U51" s="17">
        <f t="shared" si="6"/>
        <v>0</v>
      </c>
      <c r="W51" s="118"/>
      <c r="X51" s="174">
        <f t="shared" si="14"/>
        <v>583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15840.340000000004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0</v>
      </c>
      <c r="AQ51" s="17">
        <f t="shared" si="8"/>
        <v>0</v>
      </c>
      <c r="AS51" s="118"/>
      <c r="AT51" s="174">
        <f t="shared" si="18"/>
        <v>0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0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9.9475983006414026E-13</v>
      </c>
      <c r="U52" s="17">
        <f t="shared" si="6"/>
        <v>0</v>
      </c>
      <c r="W52" s="118"/>
      <c r="X52" s="174">
        <f t="shared" si="14"/>
        <v>583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15840.340000000004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0</v>
      </c>
      <c r="AQ52" s="17">
        <f t="shared" si="8"/>
        <v>0</v>
      </c>
      <c r="AS52" s="118"/>
      <c r="AT52" s="174">
        <f t="shared" si="18"/>
        <v>0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0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9.9475983006414026E-13</v>
      </c>
      <c r="U53" s="17">
        <f t="shared" si="6"/>
        <v>0</v>
      </c>
      <c r="W53" s="118"/>
      <c r="X53" s="174">
        <f t="shared" si="14"/>
        <v>583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15840.340000000004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0</v>
      </c>
      <c r="AQ53" s="17">
        <f t="shared" si="8"/>
        <v>0</v>
      </c>
      <c r="AS53" s="118"/>
      <c r="AT53" s="174">
        <f t="shared" si="18"/>
        <v>0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0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9.9475983006414026E-13</v>
      </c>
      <c r="U54" s="17">
        <f t="shared" si="6"/>
        <v>0</v>
      </c>
      <c r="W54" s="118"/>
      <c r="X54" s="174">
        <f t="shared" si="14"/>
        <v>583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15840.340000000004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0</v>
      </c>
      <c r="AQ54" s="17">
        <f t="shared" si="8"/>
        <v>0</v>
      </c>
      <c r="AS54" s="118"/>
      <c r="AT54" s="174">
        <f t="shared" si="18"/>
        <v>0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0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9.9475983006414026E-13</v>
      </c>
      <c r="U55" s="17">
        <f t="shared" si="6"/>
        <v>0</v>
      </c>
      <c r="W55" s="118"/>
      <c r="X55" s="174">
        <f t="shared" si="14"/>
        <v>583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15840.340000000004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0</v>
      </c>
      <c r="AQ55" s="17">
        <f t="shared" si="8"/>
        <v>0</v>
      </c>
      <c r="AS55" s="118"/>
      <c r="AT55" s="174">
        <f t="shared" si="18"/>
        <v>0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0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9.9475983006414026E-13</v>
      </c>
      <c r="U56" s="17">
        <f t="shared" si="6"/>
        <v>0</v>
      </c>
      <c r="W56" s="118"/>
      <c r="X56" s="174">
        <f t="shared" si="14"/>
        <v>583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15840.340000000004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0</v>
      </c>
      <c r="AQ56" s="17">
        <f t="shared" si="8"/>
        <v>0</v>
      </c>
      <c r="AS56" s="118"/>
      <c r="AT56" s="174">
        <f t="shared" si="18"/>
        <v>0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0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9.9475983006414026E-13</v>
      </c>
      <c r="U57" s="17">
        <f t="shared" si="6"/>
        <v>0</v>
      </c>
      <c r="W57" s="118"/>
      <c r="X57" s="174">
        <f t="shared" si="14"/>
        <v>583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15840.340000000004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0</v>
      </c>
      <c r="AQ57" s="17">
        <f t="shared" si="8"/>
        <v>0</v>
      </c>
      <c r="AS57" s="118"/>
      <c r="AT57" s="174">
        <f t="shared" si="18"/>
        <v>0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0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0</v>
      </c>
      <c r="N58" s="15"/>
      <c r="O58" s="68"/>
      <c r="P58" s="194"/>
      <c r="Q58" s="68">
        <v>0</v>
      </c>
      <c r="R58" s="69"/>
      <c r="S58" s="70"/>
      <c r="T58" s="102">
        <f t="shared" si="13"/>
        <v>9.9475983006414026E-13</v>
      </c>
      <c r="U58" s="17">
        <f t="shared" si="6"/>
        <v>0</v>
      </c>
      <c r="W58" s="118"/>
      <c r="X58" s="174">
        <f t="shared" si="14"/>
        <v>583</v>
      </c>
      <c r="Y58" s="15"/>
      <c r="Z58" s="68"/>
      <c r="AA58" s="194"/>
      <c r="AB58" s="68">
        <v>0</v>
      </c>
      <c r="AC58" s="69"/>
      <c r="AD58" s="70"/>
      <c r="AE58" s="102">
        <f t="shared" si="15"/>
        <v>15840.340000000004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0</v>
      </c>
      <c r="AQ58" s="17">
        <f t="shared" si="8"/>
        <v>0</v>
      </c>
      <c r="AS58" s="118"/>
      <c r="AT58" s="174">
        <f t="shared" si="18"/>
        <v>0</v>
      </c>
      <c r="AU58" s="15"/>
      <c r="AV58" s="68"/>
      <c r="AW58" s="194"/>
      <c r="AX58" s="68">
        <v>0</v>
      </c>
      <c r="AY58" s="69"/>
      <c r="AZ58" s="70"/>
      <c r="BA58" s="102">
        <f t="shared" si="19"/>
        <v>0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9.9475983006414026E-13</v>
      </c>
      <c r="U59" s="17">
        <f t="shared" si="6"/>
        <v>0</v>
      </c>
      <c r="W59" s="118"/>
      <c r="X59" s="174">
        <f t="shared" si="14"/>
        <v>583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15840.340000000004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0</v>
      </c>
      <c r="AQ59" s="17">
        <f t="shared" si="8"/>
        <v>0</v>
      </c>
      <c r="AS59" s="118"/>
      <c r="AT59" s="174">
        <f t="shared" si="18"/>
        <v>0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0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9.9475983006414026E-13</v>
      </c>
      <c r="U60" s="17">
        <f t="shared" si="6"/>
        <v>0</v>
      </c>
      <c r="W60" s="118"/>
      <c r="X60" s="174">
        <f t="shared" si="14"/>
        <v>583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15840.340000000004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0</v>
      </c>
      <c r="AQ60" s="17">
        <f t="shared" si="8"/>
        <v>0</v>
      </c>
      <c r="AS60" s="118"/>
      <c r="AT60" s="174">
        <f t="shared" si="18"/>
        <v>0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0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9.9475983006414026E-13</v>
      </c>
      <c r="U61" s="17">
        <f t="shared" si="6"/>
        <v>0</v>
      </c>
      <c r="W61" s="118"/>
      <c r="X61" s="174">
        <f t="shared" si="14"/>
        <v>583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15840.340000000004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0</v>
      </c>
      <c r="AQ61" s="17">
        <f t="shared" si="8"/>
        <v>0</v>
      </c>
      <c r="AS61" s="118"/>
      <c r="AT61" s="174">
        <f t="shared" si="18"/>
        <v>0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0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9.9475983006414026E-13</v>
      </c>
      <c r="U62" s="17">
        <f t="shared" si="6"/>
        <v>0</v>
      </c>
      <c r="W62" s="118"/>
      <c r="X62" s="174">
        <f t="shared" si="14"/>
        <v>583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15840.340000000004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0</v>
      </c>
      <c r="AQ62" s="17">
        <f t="shared" si="8"/>
        <v>0</v>
      </c>
      <c r="AS62" s="118"/>
      <c r="AT62" s="174">
        <f t="shared" si="18"/>
        <v>0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0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9.9475983006414026E-13</v>
      </c>
      <c r="U63" s="17">
        <f t="shared" si="6"/>
        <v>0</v>
      </c>
      <c r="W63" s="118"/>
      <c r="X63" s="174">
        <f t="shared" si="14"/>
        <v>583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15840.340000000004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0</v>
      </c>
      <c r="AQ63" s="17">
        <f t="shared" si="8"/>
        <v>0</v>
      </c>
      <c r="AS63" s="118"/>
      <c r="AT63" s="174">
        <f t="shared" si="18"/>
        <v>0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0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9.9475983006414026E-13</v>
      </c>
      <c r="U64" s="17">
        <f t="shared" si="6"/>
        <v>0</v>
      </c>
      <c r="W64" s="118"/>
      <c r="X64" s="174">
        <f t="shared" si="14"/>
        <v>583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15840.340000000004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0</v>
      </c>
      <c r="AQ64" s="17">
        <f t="shared" si="8"/>
        <v>0</v>
      </c>
      <c r="AS64" s="118"/>
      <c r="AT64" s="174">
        <f t="shared" si="18"/>
        <v>0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0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9.9475983006414026E-13</v>
      </c>
      <c r="U65" s="17">
        <f t="shared" si="6"/>
        <v>0</v>
      </c>
      <c r="W65" s="118"/>
      <c r="X65" s="174">
        <f t="shared" si="14"/>
        <v>583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15840.340000000004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0</v>
      </c>
      <c r="AQ65" s="17">
        <f t="shared" si="8"/>
        <v>0</v>
      </c>
      <c r="AS65" s="118"/>
      <c r="AT65" s="174">
        <f t="shared" si="18"/>
        <v>0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0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9.9475983006414026E-13</v>
      </c>
      <c r="U66" s="17">
        <f t="shared" si="6"/>
        <v>0</v>
      </c>
      <c r="W66" s="118"/>
      <c r="X66" s="174">
        <f t="shared" si="14"/>
        <v>583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15840.340000000004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0</v>
      </c>
      <c r="AQ66" s="17">
        <f t="shared" si="8"/>
        <v>0</v>
      </c>
      <c r="AS66" s="118"/>
      <c r="AT66" s="174">
        <f t="shared" si="18"/>
        <v>0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0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9.9475983006414026E-13</v>
      </c>
      <c r="U67" s="17">
        <f t="shared" si="6"/>
        <v>0</v>
      </c>
      <c r="W67" s="118"/>
      <c r="X67" s="174">
        <f t="shared" si="14"/>
        <v>583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15840.340000000004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0</v>
      </c>
      <c r="AQ67" s="17">
        <f t="shared" si="8"/>
        <v>0</v>
      </c>
      <c r="AS67" s="118"/>
      <c r="AT67" s="174">
        <f t="shared" si="18"/>
        <v>0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0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9.9475983006414026E-13</v>
      </c>
      <c r="U68" s="17">
        <f t="shared" si="6"/>
        <v>0</v>
      </c>
      <c r="W68" s="118"/>
      <c r="X68" s="174">
        <f t="shared" si="14"/>
        <v>583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15840.340000000004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0</v>
      </c>
      <c r="AQ68" s="17">
        <f t="shared" si="8"/>
        <v>0</v>
      </c>
      <c r="AS68" s="118"/>
      <c r="AT68" s="174">
        <f t="shared" si="18"/>
        <v>0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0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9.9475983006414026E-13</v>
      </c>
      <c r="U69" s="17">
        <f t="shared" si="6"/>
        <v>0</v>
      </c>
      <c r="W69" s="118"/>
      <c r="X69" s="174">
        <f t="shared" si="14"/>
        <v>583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15840.340000000004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0</v>
      </c>
      <c r="AQ69" s="17">
        <f t="shared" si="8"/>
        <v>0</v>
      </c>
      <c r="AS69" s="118"/>
      <c r="AT69" s="174">
        <f t="shared" si="18"/>
        <v>0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0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9.9475983006414026E-13</v>
      </c>
      <c r="U70" s="17">
        <f t="shared" si="6"/>
        <v>0</v>
      </c>
      <c r="W70" s="118"/>
      <c r="X70" s="174">
        <f t="shared" si="14"/>
        <v>583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15840.340000000004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0</v>
      </c>
      <c r="AQ70" s="17">
        <f t="shared" si="8"/>
        <v>0</v>
      </c>
      <c r="AS70" s="118"/>
      <c r="AT70" s="174">
        <f t="shared" si="18"/>
        <v>0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0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9.9475983006414026E-13</v>
      </c>
      <c r="U71" s="17">
        <f t="shared" si="6"/>
        <v>0</v>
      </c>
      <c r="W71" s="118"/>
      <c r="X71" s="174">
        <f t="shared" si="14"/>
        <v>583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15840.340000000004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0</v>
      </c>
      <c r="AQ71" s="17">
        <f t="shared" si="8"/>
        <v>0</v>
      </c>
      <c r="AS71" s="118"/>
      <c r="AT71" s="174">
        <f t="shared" si="18"/>
        <v>0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0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9.9475983006414026E-13</v>
      </c>
      <c r="U72" s="17">
        <f t="shared" si="6"/>
        <v>0</v>
      </c>
      <c r="W72" s="118"/>
      <c r="X72" s="174">
        <f t="shared" si="14"/>
        <v>583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15840.340000000004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0</v>
      </c>
      <c r="AQ72" s="17">
        <f t="shared" si="8"/>
        <v>0</v>
      </c>
      <c r="AS72" s="118"/>
      <c r="AT72" s="174">
        <f t="shared" si="18"/>
        <v>0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0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9.9475983006414026E-13</v>
      </c>
      <c r="U73" s="17">
        <f t="shared" si="6"/>
        <v>0</v>
      </c>
      <c r="W73" s="118"/>
      <c r="X73" s="174">
        <f t="shared" si="14"/>
        <v>583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15840.340000000004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0</v>
      </c>
      <c r="AQ73" s="17">
        <f t="shared" si="8"/>
        <v>0</v>
      </c>
      <c r="AS73" s="118"/>
      <c r="AT73" s="174">
        <f t="shared" si="18"/>
        <v>0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0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9.9475983006414026E-13</v>
      </c>
      <c r="U74" s="17">
        <f t="shared" si="6"/>
        <v>0</v>
      </c>
      <c r="W74" s="118"/>
      <c r="X74" s="174">
        <f t="shared" si="14"/>
        <v>583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15840.340000000004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0</v>
      </c>
      <c r="AQ74" s="17">
        <f t="shared" si="8"/>
        <v>0</v>
      </c>
      <c r="AS74" s="118"/>
      <c r="AT74" s="174">
        <f t="shared" si="18"/>
        <v>0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0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9.9475983006414026E-13</v>
      </c>
      <c r="U75" s="17">
        <f t="shared" ref="U75:U77" si="26">Q75*S75</f>
        <v>0</v>
      </c>
      <c r="W75" s="118"/>
      <c r="X75" s="174">
        <f t="shared" si="14"/>
        <v>583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15840.340000000004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0</v>
      </c>
      <c r="AQ75" s="17">
        <f t="shared" ref="AQ75:AQ77" si="28">AM75*AO75</f>
        <v>0</v>
      </c>
      <c r="AS75" s="118"/>
      <c r="AT75" s="174">
        <f t="shared" si="18"/>
        <v>0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0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9.9475983006414026E-13</v>
      </c>
      <c r="U76" s="17">
        <f t="shared" si="26"/>
        <v>0</v>
      </c>
      <c r="W76" s="118"/>
      <c r="X76" s="174">
        <f t="shared" ref="X76" si="34">X75-Y76</f>
        <v>583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15840.340000000004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0</v>
      </c>
      <c r="AQ76" s="17">
        <f t="shared" si="28"/>
        <v>0</v>
      </c>
      <c r="AS76" s="118"/>
      <c r="AT76" s="174">
        <f t="shared" ref="AT76" si="38">AT75-AU76</f>
        <v>0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0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9.9475983006414026E-13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15840.340000000004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0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0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330</v>
      </c>
      <c r="O79" s="6">
        <f>SUM(O10:O78)</f>
        <v>9632.93</v>
      </c>
      <c r="Q79" s="6">
        <f>SUM(Q10:Q78)</f>
        <v>9841.4</v>
      </c>
      <c r="Y79" s="53">
        <f>SUM(Y10:Y78)</f>
        <v>58</v>
      </c>
      <c r="Z79" s="6">
        <f>SUM(Z10:Z78)</f>
        <v>1572.69</v>
      </c>
      <c r="AB79" s="6">
        <f>SUM(AB10:AB78)</f>
        <v>1572.69</v>
      </c>
      <c r="AJ79" s="53">
        <f>SUM(AJ10:AJ78)</f>
        <v>1</v>
      </c>
      <c r="AK79" s="6">
        <f>SUM(AK10:AK78)</f>
        <v>30.38</v>
      </c>
      <c r="AM79" s="6">
        <f>SUM(AM10:AM78)</f>
        <v>30.38</v>
      </c>
      <c r="AU79" s="53">
        <f>SUM(AU10:AU78)</f>
        <v>37</v>
      </c>
      <c r="AV79" s="6">
        <f>SUM(AV10:AV78)</f>
        <v>1202.1799999999998</v>
      </c>
      <c r="AX79" s="6">
        <f>SUM(AX10:AX78)</f>
        <v>1202.1799999999998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583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0</v>
      </c>
    </row>
    <row r="83" spans="3:50" ht="15.75" thickBot="1" x14ac:dyDescent="0.3"/>
    <row r="84" spans="3:50" ht="15.75" thickBot="1" x14ac:dyDescent="0.3">
      <c r="C84" s="1395" t="s">
        <v>11</v>
      </c>
      <c r="D84" s="1396"/>
      <c r="E84" s="56">
        <f>E5+E6-F79+E7+E4</f>
        <v>-1.0000000020227162E-3</v>
      </c>
      <c r="F84" s="72"/>
      <c r="N84" s="1395" t="s">
        <v>11</v>
      </c>
      <c r="O84" s="1396"/>
      <c r="P84" s="56">
        <f>P5+P6-Q79+P7+P4</f>
        <v>1.8189894035458565E-12</v>
      </c>
      <c r="Q84" s="72"/>
      <c r="Y84" s="1395" t="s">
        <v>11</v>
      </c>
      <c r="Z84" s="1396"/>
      <c r="AA84" s="56">
        <f>AA5+AA6-AB79+AA7+AA4</f>
        <v>15840.340000000002</v>
      </c>
      <c r="AB84" s="72"/>
      <c r="AJ84" s="1395" t="s">
        <v>11</v>
      </c>
      <c r="AK84" s="1396"/>
      <c r="AL84" s="56">
        <f>AL5+AL6-AM79+AL7+AL4</f>
        <v>0</v>
      </c>
      <c r="AM84" s="72"/>
      <c r="AU84" s="1395" t="s">
        <v>11</v>
      </c>
      <c r="AV84" s="1396"/>
      <c r="AW84" s="56">
        <f>AW5+AW6-AX79+AW7+AW4</f>
        <v>1.3500311979441904E-13</v>
      </c>
      <c r="AX84" s="72"/>
    </row>
  </sheetData>
  <sortState ref="AU4:AX6">
    <sortCondition ref="AV4:AV6"/>
  </sortState>
  <mergeCells count="20"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08" t="s">
        <v>298</v>
      </c>
      <c r="B5" s="1409" t="s">
        <v>483</v>
      </c>
      <c r="C5" s="372">
        <v>108</v>
      </c>
      <c r="D5" s="130">
        <v>45003</v>
      </c>
      <c r="E5" s="1169">
        <v>30.1</v>
      </c>
      <c r="F5" s="61">
        <v>1</v>
      </c>
      <c r="G5" s="5"/>
      <c r="H5" t="s">
        <v>41</v>
      </c>
    </row>
    <row r="6" spans="1:10" ht="15.75" x14ac:dyDescent="0.25">
      <c r="A6" s="1408"/>
      <c r="B6" s="1409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0</v>
      </c>
      <c r="C10" s="15">
        <v>1</v>
      </c>
      <c r="D10" s="68">
        <v>30.1</v>
      </c>
      <c r="E10" s="631">
        <v>45003</v>
      </c>
      <c r="F10" s="604">
        <f t="shared" ref="F10:F33" si="0">D10</f>
        <v>30.1</v>
      </c>
      <c r="G10" s="602" t="s">
        <v>599</v>
      </c>
      <c r="H10" s="603">
        <v>110</v>
      </c>
      <c r="I10" s="632">
        <f>E4+E5+E6+E7-F10+E8</f>
        <v>0</v>
      </c>
      <c r="J10" s="633"/>
    </row>
    <row r="11" spans="1:10" x14ac:dyDescent="0.25">
      <c r="A11" s="186"/>
      <c r="B11" s="224">
        <f>B10-C11</f>
        <v>0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0</v>
      </c>
      <c r="J11" s="633"/>
    </row>
    <row r="12" spans="1:10" x14ac:dyDescent="0.25">
      <c r="A12" s="174"/>
      <c r="B12" s="224">
        <f t="shared" ref="B12:B28" si="1">B11-C12</f>
        <v>0</v>
      </c>
      <c r="C12" s="15"/>
      <c r="D12" s="68"/>
      <c r="E12" s="631"/>
      <c r="F12" s="959">
        <f t="shared" si="0"/>
        <v>0</v>
      </c>
      <c r="G12" s="960"/>
      <c r="H12" s="961"/>
      <c r="I12" s="1254">
        <f t="shared" ref="I12:I30" si="2">I11-F12</f>
        <v>0</v>
      </c>
      <c r="J12" s="63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1"/>
      <c r="F13" s="959">
        <f t="shared" si="0"/>
        <v>0</v>
      </c>
      <c r="G13" s="960"/>
      <c r="H13" s="961"/>
      <c r="I13" s="1254">
        <f t="shared" si="2"/>
        <v>0</v>
      </c>
      <c r="J13" s="633"/>
    </row>
    <row r="14" spans="1:10" x14ac:dyDescent="0.25">
      <c r="A14" s="72"/>
      <c r="B14" s="224">
        <f t="shared" si="1"/>
        <v>0</v>
      </c>
      <c r="C14" s="15"/>
      <c r="D14" s="68"/>
      <c r="E14" s="631"/>
      <c r="F14" s="959">
        <f t="shared" si="0"/>
        <v>0</v>
      </c>
      <c r="G14" s="960"/>
      <c r="H14" s="961"/>
      <c r="I14" s="1254">
        <f t="shared" si="2"/>
        <v>0</v>
      </c>
      <c r="J14" s="633"/>
    </row>
    <row r="15" spans="1:10" x14ac:dyDescent="0.25">
      <c r="A15" s="72"/>
      <c r="B15" s="224">
        <f t="shared" si="1"/>
        <v>0</v>
      </c>
      <c r="C15" s="15"/>
      <c r="D15" s="68"/>
      <c r="E15" s="631"/>
      <c r="F15" s="959">
        <f t="shared" si="0"/>
        <v>0</v>
      </c>
      <c r="G15" s="960"/>
      <c r="H15" s="961"/>
      <c r="I15" s="1254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</v>
      </c>
      <c r="D35" s="6">
        <f>SUM(D10:D34)</f>
        <v>30.1</v>
      </c>
      <c r="F35" s="6">
        <f>SUM(F10:F34)</f>
        <v>30.1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E4+E5+E6+E7-F35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W27" sqref="W26:W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93" t="s">
        <v>184</v>
      </c>
      <c r="B1" s="1393"/>
      <c r="C1" s="1393"/>
      <c r="D1" s="1393"/>
      <c r="E1" s="1393"/>
      <c r="F1" s="1393"/>
      <c r="G1" s="1393"/>
      <c r="H1" s="11">
        <v>1</v>
      </c>
      <c r="K1" s="1397" t="s">
        <v>188</v>
      </c>
      <c r="L1" s="1397"/>
      <c r="M1" s="1397"/>
      <c r="N1" s="1397"/>
      <c r="O1" s="1397"/>
      <c r="P1" s="1397"/>
      <c r="Q1" s="1397"/>
      <c r="R1" s="11">
        <v>2</v>
      </c>
      <c r="U1" s="1393" t="s">
        <v>331</v>
      </c>
      <c r="V1" s="1393"/>
      <c r="W1" s="1393"/>
      <c r="X1" s="1393"/>
      <c r="Y1" s="1393"/>
      <c r="Z1" s="1393"/>
      <c r="AA1" s="139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408" t="s">
        <v>52</v>
      </c>
      <c r="B5" s="1410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408" t="s">
        <v>52</v>
      </c>
      <c r="L5" s="1410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408" t="s">
        <v>52</v>
      </c>
      <c r="V5" s="1410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408"/>
      <c r="B6" s="1410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408"/>
      <c r="L6" s="1410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408"/>
      <c r="V6" s="1410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408"/>
      <c r="B7" s="19"/>
      <c r="C7" s="220"/>
      <c r="D7" s="221"/>
      <c r="E7" s="77"/>
      <c r="F7" s="61"/>
      <c r="K7" s="1408"/>
      <c r="L7" s="19"/>
      <c r="M7" s="220"/>
      <c r="N7" s="221"/>
      <c r="O7" s="77"/>
      <c r="P7" s="61"/>
      <c r="U7" s="1408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40</v>
      </c>
      <c r="W17" s="681">
        <v>10</v>
      </c>
      <c r="X17" s="780">
        <v>291.36</v>
      </c>
      <c r="Y17" s="784">
        <v>45005</v>
      </c>
      <c r="Z17" s="780">
        <f t="shared" si="2"/>
        <v>291.36</v>
      </c>
      <c r="AA17" s="781" t="s">
        <v>606</v>
      </c>
      <c r="AB17" s="782">
        <v>77</v>
      </c>
      <c r="AC17" s="635">
        <f t="shared" si="8"/>
        <v>1070.7300000000005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59">
        <f t="shared" si="1"/>
        <v>0</v>
      </c>
      <c r="Q18" s="960"/>
      <c r="R18" s="961"/>
      <c r="S18" s="956">
        <f t="shared" si="6"/>
        <v>500.16000000000031</v>
      </c>
      <c r="T18" s="633"/>
      <c r="V18" s="930">
        <f t="shared" si="7"/>
        <v>15</v>
      </c>
      <c r="W18" s="681">
        <v>25</v>
      </c>
      <c r="X18" s="780">
        <v>637.17999999999995</v>
      </c>
      <c r="Y18" s="784">
        <v>45015</v>
      </c>
      <c r="Z18" s="780">
        <f t="shared" si="2"/>
        <v>637.17999999999995</v>
      </c>
      <c r="AA18" s="781" t="s">
        <v>681</v>
      </c>
      <c r="AB18" s="782">
        <v>77</v>
      </c>
      <c r="AC18" s="635">
        <f t="shared" si="8"/>
        <v>433.55000000000052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59">
        <v>500.16</v>
      </c>
      <c r="Q19" s="960"/>
      <c r="R19" s="961"/>
      <c r="S19" s="956">
        <f t="shared" si="6"/>
        <v>0</v>
      </c>
      <c r="T19" s="633"/>
      <c r="V19" s="930">
        <f t="shared" si="7"/>
        <v>0</v>
      </c>
      <c r="W19" s="681">
        <v>15</v>
      </c>
      <c r="X19" s="780">
        <v>433.46</v>
      </c>
      <c r="Y19" s="784">
        <v>45017</v>
      </c>
      <c r="Z19" s="780">
        <f t="shared" si="2"/>
        <v>433.46</v>
      </c>
      <c r="AA19" s="781" t="s">
        <v>701</v>
      </c>
      <c r="AB19" s="782">
        <v>77</v>
      </c>
      <c r="AC19" s="635">
        <f t="shared" si="8"/>
        <v>9.0000000000543423E-2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59">
        <f t="shared" si="1"/>
        <v>0</v>
      </c>
      <c r="Q20" s="960"/>
      <c r="R20" s="961"/>
      <c r="S20" s="956">
        <f t="shared" si="6"/>
        <v>0</v>
      </c>
      <c r="T20" s="633"/>
      <c r="V20" s="930">
        <f t="shared" si="7"/>
        <v>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9.0000000000543423E-2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59">
        <f t="shared" si="1"/>
        <v>0</v>
      </c>
      <c r="Q21" s="960"/>
      <c r="R21" s="961"/>
      <c r="S21" s="956">
        <f t="shared" si="6"/>
        <v>0</v>
      </c>
      <c r="T21" s="633"/>
      <c r="U21" s="118"/>
      <c r="V21" s="930">
        <f t="shared" si="7"/>
        <v>0</v>
      </c>
      <c r="W21" s="931"/>
      <c r="X21" s="780"/>
      <c r="Y21" s="784"/>
      <c r="Z21" s="1006">
        <f t="shared" si="2"/>
        <v>0</v>
      </c>
      <c r="AA21" s="1007"/>
      <c r="AB21" s="1008"/>
      <c r="AC21" s="956">
        <f t="shared" si="8"/>
        <v>9.0000000000543423E-2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0</v>
      </c>
      <c r="W22" s="931"/>
      <c r="X22" s="780"/>
      <c r="Y22" s="784"/>
      <c r="Z22" s="1006">
        <f t="shared" si="2"/>
        <v>0</v>
      </c>
      <c r="AA22" s="1007"/>
      <c r="AB22" s="1008"/>
      <c r="AC22" s="956">
        <f t="shared" si="8"/>
        <v>9.0000000000543423E-2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0</v>
      </c>
      <c r="W23" s="931"/>
      <c r="X23" s="780"/>
      <c r="Y23" s="784"/>
      <c r="Z23" s="1006">
        <f t="shared" si="2"/>
        <v>0</v>
      </c>
      <c r="AA23" s="1007"/>
      <c r="AB23" s="1008"/>
      <c r="AC23" s="956">
        <f t="shared" si="8"/>
        <v>9.0000000000543423E-2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0</v>
      </c>
      <c r="W24" s="931"/>
      <c r="X24" s="604"/>
      <c r="Y24" s="631"/>
      <c r="Z24" s="959">
        <f t="shared" si="2"/>
        <v>0</v>
      </c>
      <c r="AA24" s="960"/>
      <c r="AB24" s="961"/>
      <c r="AC24" s="956">
        <f t="shared" si="8"/>
        <v>9.0000000000543423E-2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9.0000000000543423E-2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9.0000000000543423E-2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9.0000000000543423E-2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9.0000000000543423E-2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9.0000000000543423E-2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2">
        <f t="shared" si="0"/>
        <v>0</v>
      </c>
      <c r="G30" s="963"/>
      <c r="H30" s="964"/>
      <c r="I30" s="965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9.0000000000543423E-2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6">
        <f t="shared" si="0"/>
        <v>0</v>
      </c>
      <c r="G31" s="967"/>
      <c r="H31" s="968"/>
      <c r="I31" s="965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9.0000000000543423E-2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6">
        <f t="shared" si="0"/>
        <v>0</v>
      </c>
      <c r="G32" s="967"/>
      <c r="H32" s="968"/>
      <c r="I32" s="965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9.0000000000543423E-2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6">
        <f t="shared" si="0"/>
        <v>0</v>
      </c>
      <c r="G33" s="967"/>
      <c r="H33" s="968"/>
      <c r="I33" s="965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9.0000000000543423E-2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161</v>
      </c>
      <c r="X35" s="469">
        <f>SUM(X9:X34)</f>
        <v>4232.5499999999993</v>
      </c>
      <c r="Z35" s="6">
        <f>SUM(Z9:Z34)</f>
        <v>4232.5499999999993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-18</v>
      </c>
    </row>
    <row r="39" spans="1:29" ht="15.75" thickBot="1" x14ac:dyDescent="0.3"/>
    <row r="40" spans="1:29" ht="15.75" thickBot="1" x14ac:dyDescent="0.3">
      <c r="C40" s="1395" t="s">
        <v>11</v>
      </c>
      <c r="D40" s="1396"/>
      <c r="E40" s="56">
        <f>E5+E6-F35+E7</f>
        <v>-0.71000000000094587</v>
      </c>
      <c r="F40" s="72"/>
      <c r="M40" s="1395" t="s">
        <v>11</v>
      </c>
      <c r="N40" s="1396"/>
      <c r="O40" s="56">
        <f>O5+O6-P35+O7</f>
        <v>0</v>
      </c>
      <c r="P40" s="72"/>
      <c r="W40" s="1395" t="s">
        <v>11</v>
      </c>
      <c r="X40" s="1396"/>
      <c r="Y40" s="56">
        <f>Y5+Y6-Z35+Y7</f>
        <v>-500.06999999999925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08" t="s">
        <v>298</v>
      </c>
      <c r="B5" s="1409" t="s">
        <v>506</v>
      </c>
      <c r="C5" s="372">
        <v>126</v>
      </c>
      <c r="D5" s="218">
        <v>45003</v>
      </c>
      <c r="E5" s="1169">
        <v>30.88</v>
      </c>
      <c r="F5" s="61">
        <v>1</v>
      </c>
      <c r="G5" s="5"/>
      <c r="H5" t="s">
        <v>41</v>
      </c>
    </row>
    <row r="6" spans="1:10" ht="15.75" x14ac:dyDescent="0.25">
      <c r="A6" s="1408"/>
      <c r="B6" s="1409"/>
      <c r="C6" s="440">
        <v>128</v>
      </c>
      <c r="D6" s="130">
        <v>45013</v>
      </c>
      <c r="E6" s="77">
        <v>1050.4000000000001</v>
      </c>
      <c r="F6" s="61">
        <v>35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30.88</v>
      </c>
      <c r="E10" s="631">
        <v>45003</v>
      </c>
      <c r="F10" s="604">
        <f t="shared" ref="F10:F33" si="0">D10</f>
        <v>30.88</v>
      </c>
      <c r="G10" s="602" t="s">
        <v>599</v>
      </c>
      <c r="H10" s="603">
        <v>130</v>
      </c>
      <c r="I10" s="632">
        <f>E4+E5+E6+E7-F10+E8</f>
        <v>1050.4000000000001</v>
      </c>
      <c r="J10" s="633"/>
    </row>
    <row r="11" spans="1:10" x14ac:dyDescent="0.25">
      <c r="A11" s="186"/>
      <c r="B11" s="224">
        <f>B10-C11</f>
        <v>25</v>
      </c>
      <c r="C11" s="15">
        <v>10</v>
      </c>
      <c r="D11" s="68">
        <v>292.35000000000002</v>
      </c>
      <c r="E11" s="631">
        <v>45014</v>
      </c>
      <c r="F11" s="604">
        <f t="shared" si="0"/>
        <v>292.35000000000002</v>
      </c>
      <c r="G11" s="602" t="s">
        <v>673</v>
      </c>
      <c r="H11" s="603">
        <v>128</v>
      </c>
      <c r="I11" s="632">
        <f>I10-F11</f>
        <v>758.05000000000007</v>
      </c>
      <c r="J11" s="633"/>
    </row>
    <row r="12" spans="1:10" x14ac:dyDescent="0.25">
      <c r="A12" s="174"/>
      <c r="B12" s="224">
        <f t="shared" ref="B12:B28" si="1">B11-C12</f>
        <v>15</v>
      </c>
      <c r="C12" s="15">
        <v>10</v>
      </c>
      <c r="D12" s="68">
        <v>312.55</v>
      </c>
      <c r="E12" s="631">
        <v>45014</v>
      </c>
      <c r="F12" s="604">
        <f t="shared" si="0"/>
        <v>312.55</v>
      </c>
      <c r="G12" s="602" t="s">
        <v>653</v>
      </c>
      <c r="H12" s="603">
        <v>128</v>
      </c>
      <c r="I12" s="632">
        <f t="shared" ref="I12:I30" si="2">I11-F12</f>
        <v>445.50000000000006</v>
      </c>
      <c r="J12" s="633"/>
    </row>
    <row r="13" spans="1:10" x14ac:dyDescent="0.25">
      <c r="A13" s="81" t="s">
        <v>33</v>
      </c>
      <c r="B13" s="224">
        <f t="shared" si="1"/>
        <v>10</v>
      </c>
      <c r="C13" s="15">
        <v>5</v>
      </c>
      <c r="D13" s="68">
        <v>145.13999999999999</v>
      </c>
      <c r="E13" s="631">
        <v>45015</v>
      </c>
      <c r="F13" s="604">
        <f t="shared" si="0"/>
        <v>145.13999999999999</v>
      </c>
      <c r="G13" s="602" t="s">
        <v>677</v>
      </c>
      <c r="H13" s="547">
        <v>123</v>
      </c>
      <c r="I13" s="632">
        <f t="shared" si="2"/>
        <v>300.36000000000007</v>
      </c>
      <c r="J13" s="633"/>
    </row>
    <row r="14" spans="1:10" x14ac:dyDescent="0.25">
      <c r="A14" s="72"/>
      <c r="B14" s="224">
        <f t="shared" si="1"/>
        <v>8</v>
      </c>
      <c r="C14" s="15">
        <v>2</v>
      </c>
      <c r="D14" s="68">
        <v>58.95</v>
      </c>
      <c r="E14" s="631">
        <v>45015</v>
      </c>
      <c r="F14" s="604">
        <f t="shared" si="0"/>
        <v>58.95</v>
      </c>
      <c r="G14" s="602" t="s">
        <v>677</v>
      </c>
      <c r="H14" s="547">
        <v>123</v>
      </c>
      <c r="I14" s="632">
        <f t="shared" si="2"/>
        <v>241.41000000000008</v>
      </c>
      <c r="J14" s="633"/>
    </row>
    <row r="15" spans="1:10" x14ac:dyDescent="0.25">
      <c r="A15" s="72"/>
      <c r="B15" s="224">
        <f t="shared" si="1"/>
        <v>0</v>
      </c>
      <c r="C15" s="15">
        <v>8</v>
      </c>
      <c r="D15" s="68">
        <v>241.41</v>
      </c>
      <c r="E15" s="631">
        <v>45016</v>
      </c>
      <c r="F15" s="604">
        <f t="shared" si="0"/>
        <v>241.41</v>
      </c>
      <c r="G15" s="602" t="s">
        <v>655</v>
      </c>
      <c r="H15" s="603">
        <v>128</v>
      </c>
      <c r="I15" s="632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959">
        <f t="shared" si="0"/>
        <v>0</v>
      </c>
      <c r="G17" s="960"/>
      <c r="H17" s="961"/>
      <c r="I17" s="1254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959">
        <f t="shared" si="0"/>
        <v>0</v>
      </c>
      <c r="G18" s="960"/>
      <c r="H18" s="961"/>
      <c r="I18" s="1254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959">
        <f t="shared" si="0"/>
        <v>0</v>
      </c>
      <c r="G19" s="960"/>
      <c r="H19" s="961"/>
      <c r="I19" s="1254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959">
        <f t="shared" si="0"/>
        <v>0</v>
      </c>
      <c r="G20" s="960"/>
      <c r="H20" s="961"/>
      <c r="I20" s="1254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959">
        <f t="shared" si="0"/>
        <v>0</v>
      </c>
      <c r="G21" s="960"/>
      <c r="H21" s="961"/>
      <c r="I21" s="1254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1081.28</v>
      </c>
      <c r="F35" s="6">
        <f>SUM(F10:F34)</f>
        <v>1081.28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C1" workbookViewId="0">
      <pane ySplit="9" topLeftCell="A10" activePane="bottomLeft" state="frozen"/>
      <selection pane="bottomLeft" activeCell="O27" sqref="O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393" t="s">
        <v>332</v>
      </c>
      <c r="B1" s="1393"/>
      <c r="C1" s="1393"/>
      <c r="D1" s="1393"/>
      <c r="E1" s="1393"/>
      <c r="F1" s="1393"/>
      <c r="G1" s="1393"/>
      <c r="H1" s="11">
        <v>1</v>
      </c>
      <c r="I1" s="521"/>
      <c r="K1" s="1393" t="str">
        <f>A1</f>
        <v>INVENTARIO   DEL MES DE     FEBRERO     2023</v>
      </c>
      <c r="L1" s="1393"/>
      <c r="M1" s="1393"/>
      <c r="N1" s="1393"/>
      <c r="O1" s="1393"/>
      <c r="P1" s="1393"/>
      <c r="Q1" s="1393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411" t="s">
        <v>100</v>
      </c>
      <c r="C4" s="12"/>
      <c r="D4" s="72"/>
      <c r="E4" s="58"/>
      <c r="F4" s="61"/>
      <c r="G4" s="151"/>
      <c r="H4" s="151"/>
      <c r="I4" s="523"/>
      <c r="K4" s="12"/>
      <c r="L4" s="1411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401" t="s">
        <v>52</v>
      </c>
      <c r="B5" s="1412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401" t="s">
        <v>52</v>
      </c>
      <c r="L5" s="1412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401"/>
      <c r="B6" s="1412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401"/>
      <c r="L6" s="1412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5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5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5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5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5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5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5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5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5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5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5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5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5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5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5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5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5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09"/>
      <c r="H28" s="59"/>
      <c r="I28" s="59">
        <f t="shared" si="3"/>
        <v>545.69999999999982</v>
      </c>
      <c r="K28" s="118"/>
      <c r="L28" s="975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09"/>
      <c r="H29" s="59"/>
      <c r="I29" s="59">
        <f t="shared" si="3"/>
        <v>545.69999999999982</v>
      </c>
      <c r="K29" s="118"/>
      <c r="L29" s="975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09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09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09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09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95" t="s">
        <v>11</v>
      </c>
      <c r="D40" s="1396"/>
      <c r="E40" s="56">
        <f>E4+E5+E6+E7-F35</f>
        <v>545.70000000000005</v>
      </c>
      <c r="F40" s="72"/>
      <c r="M40" s="1395" t="s">
        <v>11</v>
      </c>
      <c r="N40" s="1396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13" sqref="G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76"/>
      <c r="F4" s="61"/>
      <c r="G4" s="151"/>
      <c r="H4" s="151"/>
      <c r="I4" s="151"/>
    </row>
    <row r="5" spans="1:9" ht="15.75" x14ac:dyDescent="0.25">
      <c r="A5" s="1401" t="s">
        <v>298</v>
      </c>
      <c r="B5" s="1413" t="s">
        <v>444</v>
      </c>
      <c r="C5" s="1179">
        <v>130</v>
      </c>
      <c r="D5" s="218">
        <v>45003</v>
      </c>
      <c r="E5" s="1177">
        <v>33.4</v>
      </c>
      <c r="F5" s="61">
        <v>1</v>
      </c>
      <c r="G5" s="5"/>
      <c r="H5" t="s">
        <v>41</v>
      </c>
    </row>
    <row r="6" spans="1:9" ht="15.75" x14ac:dyDescent="0.25">
      <c r="A6" s="1401"/>
      <c r="B6" s="1413"/>
      <c r="C6" s="1178">
        <v>126</v>
      </c>
      <c r="D6" s="130">
        <v>45013</v>
      </c>
      <c r="E6" s="1177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178"/>
      <c r="D7" s="130"/>
      <c r="E7" s="1177"/>
      <c r="F7" s="61"/>
    </row>
    <row r="8" spans="1:9" ht="16.5" thickBot="1" x14ac:dyDescent="0.3">
      <c r="B8" s="144"/>
      <c r="C8" s="1178"/>
      <c r="D8" s="130"/>
      <c r="E8" s="11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4">
        <f t="shared" ref="F10:F33" si="0">D10</f>
        <v>33.4</v>
      </c>
      <c r="G10" s="602" t="s">
        <v>599</v>
      </c>
      <c r="H10" s="603">
        <v>132</v>
      </c>
      <c r="I10" s="632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1">
        <v>45014</v>
      </c>
      <c r="F11" s="604">
        <f t="shared" si="0"/>
        <v>210.3</v>
      </c>
      <c r="G11" s="602" t="s">
        <v>672</v>
      </c>
      <c r="H11" s="603">
        <v>128</v>
      </c>
      <c r="I11" s="632">
        <f>I10-F11</f>
        <v>1066.93</v>
      </c>
    </row>
    <row r="12" spans="1:9" x14ac:dyDescent="0.25">
      <c r="A12" s="174"/>
      <c r="B12" s="224">
        <f t="shared" ref="B12:B28" si="1">B11-C12</f>
        <v>19</v>
      </c>
      <c r="C12" s="15">
        <v>10</v>
      </c>
      <c r="D12" s="68">
        <v>370.61</v>
      </c>
      <c r="E12" s="631" t="s">
        <v>675</v>
      </c>
      <c r="F12" s="604">
        <f t="shared" si="0"/>
        <v>370.61</v>
      </c>
      <c r="G12" s="602" t="s">
        <v>653</v>
      </c>
      <c r="H12" s="603">
        <v>128</v>
      </c>
      <c r="I12" s="632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93" t="s">
        <v>333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408" t="s">
        <v>77</v>
      </c>
      <c r="B5" s="1413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408"/>
      <c r="B6" s="1414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55</v>
      </c>
      <c r="C8" s="681"/>
      <c r="D8" s="604"/>
      <c r="E8" s="705"/>
      <c r="F8" s="635">
        <f t="shared" ref="F8:F21" si="0">D8</f>
        <v>0</v>
      </c>
      <c r="G8" s="602"/>
      <c r="H8" s="603"/>
      <c r="I8" s="774">
        <f>E5-F8+E4+E6</f>
        <v>1050.29</v>
      </c>
    </row>
    <row r="9" spans="1:10" ht="15" customHeight="1" x14ac:dyDescent="0.25">
      <c r="B9" s="497">
        <f>B8-C9</f>
        <v>45</v>
      </c>
      <c r="C9" s="681">
        <v>10</v>
      </c>
      <c r="D9" s="780">
        <v>188.45</v>
      </c>
      <c r="E9" s="1022">
        <v>44991</v>
      </c>
      <c r="F9" s="1012">
        <f t="shared" ref="F9:F14" si="1">D9</f>
        <v>188.45</v>
      </c>
      <c r="G9" s="781" t="s">
        <v>213</v>
      </c>
      <c r="H9" s="782">
        <v>34</v>
      </c>
      <c r="I9" s="706">
        <f>I8-F9</f>
        <v>861.83999999999992</v>
      </c>
      <c r="J9" s="633"/>
    </row>
    <row r="10" spans="1:10" ht="15" customHeight="1" x14ac:dyDescent="0.25">
      <c r="B10" s="497">
        <f t="shared" ref="B10:B35" si="2">B9-C10</f>
        <v>44</v>
      </c>
      <c r="C10" s="776">
        <v>1</v>
      </c>
      <c r="D10" s="499">
        <v>18.53</v>
      </c>
      <c r="E10" s="1022">
        <v>44998</v>
      </c>
      <c r="F10" s="1012">
        <f t="shared" si="1"/>
        <v>18.53</v>
      </c>
      <c r="G10" s="781" t="s">
        <v>552</v>
      </c>
      <c r="H10" s="782">
        <v>45</v>
      </c>
      <c r="I10" s="706">
        <f>I9-F10</f>
        <v>843.31</v>
      </c>
      <c r="J10" s="633"/>
    </row>
    <row r="11" spans="1:10" ht="15" customHeight="1" x14ac:dyDescent="0.25">
      <c r="A11" s="54" t="s">
        <v>33</v>
      </c>
      <c r="B11" s="497">
        <f t="shared" si="2"/>
        <v>36</v>
      </c>
      <c r="C11" s="681">
        <v>8</v>
      </c>
      <c r="D11" s="499">
        <v>150.77000000000001</v>
      </c>
      <c r="E11" s="1022">
        <v>45007</v>
      </c>
      <c r="F11" s="1012">
        <f t="shared" si="1"/>
        <v>150.77000000000001</v>
      </c>
      <c r="G11" s="781" t="s">
        <v>621</v>
      </c>
      <c r="H11" s="782">
        <v>44</v>
      </c>
      <c r="I11" s="706">
        <f t="shared" ref="I11:I34" si="3">I10-F11</f>
        <v>692.54</v>
      </c>
      <c r="J11" s="633"/>
    </row>
    <row r="12" spans="1:10" ht="15" customHeight="1" x14ac:dyDescent="0.25">
      <c r="A12" s="19"/>
      <c r="B12" s="497">
        <f t="shared" si="2"/>
        <v>26</v>
      </c>
      <c r="C12" s="776">
        <v>10</v>
      </c>
      <c r="D12" s="499">
        <v>195.67</v>
      </c>
      <c r="E12" s="1022">
        <v>45009</v>
      </c>
      <c r="F12" s="1012">
        <f t="shared" si="1"/>
        <v>195.67</v>
      </c>
      <c r="G12" s="781" t="s">
        <v>640</v>
      </c>
      <c r="H12" s="782">
        <v>34</v>
      </c>
      <c r="I12" s="706">
        <f t="shared" si="3"/>
        <v>496.87</v>
      </c>
      <c r="J12" s="633"/>
    </row>
    <row r="13" spans="1:10" ht="15" customHeight="1" x14ac:dyDescent="0.25">
      <c r="B13" s="497">
        <f t="shared" si="2"/>
        <v>19</v>
      </c>
      <c r="C13" s="681">
        <v>7</v>
      </c>
      <c r="D13" s="499">
        <v>138.18</v>
      </c>
      <c r="E13" s="1022">
        <v>45015</v>
      </c>
      <c r="F13" s="1012">
        <f t="shared" si="1"/>
        <v>138.18</v>
      </c>
      <c r="G13" s="781" t="s">
        <v>681</v>
      </c>
      <c r="H13" s="782">
        <v>34</v>
      </c>
      <c r="I13" s="706">
        <f t="shared" si="3"/>
        <v>358.69</v>
      </c>
      <c r="J13" s="633"/>
    </row>
    <row r="14" spans="1:10" ht="15" customHeight="1" x14ac:dyDescent="0.25">
      <c r="B14" s="497">
        <f t="shared" si="2"/>
        <v>9</v>
      </c>
      <c r="C14" s="681">
        <v>10</v>
      </c>
      <c r="D14" s="499">
        <v>187.95</v>
      </c>
      <c r="E14" s="1022">
        <v>45017</v>
      </c>
      <c r="F14" s="1012">
        <f t="shared" si="1"/>
        <v>187.95</v>
      </c>
      <c r="G14" s="781" t="s">
        <v>698</v>
      </c>
      <c r="H14" s="782">
        <v>34</v>
      </c>
      <c r="I14" s="706">
        <f t="shared" si="3"/>
        <v>170.74</v>
      </c>
    </row>
    <row r="15" spans="1:10" ht="15" customHeight="1" x14ac:dyDescent="0.25">
      <c r="B15" s="498">
        <f t="shared" si="2"/>
        <v>9</v>
      </c>
      <c r="C15" s="53"/>
      <c r="D15" s="499">
        <v>0</v>
      </c>
      <c r="E15" s="1011"/>
      <c r="F15" s="1013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8">
        <f t="shared" si="2"/>
        <v>9</v>
      </c>
      <c r="C16" s="15"/>
      <c r="D16" s="499">
        <v>0</v>
      </c>
      <c r="E16" s="1011"/>
      <c r="F16" s="1013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8">
        <f t="shared" si="2"/>
        <v>9</v>
      </c>
      <c r="C17" s="15"/>
      <c r="D17" s="499">
        <v>0</v>
      </c>
      <c r="E17" s="1011"/>
      <c r="F17" s="1013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8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8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8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8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8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8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8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8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8">
        <f t="shared" si="2"/>
        <v>9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3"/>
        <v>170.74</v>
      </c>
    </row>
    <row r="27" spans="1:9" ht="15" customHeight="1" x14ac:dyDescent="0.25">
      <c r="B27" s="498">
        <f t="shared" si="2"/>
        <v>9</v>
      </c>
      <c r="C27" s="15"/>
      <c r="D27" s="68">
        <v>0</v>
      </c>
      <c r="E27" s="705"/>
      <c r="F27" s="635">
        <f t="shared" ref="F27:F35" si="4">D27</f>
        <v>0</v>
      </c>
      <c r="G27" s="602"/>
      <c r="H27" s="603"/>
      <c r="I27" s="706">
        <f t="shared" si="3"/>
        <v>170.74</v>
      </c>
    </row>
    <row r="28" spans="1:9" ht="15" customHeight="1" x14ac:dyDescent="0.25">
      <c r="A28" s="47"/>
      <c r="B28" s="498">
        <f t="shared" si="2"/>
        <v>9</v>
      </c>
      <c r="C28" s="15"/>
      <c r="D28" s="68">
        <v>0</v>
      </c>
      <c r="E28" s="705"/>
      <c r="F28" s="635">
        <f t="shared" si="4"/>
        <v>0</v>
      </c>
      <c r="G28" s="602"/>
      <c r="H28" s="603"/>
      <c r="I28" s="706">
        <f t="shared" si="3"/>
        <v>170.74</v>
      </c>
    </row>
    <row r="29" spans="1:9" ht="15" customHeight="1" x14ac:dyDescent="0.25">
      <c r="A29" s="47"/>
      <c r="B29" s="498">
        <f t="shared" si="2"/>
        <v>9</v>
      </c>
      <c r="C29" s="15"/>
      <c r="D29" s="68">
        <v>0</v>
      </c>
      <c r="E29" s="705"/>
      <c r="F29" s="635">
        <f t="shared" si="4"/>
        <v>0</v>
      </c>
      <c r="G29" s="602"/>
      <c r="H29" s="603"/>
      <c r="I29" s="706">
        <f t="shared" si="3"/>
        <v>170.74</v>
      </c>
    </row>
    <row r="30" spans="1:9" ht="15" customHeight="1" x14ac:dyDescent="0.25">
      <c r="A30" s="47"/>
      <c r="B30" s="498">
        <f t="shared" si="2"/>
        <v>9</v>
      </c>
      <c r="C30" s="15"/>
      <c r="D30" s="68">
        <v>0</v>
      </c>
      <c r="E30" s="705"/>
      <c r="F30" s="635">
        <f t="shared" si="4"/>
        <v>0</v>
      </c>
      <c r="G30" s="602"/>
      <c r="H30" s="603"/>
      <c r="I30" s="706">
        <f t="shared" si="3"/>
        <v>170.74</v>
      </c>
    </row>
    <row r="31" spans="1:9" ht="15" customHeight="1" x14ac:dyDescent="0.25">
      <c r="A31" s="47"/>
      <c r="B31" s="498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8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8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8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8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384" t="s">
        <v>21</v>
      </c>
      <c r="E38" s="1385"/>
      <c r="F38" s="137">
        <f>E4+E5-F36+E6</f>
        <v>170.74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9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T9" sqref="T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93" t="s">
        <v>331</v>
      </c>
      <c r="B1" s="1393"/>
      <c r="C1" s="1393"/>
      <c r="D1" s="1393"/>
      <c r="E1" s="1393"/>
      <c r="F1" s="1393"/>
      <c r="G1" s="1393"/>
      <c r="H1" s="11">
        <v>1</v>
      </c>
      <c r="L1" s="1397" t="s">
        <v>327</v>
      </c>
      <c r="M1" s="1397"/>
      <c r="N1" s="1397"/>
      <c r="O1" s="1397"/>
      <c r="P1" s="1397"/>
      <c r="Q1" s="1397"/>
      <c r="R1" s="139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401" t="s">
        <v>62</v>
      </c>
      <c r="B5" s="1415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401" t="s">
        <v>62</v>
      </c>
      <c r="M5" s="1415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401"/>
      <c r="B6" s="1416"/>
      <c r="C6" s="124"/>
      <c r="D6" s="145"/>
      <c r="E6" s="85"/>
      <c r="F6" s="72"/>
      <c r="L6" s="1401"/>
      <c r="M6" s="1416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0">
        <f>E4+E5+E6-F8</f>
        <v>2640</v>
      </c>
      <c r="J8" s="433">
        <f>H8*F8</f>
        <v>22500</v>
      </c>
      <c r="L8" s="54" t="s">
        <v>32</v>
      </c>
      <c r="M8" s="736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7">
        <f>P4+P5+P6-Q8</f>
        <v>3900</v>
      </c>
      <c r="U8" s="433">
        <f>S8*Q8</f>
        <v>0</v>
      </c>
    </row>
    <row r="9" spans="1:21" ht="15.75" x14ac:dyDescent="0.25">
      <c r="B9" s="174">
        <f>B8-C9</f>
        <v>102</v>
      </c>
      <c r="C9" s="15">
        <v>30</v>
      </c>
      <c r="D9" s="499">
        <v>300</v>
      </c>
      <c r="E9" s="1011">
        <v>44992</v>
      </c>
      <c r="F9" s="1012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195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97</v>
      </c>
      <c r="C10" s="15">
        <v>5</v>
      </c>
      <c r="D10" s="499">
        <v>100</v>
      </c>
      <c r="E10" s="1011">
        <v>44993</v>
      </c>
      <c r="F10" s="1012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195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87</v>
      </c>
      <c r="C11" s="15">
        <v>10</v>
      </c>
      <c r="D11" s="499">
        <v>200</v>
      </c>
      <c r="E11" s="1011">
        <v>44996</v>
      </c>
      <c r="F11" s="1012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77</v>
      </c>
      <c r="C12" s="15">
        <v>10</v>
      </c>
      <c r="D12" s="499">
        <v>200</v>
      </c>
      <c r="E12" s="1011">
        <v>44998</v>
      </c>
      <c r="F12" s="1012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67</v>
      </c>
      <c r="C13" s="123">
        <v>10</v>
      </c>
      <c r="D13" s="499">
        <v>200</v>
      </c>
      <c r="E13" s="1011">
        <v>45003</v>
      </c>
      <c r="F13" s="1012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62</v>
      </c>
      <c r="C14" s="72">
        <v>5</v>
      </c>
      <c r="D14" s="499">
        <f>20*C14</f>
        <v>100</v>
      </c>
      <c r="E14" s="1011">
        <v>45003</v>
      </c>
      <c r="F14" s="1012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57</v>
      </c>
      <c r="C15" s="72">
        <v>5</v>
      </c>
      <c r="D15" s="499">
        <f t="shared" ref="D15:D26" si="9">20*C15</f>
        <v>100</v>
      </c>
      <c r="E15" s="1011">
        <v>45005</v>
      </c>
      <c r="F15" s="1013">
        <f t="shared" si="0"/>
        <v>100</v>
      </c>
      <c r="G15" s="318" t="s">
        <v>610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42</v>
      </c>
      <c r="C16" s="72">
        <v>15</v>
      </c>
      <c r="D16" s="499">
        <f t="shared" si="9"/>
        <v>300</v>
      </c>
      <c r="E16" s="1011">
        <v>45007</v>
      </c>
      <c r="F16" s="1013">
        <f>D16</f>
        <v>300</v>
      </c>
      <c r="G16" s="318" t="s">
        <v>621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27</v>
      </c>
      <c r="C17" s="72">
        <v>15</v>
      </c>
      <c r="D17" s="499">
        <f t="shared" si="9"/>
        <v>300</v>
      </c>
      <c r="E17" s="1011">
        <v>45009</v>
      </c>
      <c r="F17" s="1013">
        <f>D17</f>
        <v>300</v>
      </c>
      <c r="G17" s="318" t="s">
        <v>639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12</v>
      </c>
      <c r="C18" s="72">
        <v>15</v>
      </c>
      <c r="D18" s="499">
        <f t="shared" si="9"/>
        <v>300</v>
      </c>
      <c r="E18" s="1011">
        <v>45010</v>
      </c>
      <c r="F18" s="1013">
        <f t="shared" ref="F18:F39" si="10">D18</f>
        <v>300</v>
      </c>
      <c r="G18" s="318" t="s">
        <v>647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2</v>
      </c>
      <c r="C19" s="72">
        <v>10</v>
      </c>
      <c r="D19" s="499">
        <f t="shared" si="9"/>
        <v>200</v>
      </c>
      <c r="E19" s="1011">
        <v>45013</v>
      </c>
      <c r="F19" s="1013">
        <f t="shared" si="10"/>
        <v>200</v>
      </c>
      <c r="G19" s="318" t="s">
        <v>664</v>
      </c>
      <c r="H19" s="319">
        <v>44</v>
      </c>
      <c r="I19" s="44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2</v>
      </c>
      <c r="C20" s="72"/>
      <c r="D20" s="499">
        <f t="shared" si="9"/>
        <v>0</v>
      </c>
      <c r="E20" s="1011"/>
      <c r="F20" s="1013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2</v>
      </c>
      <c r="C21" s="72"/>
      <c r="D21" s="499">
        <f t="shared" si="9"/>
        <v>0</v>
      </c>
      <c r="E21" s="1011"/>
      <c r="F21" s="1013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2</v>
      </c>
      <c r="C22" s="72"/>
      <c r="D22" s="499">
        <f t="shared" si="9"/>
        <v>0</v>
      </c>
      <c r="E22" s="1011"/>
      <c r="F22" s="1013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2</v>
      </c>
      <c r="C23" s="72"/>
      <c r="D23" s="499">
        <f t="shared" si="9"/>
        <v>0</v>
      </c>
      <c r="E23" s="1011"/>
      <c r="F23" s="1013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2</v>
      </c>
      <c r="C24" s="72"/>
      <c r="D24" s="499">
        <f t="shared" si="9"/>
        <v>0</v>
      </c>
      <c r="E24" s="1011"/>
      <c r="F24" s="1013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2</v>
      </c>
      <c r="C25" s="72"/>
      <c r="D25" s="499">
        <f t="shared" si="9"/>
        <v>0</v>
      </c>
      <c r="E25" s="1011"/>
      <c r="F25" s="1013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2</v>
      </c>
      <c r="C26" s="72"/>
      <c r="D26" s="499">
        <f t="shared" si="9"/>
        <v>0</v>
      </c>
      <c r="E26" s="1011"/>
      <c r="F26" s="1013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2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2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2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2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2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2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2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2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2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2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2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2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2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145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384" t="s">
        <v>21</v>
      </c>
      <c r="E42" s="1385"/>
      <c r="F42" s="137">
        <f>E4+E5-F40+E6</f>
        <v>340</v>
      </c>
      <c r="M42" s="5"/>
      <c r="O42" s="1384" t="s">
        <v>21</v>
      </c>
      <c r="P42" s="1385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2</v>
      </c>
      <c r="L43" s="121"/>
      <c r="O43" s="983" t="s">
        <v>4</v>
      </c>
      <c r="P43" s="984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1"/>
      <c r="B5" s="1417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01"/>
      <c r="B6" s="141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4">
        <f>E5+E6-F8+E4</f>
        <v>0</v>
      </c>
      <c r="J8" s="1015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4">
        <f>I8-F9</f>
        <v>0</v>
      </c>
      <c r="J9" s="1015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7">
        <f t="shared" ref="I10:I27" si="3">I9-F10</f>
        <v>0</v>
      </c>
      <c r="J10" s="1015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7">
        <f t="shared" si="3"/>
        <v>0</v>
      </c>
      <c r="J11" s="1015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7">
        <f t="shared" si="3"/>
        <v>0</v>
      </c>
      <c r="J12" s="1015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6">
        <f t="shared" si="3"/>
        <v>0</v>
      </c>
      <c r="J13" s="1015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6">
        <f t="shared" si="3"/>
        <v>0</v>
      </c>
      <c r="J14" s="1015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6">
        <f t="shared" si="3"/>
        <v>0</v>
      </c>
      <c r="J15" s="1015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6">
        <f t="shared" si="3"/>
        <v>0</v>
      </c>
      <c r="J16" s="1015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6">
        <f t="shared" si="3"/>
        <v>0</v>
      </c>
      <c r="J17" s="1015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6">
        <f t="shared" si="3"/>
        <v>0</v>
      </c>
      <c r="J18" s="1015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6">
        <f t="shared" si="3"/>
        <v>0</v>
      </c>
      <c r="J19" s="1015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6">
        <f t="shared" si="3"/>
        <v>0</v>
      </c>
      <c r="J20" s="1015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6">
        <f t="shared" si="3"/>
        <v>0</v>
      </c>
      <c r="J21" s="1015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6">
        <f t="shared" si="3"/>
        <v>0</v>
      </c>
      <c r="J22" s="1015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6">
        <f t="shared" si="3"/>
        <v>0</v>
      </c>
      <c r="J23" s="1015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6">
        <f t="shared" si="3"/>
        <v>0</v>
      </c>
      <c r="J24" s="1015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6">
        <f t="shared" si="3"/>
        <v>0</v>
      </c>
      <c r="J25" s="1015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6">
        <f t="shared" si="3"/>
        <v>0</v>
      </c>
      <c r="J26" s="1015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6">
        <f t="shared" si="3"/>
        <v>0</v>
      </c>
      <c r="J27" s="10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4" t="s">
        <v>21</v>
      </c>
      <c r="E31" s="138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9" t="s">
        <v>80</v>
      </c>
      <c r="C4" s="124"/>
      <c r="D4" s="130"/>
      <c r="E4" s="172"/>
      <c r="F4" s="133"/>
      <c r="G4" s="38"/>
    </row>
    <row r="5" spans="1:15" ht="15.75" x14ac:dyDescent="0.25">
      <c r="A5" s="1401"/>
      <c r="B5" s="141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4" t="s">
        <v>21</v>
      </c>
      <c r="E31" s="138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I1" zoomScaleNormal="100" workbookViewId="0">
      <pane ySplit="7" topLeftCell="A8" activePane="bottomLeft" state="frozen"/>
      <selection activeCell="AO1" sqref="AO1"/>
      <selection pane="bottomLeft" activeCell="HN15" sqref="HN1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92" t="s">
        <v>325</v>
      </c>
      <c r="L1" s="1392"/>
      <c r="M1" s="1392"/>
      <c r="N1" s="1392"/>
      <c r="O1" s="1392"/>
      <c r="P1" s="1392"/>
      <c r="Q1" s="1392"/>
      <c r="R1" s="258">
        <f>I1+1</f>
        <v>1</v>
      </c>
      <c r="S1" s="258"/>
      <c r="U1" s="1388" t="str">
        <f>K1</f>
        <v>ENTRADAS DEL MES DE MARZO 2023</v>
      </c>
      <c r="V1" s="1388"/>
      <c r="W1" s="1388"/>
      <c r="X1" s="1388"/>
      <c r="Y1" s="1388"/>
      <c r="Z1" s="1388"/>
      <c r="AA1" s="1388"/>
      <c r="AB1" s="258">
        <f>R1+1</f>
        <v>2</v>
      </c>
      <c r="AC1" s="373"/>
      <c r="AE1" s="1388" t="str">
        <f>U1</f>
        <v>ENTRADAS DEL MES DE MARZO 2023</v>
      </c>
      <c r="AF1" s="1388"/>
      <c r="AG1" s="1388"/>
      <c r="AH1" s="1388"/>
      <c r="AI1" s="1388"/>
      <c r="AJ1" s="1388"/>
      <c r="AK1" s="1388"/>
      <c r="AL1" s="258">
        <f>AB1+1</f>
        <v>3</v>
      </c>
      <c r="AM1" s="258"/>
      <c r="AO1" s="1388" t="str">
        <f>AE1</f>
        <v>ENTRADAS DEL MES DE MARZO 2023</v>
      </c>
      <c r="AP1" s="1388"/>
      <c r="AQ1" s="1388"/>
      <c r="AR1" s="1388"/>
      <c r="AS1" s="1388"/>
      <c r="AT1" s="1388"/>
      <c r="AU1" s="1388"/>
      <c r="AV1" s="258">
        <f>AL1+1</f>
        <v>4</v>
      </c>
      <c r="AW1" s="373"/>
      <c r="AY1" s="1388" t="str">
        <f>AO1</f>
        <v>ENTRADAS DEL MES DE MARZO 2023</v>
      </c>
      <c r="AZ1" s="1388"/>
      <c r="BA1" s="1388"/>
      <c r="BB1" s="1388"/>
      <c r="BC1" s="1388"/>
      <c r="BD1" s="1388"/>
      <c r="BE1" s="1388"/>
      <c r="BF1" s="258">
        <f>AV1+1</f>
        <v>5</v>
      </c>
      <c r="BG1" s="387"/>
      <c r="BI1" s="1388" t="str">
        <f>AY1</f>
        <v>ENTRADAS DEL MES DE MARZO 2023</v>
      </c>
      <c r="BJ1" s="1388"/>
      <c r="BK1" s="1388"/>
      <c r="BL1" s="1388"/>
      <c r="BM1" s="1388"/>
      <c r="BN1" s="1388"/>
      <c r="BO1" s="1388"/>
      <c r="BP1" s="258">
        <f>BF1+1</f>
        <v>6</v>
      </c>
      <c r="BQ1" s="373"/>
      <c r="BS1" s="1388" t="str">
        <f>BI1</f>
        <v>ENTRADAS DEL MES DE MARZO 2023</v>
      </c>
      <c r="BT1" s="1388"/>
      <c r="BU1" s="1388"/>
      <c r="BV1" s="1388"/>
      <c r="BW1" s="1388"/>
      <c r="BX1" s="1388"/>
      <c r="BY1" s="1388"/>
      <c r="BZ1" s="258">
        <f>BP1+1</f>
        <v>7</v>
      </c>
      <c r="CC1" s="1388" t="str">
        <f>BS1</f>
        <v>ENTRADAS DEL MES DE MARZO 2023</v>
      </c>
      <c r="CD1" s="1388"/>
      <c r="CE1" s="1388"/>
      <c r="CF1" s="1388"/>
      <c r="CG1" s="1388"/>
      <c r="CH1" s="1388"/>
      <c r="CI1" s="1388"/>
      <c r="CJ1" s="258">
        <f>BZ1+1</f>
        <v>8</v>
      </c>
      <c r="CM1" s="1388" t="str">
        <f>CC1</f>
        <v>ENTRADAS DEL MES DE MARZO 2023</v>
      </c>
      <c r="CN1" s="1388"/>
      <c r="CO1" s="1388"/>
      <c r="CP1" s="1388"/>
      <c r="CQ1" s="1388"/>
      <c r="CR1" s="1388"/>
      <c r="CS1" s="1388"/>
      <c r="CT1" s="258">
        <f>CJ1+1</f>
        <v>9</v>
      </c>
      <c r="CU1" s="373"/>
      <c r="CW1" s="1388" t="str">
        <f>CM1</f>
        <v>ENTRADAS DEL MES DE MARZO 2023</v>
      </c>
      <c r="CX1" s="1388"/>
      <c r="CY1" s="1388"/>
      <c r="CZ1" s="1388"/>
      <c r="DA1" s="1388"/>
      <c r="DB1" s="1388"/>
      <c r="DC1" s="1388"/>
      <c r="DD1" s="258">
        <f>CT1+1</f>
        <v>10</v>
      </c>
      <c r="DE1" s="373"/>
      <c r="DG1" s="1388" t="str">
        <f>CW1</f>
        <v>ENTRADAS DEL MES DE MARZO 2023</v>
      </c>
      <c r="DH1" s="1388"/>
      <c r="DI1" s="1388"/>
      <c r="DJ1" s="1388"/>
      <c r="DK1" s="1388"/>
      <c r="DL1" s="1388"/>
      <c r="DM1" s="1388"/>
      <c r="DN1" s="258">
        <f>DD1+1</f>
        <v>11</v>
      </c>
      <c r="DO1" s="373"/>
      <c r="DQ1" s="1388" t="str">
        <f>DG1</f>
        <v>ENTRADAS DEL MES DE MARZO 2023</v>
      </c>
      <c r="DR1" s="1388"/>
      <c r="DS1" s="1388"/>
      <c r="DT1" s="1388"/>
      <c r="DU1" s="1388"/>
      <c r="DV1" s="1388"/>
      <c r="DW1" s="1388"/>
      <c r="DX1" s="258">
        <f>DN1+1</f>
        <v>12</v>
      </c>
      <c r="EA1" s="1388" t="str">
        <f>DQ1</f>
        <v>ENTRADAS DEL MES DE MARZO 2023</v>
      </c>
      <c r="EB1" s="1388"/>
      <c r="EC1" s="1388"/>
      <c r="ED1" s="1388"/>
      <c r="EE1" s="1388"/>
      <c r="EF1" s="1388"/>
      <c r="EG1" s="1388"/>
      <c r="EH1" s="258">
        <f>DX1+1</f>
        <v>13</v>
      </c>
      <c r="EI1" s="373"/>
      <c r="EK1" s="1388" t="str">
        <f>EA1</f>
        <v>ENTRADAS DEL MES DE MARZO 2023</v>
      </c>
      <c r="EL1" s="1388"/>
      <c r="EM1" s="1388"/>
      <c r="EN1" s="1388"/>
      <c r="EO1" s="1388"/>
      <c r="EP1" s="1388"/>
      <c r="EQ1" s="1388"/>
      <c r="ER1" s="258">
        <f>EH1+1</f>
        <v>14</v>
      </c>
      <c r="ES1" s="373"/>
      <c r="EU1" s="1388" t="str">
        <f>EK1</f>
        <v>ENTRADAS DEL MES DE MARZO 2023</v>
      </c>
      <c r="EV1" s="1388"/>
      <c r="EW1" s="1388"/>
      <c r="EX1" s="1388"/>
      <c r="EY1" s="1388"/>
      <c r="EZ1" s="1388"/>
      <c r="FA1" s="1388"/>
      <c r="FB1" s="258">
        <f>ER1+1</f>
        <v>15</v>
      </c>
      <c r="FC1" s="373"/>
      <c r="FE1" s="1388" t="str">
        <f>EU1</f>
        <v>ENTRADAS DEL MES DE MARZO 2023</v>
      </c>
      <c r="FF1" s="1388"/>
      <c r="FG1" s="1388"/>
      <c r="FH1" s="1388"/>
      <c r="FI1" s="1388"/>
      <c r="FJ1" s="1388"/>
      <c r="FK1" s="1388"/>
      <c r="FL1" s="258">
        <f>FB1+1</f>
        <v>16</v>
      </c>
      <c r="FM1" s="373"/>
      <c r="FO1" s="1388" t="str">
        <f>FE1</f>
        <v>ENTRADAS DEL MES DE MARZO 2023</v>
      </c>
      <c r="FP1" s="1388"/>
      <c r="FQ1" s="1388"/>
      <c r="FR1" s="1388"/>
      <c r="FS1" s="1388"/>
      <c r="FT1" s="1388"/>
      <c r="FU1" s="1388"/>
      <c r="FV1" s="258">
        <f>FL1+1</f>
        <v>17</v>
      </c>
      <c r="FW1" s="373"/>
      <c r="FY1" s="1388" t="str">
        <f>FO1</f>
        <v>ENTRADAS DEL MES DE MARZO 2023</v>
      </c>
      <c r="FZ1" s="1388"/>
      <c r="GA1" s="1388"/>
      <c r="GB1" s="1388"/>
      <c r="GC1" s="1388"/>
      <c r="GD1" s="1388"/>
      <c r="GE1" s="1388"/>
      <c r="GF1" s="258">
        <f>FV1+1</f>
        <v>18</v>
      </c>
      <c r="GG1" s="373"/>
      <c r="GH1" s="74" t="s">
        <v>37</v>
      </c>
      <c r="GI1" s="1388" t="str">
        <f>FY1</f>
        <v>ENTRADAS DEL MES DE MARZO 2023</v>
      </c>
      <c r="GJ1" s="1388"/>
      <c r="GK1" s="1388"/>
      <c r="GL1" s="1388"/>
      <c r="GM1" s="1388"/>
      <c r="GN1" s="1388"/>
      <c r="GO1" s="1388"/>
      <c r="GP1" s="258">
        <f>GF1+1</f>
        <v>19</v>
      </c>
      <c r="GQ1" s="373"/>
      <c r="GS1" s="1388" t="str">
        <f>GI1</f>
        <v>ENTRADAS DEL MES DE MARZO 2023</v>
      </c>
      <c r="GT1" s="1388"/>
      <c r="GU1" s="1388"/>
      <c r="GV1" s="1388"/>
      <c r="GW1" s="1388"/>
      <c r="GX1" s="1388"/>
      <c r="GY1" s="1388"/>
      <c r="GZ1" s="258">
        <f>GP1+1</f>
        <v>20</v>
      </c>
      <c r="HA1" s="373"/>
      <c r="HC1" s="1388" t="str">
        <f>GS1</f>
        <v>ENTRADAS DEL MES DE MARZO 2023</v>
      </c>
      <c r="HD1" s="1388"/>
      <c r="HE1" s="1388"/>
      <c r="HF1" s="1388"/>
      <c r="HG1" s="1388"/>
      <c r="HH1" s="1388"/>
      <c r="HI1" s="1388"/>
      <c r="HJ1" s="258">
        <f>GZ1+1</f>
        <v>21</v>
      </c>
      <c r="HK1" s="373"/>
      <c r="HM1" s="1388" t="str">
        <f>HC1</f>
        <v>ENTRADAS DEL MES DE MARZO 2023</v>
      </c>
      <c r="HN1" s="1388"/>
      <c r="HO1" s="1388"/>
      <c r="HP1" s="1388"/>
      <c r="HQ1" s="1388"/>
      <c r="HR1" s="1388"/>
      <c r="HS1" s="1388"/>
      <c r="HT1" s="258">
        <f>HJ1+1</f>
        <v>22</v>
      </c>
      <c r="HU1" s="373"/>
      <c r="HW1" s="1388" t="str">
        <f>HM1</f>
        <v>ENTRADAS DEL MES DE MARZO 2023</v>
      </c>
      <c r="HX1" s="1388"/>
      <c r="HY1" s="1388"/>
      <c r="HZ1" s="1388"/>
      <c r="IA1" s="1388"/>
      <c r="IB1" s="1388"/>
      <c r="IC1" s="1388"/>
      <c r="ID1" s="258">
        <f>HT1+1</f>
        <v>23</v>
      </c>
      <c r="IE1" s="373"/>
      <c r="IG1" s="1388" t="str">
        <f>HW1</f>
        <v>ENTRADAS DEL MES DE MARZO 2023</v>
      </c>
      <c r="IH1" s="1388"/>
      <c r="II1" s="1388"/>
      <c r="IJ1" s="1388"/>
      <c r="IK1" s="1388"/>
      <c r="IL1" s="1388"/>
      <c r="IM1" s="1388"/>
      <c r="IN1" s="258">
        <f>ID1+1</f>
        <v>24</v>
      </c>
      <c r="IO1" s="373"/>
      <c r="IQ1" s="1388" t="str">
        <f>IG1</f>
        <v>ENTRADAS DEL MES DE MARZO 2023</v>
      </c>
      <c r="IR1" s="1388"/>
      <c r="IS1" s="1388"/>
      <c r="IT1" s="1388"/>
      <c r="IU1" s="1388"/>
      <c r="IV1" s="1388"/>
      <c r="IW1" s="1388"/>
      <c r="IX1" s="258">
        <f>IN1+1</f>
        <v>25</v>
      </c>
      <c r="IY1" s="373"/>
      <c r="JA1" s="1388" t="str">
        <f>IQ1</f>
        <v>ENTRADAS DEL MES DE MARZO 2023</v>
      </c>
      <c r="JB1" s="1388"/>
      <c r="JC1" s="1388"/>
      <c r="JD1" s="1388"/>
      <c r="JE1" s="1388"/>
      <c r="JF1" s="1388"/>
      <c r="JG1" s="1388"/>
      <c r="JH1" s="258">
        <f>IX1+1</f>
        <v>26</v>
      </c>
      <c r="JI1" s="373"/>
      <c r="JK1" s="1389" t="str">
        <f>JA1</f>
        <v>ENTRADAS DEL MES DE MARZO 2023</v>
      </c>
      <c r="JL1" s="1389"/>
      <c r="JM1" s="1389"/>
      <c r="JN1" s="1389"/>
      <c r="JO1" s="1389"/>
      <c r="JP1" s="1389"/>
      <c r="JQ1" s="1389"/>
      <c r="JR1" s="258">
        <f>JH1+1</f>
        <v>27</v>
      </c>
      <c r="JS1" s="373"/>
      <c r="JU1" s="1388" t="str">
        <f>JK1</f>
        <v>ENTRADAS DEL MES DE MARZO 2023</v>
      </c>
      <c r="JV1" s="1388"/>
      <c r="JW1" s="1388"/>
      <c r="JX1" s="1388"/>
      <c r="JY1" s="1388"/>
      <c r="JZ1" s="1388"/>
      <c r="KA1" s="1388"/>
      <c r="KB1" s="258">
        <f>JR1+1</f>
        <v>28</v>
      </c>
      <c r="KC1" s="373"/>
      <c r="KE1" s="1388" t="str">
        <f>JU1</f>
        <v>ENTRADAS DEL MES DE MARZO 2023</v>
      </c>
      <c r="KF1" s="1388"/>
      <c r="KG1" s="1388"/>
      <c r="KH1" s="1388"/>
      <c r="KI1" s="1388"/>
      <c r="KJ1" s="1388"/>
      <c r="KK1" s="1388"/>
      <c r="KL1" s="258">
        <f>KB1+1</f>
        <v>29</v>
      </c>
      <c r="KM1" s="373"/>
      <c r="KO1" s="1388" t="str">
        <f>KE1</f>
        <v>ENTRADAS DEL MES DE MARZO 2023</v>
      </c>
      <c r="KP1" s="1388"/>
      <c r="KQ1" s="1388"/>
      <c r="KR1" s="1388"/>
      <c r="KS1" s="1388"/>
      <c r="KT1" s="1388"/>
      <c r="KU1" s="1388"/>
      <c r="KV1" s="258">
        <f>KL1+1</f>
        <v>30</v>
      </c>
      <c r="KW1" s="373"/>
      <c r="KY1" s="1388" t="str">
        <f>KO1</f>
        <v>ENTRADAS DEL MES DE MARZO 2023</v>
      </c>
      <c r="KZ1" s="1388"/>
      <c r="LA1" s="1388"/>
      <c r="LB1" s="1388"/>
      <c r="LC1" s="1388"/>
      <c r="LD1" s="1388"/>
      <c r="LE1" s="1388"/>
      <c r="LF1" s="258">
        <f>KV1+1</f>
        <v>31</v>
      </c>
      <c r="LG1" s="373"/>
      <c r="LI1" s="1388" t="str">
        <f>KY1</f>
        <v>ENTRADAS DEL MES DE MARZO 2023</v>
      </c>
      <c r="LJ1" s="1388"/>
      <c r="LK1" s="1388"/>
      <c r="LL1" s="1388"/>
      <c r="LM1" s="1388"/>
      <c r="LN1" s="1388"/>
      <c r="LO1" s="1388"/>
      <c r="LP1" s="258">
        <f>LF1+1</f>
        <v>32</v>
      </c>
      <c r="LQ1" s="373"/>
      <c r="LS1" s="1388" t="str">
        <f>LI1</f>
        <v>ENTRADAS DEL MES DE MARZO 2023</v>
      </c>
      <c r="LT1" s="1388"/>
      <c r="LU1" s="1388"/>
      <c r="LV1" s="1388"/>
      <c r="LW1" s="1388"/>
      <c r="LX1" s="1388"/>
      <c r="LY1" s="1388"/>
      <c r="LZ1" s="258">
        <f>LP1+1</f>
        <v>33</v>
      </c>
      <c r="MC1" s="1388" t="str">
        <f>LS1</f>
        <v>ENTRADAS DEL MES DE MARZO 2023</v>
      </c>
      <c r="MD1" s="1388"/>
      <c r="ME1" s="1388"/>
      <c r="MF1" s="1388"/>
      <c r="MG1" s="1388"/>
      <c r="MH1" s="1388"/>
      <c r="MI1" s="1388"/>
      <c r="MJ1" s="258">
        <f>LZ1+1</f>
        <v>34</v>
      </c>
      <c r="MK1" s="258"/>
      <c r="MM1" s="1388" t="str">
        <f>MC1</f>
        <v>ENTRADAS DEL MES DE MARZO 2023</v>
      </c>
      <c r="MN1" s="1388"/>
      <c r="MO1" s="1388"/>
      <c r="MP1" s="1388"/>
      <c r="MQ1" s="1388"/>
      <c r="MR1" s="1388"/>
      <c r="MS1" s="1388"/>
      <c r="MT1" s="258">
        <f>MJ1+1</f>
        <v>35</v>
      </c>
      <c r="MU1" s="258"/>
      <c r="MW1" s="1388" t="str">
        <f>MM1</f>
        <v>ENTRADAS DEL MES DE MARZO 2023</v>
      </c>
      <c r="MX1" s="1388"/>
      <c r="MY1" s="1388"/>
      <c r="MZ1" s="1388"/>
      <c r="NA1" s="1388"/>
      <c r="NB1" s="1388"/>
      <c r="NC1" s="1388"/>
      <c r="ND1" s="258">
        <f>MT1+1</f>
        <v>36</v>
      </c>
      <c r="NE1" s="258"/>
      <c r="NG1" s="1388" t="str">
        <f>MW1</f>
        <v>ENTRADAS DEL MES DE MARZO 2023</v>
      </c>
      <c r="NH1" s="1388"/>
      <c r="NI1" s="1388"/>
      <c r="NJ1" s="1388"/>
      <c r="NK1" s="1388"/>
      <c r="NL1" s="1388"/>
      <c r="NM1" s="1388"/>
      <c r="NN1" s="258">
        <f>ND1+1</f>
        <v>37</v>
      </c>
      <c r="NO1" s="258"/>
      <c r="NQ1" s="1388" t="str">
        <f>NG1</f>
        <v>ENTRADAS DEL MES DE MARZO 2023</v>
      </c>
      <c r="NR1" s="1388"/>
      <c r="NS1" s="1388"/>
      <c r="NT1" s="1388"/>
      <c r="NU1" s="1388"/>
      <c r="NV1" s="1388"/>
      <c r="NW1" s="1388"/>
      <c r="NX1" s="258">
        <f>NN1+1</f>
        <v>38</v>
      </c>
      <c r="NY1" s="258"/>
      <c r="OA1" s="1388" t="str">
        <f>NQ1</f>
        <v>ENTRADAS DEL MES DE MARZO 2023</v>
      </c>
      <c r="OB1" s="1388"/>
      <c r="OC1" s="1388"/>
      <c r="OD1" s="1388"/>
      <c r="OE1" s="1388"/>
      <c r="OF1" s="1388"/>
      <c r="OG1" s="1388"/>
      <c r="OH1" s="258">
        <f>NX1+1</f>
        <v>39</v>
      </c>
      <c r="OI1" s="258"/>
      <c r="OK1" s="1388" t="str">
        <f>OA1</f>
        <v>ENTRADAS DEL MES DE MARZO 2023</v>
      </c>
      <c r="OL1" s="1388"/>
      <c r="OM1" s="1388"/>
      <c r="ON1" s="1388"/>
      <c r="OO1" s="1388"/>
      <c r="OP1" s="1388"/>
      <c r="OQ1" s="1388"/>
      <c r="OR1" s="258">
        <f>OH1+1</f>
        <v>40</v>
      </c>
      <c r="OS1" s="258"/>
      <c r="OU1" s="1388" t="str">
        <f>OK1</f>
        <v>ENTRADAS DEL MES DE MARZO 2023</v>
      </c>
      <c r="OV1" s="1388"/>
      <c r="OW1" s="1388"/>
      <c r="OX1" s="1388"/>
      <c r="OY1" s="1388"/>
      <c r="OZ1" s="1388"/>
      <c r="PA1" s="1388"/>
      <c r="PB1" s="258">
        <f>OR1+1</f>
        <v>41</v>
      </c>
      <c r="PC1" s="258"/>
      <c r="PE1" s="1388" t="str">
        <f>OU1</f>
        <v>ENTRADAS DEL MES DE MARZO 2023</v>
      </c>
      <c r="PF1" s="1388"/>
      <c r="PG1" s="1388"/>
      <c r="PH1" s="1388"/>
      <c r="PI1" s="1388"/>
      <c r="PJ1" s="1388"/>
      <c r="PK1" s="1388"/>
      <c r="PL1" s="258">
        <f>PB1+1</f>
        <v>42</v>
      </c>
      <c r="PM1" s="258"/>
      <c r="PN1" s="258"/>
      <c r="PP1" s="1388" t="str">
        <f>PE1</f>
        <v>ENTRADAS DEL MES DE MARZO 2023</v>
      </c>
      <c r="PQ1" s="1388"/>
      <c r="PR1" s="1388"/>
      <c r="PS1" s="1388"/>
      <c r="PT1" s="1388"/>
      <c r="PU1" s="1388"/>
      <c r="PV1" s="1388"/>
      <c r="PW1" s="258">
        <f>PL1+1</f>
        <v>43</v>
      </c>
      <c r="PX1" s="258"/>
      <c r="PZ1" s="1388" t="str">
        <f>PP1</f>
        <v>ENTRADAS DEL MES DE MARZO 2023</v>
      </c>
      <c r="QA1" s="1388"/>
      <c r="QB1" s="1388"/>
      <c r="QC1" s="1388"/>
      <c r="QD1" s="1388"/>
      <c r="QE1" s="1388"/>
      <c r="QF1" s="1388"/>
      <c r="QG1" s="258">
        <f>PW1+1</f>
        <v>44</v>
      </c>
      <c r="QH1" s="258"/>
      <c r="QJ1" s="1388" t="str">
        <f>PZ1</f>
        <v>ENTRADAS DEL MES DE MARZO 2023</v>
      </c>
      <c r="QK1" s="1388"/>
      <c r="QL1" s="1388"/>
      <c r="QM1" s="1388"/>
      <c r="QN1" s="1388"/>
      <c r="QO1" s="1388"/>
      <c r="QP1" s="1388"/>
      <c r="QQ1" s="258">
        <f>QG1+1</f>
        <v>45</v>
      </c>
      <c r="QR1" s="258"/>
      <c r="QT1" s="1388" t="str">
        <f>QJ1</f>
        <v>ENTRADAS DEL MES DE MARZO 2023</v>
      </c>
      <c r="QU1" s="1388"/>
      <c r="QV1" s="1388"/>
      <c r="QW1" s="1388"/>
      <c r="QX1" s="1388"/>
      <c r="QY1" s="1388"/>
      <c r="QZ1" s="1388"/>
      <c r="RA1" s="258">
        <f>QQ1+1</f>
        <v>46</v>
      </c>
      <c r="RB1" s="258"/>
      <c r="RD1" s="1388" t="str">
        <f>QT1</f>
        <v>ENTRADAS DEL MES DE MARZO 2023</v>
      </c>
      <c r="RE1" s="1388"/>
      <c r="RF1" s="1388"/>
      <c r="RG1" s="1388"/>
      <c r="RH1" s="1388"/>
      <c r="RI1" s="1388"/>
      <c r="RJ1" s="1388"/>
      <c r="RK1" s="258">
        <f>RA1+1</f>
        <v>47</v>
      </c>
      <c r="RL1" s="258"/>
      <c r="RN1" s="1388" t="str">
        <f>RD1</f>
        <v>ENTRADAS DEL MES DE MARZO 2023</v>
      </c>
      <c r="RO1" s="1388"/>
      <c r="RP1" s="1388"/>
      <c r="RQ1" s="1388"/>
      <c r="RR1" s="1388"/>
      <c r="RS1" s="1388"/>
      <c r="RT1" s="1388"/>
      <c r="RU1" s="258">
        <f>RK1+1</f>
        <v>48</v>
      </c>
      <c r="RV1" s="258"/>
      <c r="RX1" s="1388" t="str">
        <f>RN1</f>
        <v>ENTRADAS DEL MES DE MARZO 2023</v>
      </c>
      <c r="RY1" s="1388"/>
      <c r="RZ1" s="1388"/>
      <c r="SA1" s="1388"/>
      <c r="SB1" s="1388"/>
      <c r="SC1" s="1388"/>
      <c r="SD1" s="1388"/>
      <c r="SE1" s="258">
        <f>RU1+1</f>
        <v>49</v>
      </c>
      <c r="SF1" s="258"/>
      <c r="SH1" s="1388" t="str">
        <f>RX1</f>
        <v>ENTRADAS DEL MES DE MARZO 2023</v>
      </c>
      <c r="SI1" s="1388"/>
      <c r="SJ1" s="1388"/>
      <c r="SK1" s="1388"/>
      <c r="SL1" s="1388"/>
      <c r="SM1" s="1388"/>
      <c r="SN1" s="1388"/>
      <c r="SO1" s="258">
        <f>SE1+1</f>
        <v>50</v>
      </c>
      <c r="SP1" s="258"/>
      <c r="SR1" s="1388" t="str">
        <f>SH1</f>
        <v>ENTRADAS DEL MES DE MARZO 2023</v>
      </c>
      <c r="SS1" s="1388"/>
      <c r="ST1" s="1388"/>
      <c r="SU1" s="1388"/>
      <c r="SV1" s="1388"/>
      <c r="SW1" s="1388"/>
      <c r="SX1" s="1388"/>
      <c r="SY1" s="258">
        <f>SO1+1</f>
        <v>51</v>
      </c>
      <c r="SZ1" s="258"/>
      <c r="TB1" s="1388" t="str">
        <f>SR1</f>
        <v>ENTRADAS DEL MES DE MARZO 2023</v>
      </c>
      <c r="TC1" s="1388"/>
      <c r="TD1" s="1388"/>
      <c r="TE1" s="1388"/>
      <c r="TF1" s="1388"/>
      <c r="TG1" s="1388"/>
      <c r="TH1" s="1388"/>
      <c r="TI1" s="258">
        <f>SY1+1</f>
        <v>52</v>
      </c>
      <c r="TJ1" s="258"/>
      <c r="TL1" s="1388" t="str">
        <f>TB1</f>
        <v>ENTRADAS DEL MES DE MARZO 2023</v>
      </c>
      <c r="TM1" s="1388"/>
      <c r="TN1" s="1388"/>
      <c r="TO1" s="1388"/>
      <c r="TP1" s="1388"/>
      <c r="TQ1" s="1388"/>
      <c r="TR1" s="1388"/>
      <c r="TS1" s="258">
        <f>TI1+1</f>
        <v>53</v>
      </c>
      <c r="TT1" s="258"/>
      <c r="TV1" s="1388" t="str">
        <f>TL1</f>
        <v>ENTRADAS DEL MES DE MARZO 2023</v>
      </c>
      <c r="TW1" s="1388"/>
      <c r="TX1" s="1388"/>
      <c r="TY1" s="1388"/>
      <c r="TZ1" s="1388"/>
      <c r="UA1" s="1388"/>
      <c r="UB1" s="1388"/>
      <c r="UC1" s="258">
        <f>TS1+1</f>
        <v>54</v>
      </c>
      <c r="UE1" s="1388" t="str">
        <f>TV1</f>
        <v>ENTRADAS DEL MES DE MARZO 2023</v>
      </c>
      <c r="UF1" s="1388"/>
      <c r="UG1" s="1388"/>
      <c r="UH1" s="1388"/>
      <c r="UI1" s="1388"/>
      <c r="UJ1" s="1388"/>
      <c r="UK1" s="1388"/>
      <c r="UL1" s="258">
        <f>UC1+1</f>
        <v>55</v>
      </c>
      <c r="UN1" s="1388" t="str">
        <f>UE1</f>
        <v>ENTRADAS DEL MES DE MARZO 2023</v>
      </c>
      <c r="UO1" s="1388"/>
      <c r="UP1" s="1388"/>
      <c r="UQ1" s="1388"/>
      <c r="UR1" s="1388"/>
      <c r="US1" s="1388"/>
      <c r="UT1" s="1388"/>
      <c r="UU1" s="258">
        <f>UL1+1</f>
        <v>56</v>
      </c>
      <c r="UW1" s="1388" t="str">
        <f>UN1</f>
        <v>ENTRADAS DEL MES DE MARZO 2023</v>
      </c>
      <c r="UX1" s="1388"/>
      <c r="UY1" s="1388"/>
      <c r="UZ1" s="1388"/>
      <c r="VA1" s="1388"/>
      <c r="VB1" s="1388"/>
      <c r="VC1" s="1388"/>
      <c r="VD1" s="258">
        <f>UU1+1</f>
        <v>57</v>
      </c>
      <c r="VF1" s="1388" t="str">
        <f>UW1</f>
        <v>ENTRADAS DEL MES DE MARZO 2023</v>
      </c>
      <c r="VG1" s="1388"/>
      <c r="VH1" s="1388"/>
      <c r="VI1" s="1388"/>
      <c r="VJ1" s="1388"/>
      <c r="VK1" s="1388"/>
      <c r="VL1" s="1388"/>
      <c r="VM1" s="258">
        <f>VD1+1</f>
        <v>58</v>
      </c>
      <c r="VO1" s="1388" t="str">
        <f>VF1</f>
        <v>ENTRADAS DEL MES DE MARZO 2023</v>
      </c>
      <c r="VP1" s="1388"/>
      <c r="VQ1" s="1388"/>
      <c r="VR1" s="1388"/>
      <c r="VS1" s="1388"/>
      <c r="VT1" s="1388"/>
      <c r="VU1" s="1388"/>
      <c r="VV1" s="258">
        <f>VM1+1</f>
        <v>59</v>
      </c>
      <c r="VX1" s="1388" t="str">
        <f>VO1</f>
        <v>ENTRADAS DEL MES DE MARZO 2023</v>
      </c>
      <c r="VY1" s="1388"/>
      <c r="VZ1" s="1388"/>
      <c r="WA1" s="1388"/>
      <c r="WB1" s="1388"/>
      <c r="WC1" s="1388"/>
      <c r="WD1" s="1388"/>
      <c r="WE1" s="258">
        <f>VV1+1</f>
        <v>60</v>
      </c>
      <c r="WG1" s="1388" t="str">
        <f>VX1</f>
        <v>ENTRADAS DEL MES DE MARZO 2023</v>
      </c>
      <c r="WH1" s="1388"/>
      <c r="WI1" s="1388"/>
      <c r="WJ1" s="1388"/>
      <c r="WK1" s="1388"/>
      <c r="WL1" s="1388"/>
      <c r="WM1" s="1388"/>
      <c r="WN1" s="258">
        <f>WE1+1</f>
        <v>61</v>
      </c>
      <c r="WP1" s="1388" t="str">
        <f>WG1</f>
        <v>ENTRADAS DEL MES DE MARZO 2023</v>
      </c>
      <c r="WQ1" s="1388"/>
      <c r="WR1" s="1388"/>
      <c r="WS1" s="1388"/>
      <c r="WT1" s="1388"/>
      <c r="WU1" s="1388"/>
      <c r="WV1" s="1388"/>
      <c r="WW1" s="258">
        <f>WN1+1</f>
        <v>62</v>
      </c>
      <c r="WY1" s="1388" t="str">
        <f>WP1</f>
        <v>ENTRADAS DEL MES DE MARZO 2023</v>
      </c>
      <c r="WZ1" s="1388"/>
      <c r="XA1" s="1388"/>
      <c r="XB1" s="1388"/>
      <c r="XC1" s="1388"/>
      <c r="XD1" s="1388"/>
      <c r="XE1" s="1388"/>
      <c r="XF1" s="258">
        <f>WW1+1</f>
        <v>63</v>
      </c>
      <c r="XH1" s="1388" t="str">
        <f>WY1</f>
        <v>ENTRADAS DEL MES DE MARZO 2023</v>
      </c>
      <c r="XI1" s="1388"/>
      <c r="XJ1" s="1388"/>
      <c r="XK1" s="1388"/>
      <c r="XL1" s="1388"/>
      <c r="XM1" s="1388"/>
      <c r="XN1" s="1388"/>
      <c r="XO1" s="258">
        <f>XF1+1</f>
        <v>64</v>
      </c>
      <c r="XQ1" s="1388" t="str">
        <f>XH1</f>
        <v>ENTRADAS DEL MES DE MARZO 2023</v>
      </c>
      <c r="XR1" s="1388"/>
      <c r="XS1" s="1388"/>
      <c r="XT1" s="1388"/>
      <c r="XU1" s="1388"/>
      <c r="XV1" s="1388"/>
      <c r="XW1" s="1388"/>
      <c r="XX1" s="258">
        <f>XO1+1</f>
        <v>65</v>
      </c>
      <c r="XZ1" s="1388" t="str">
        <f>XQ1</f>
        <v>ENTRADAS DEL MES DE MARZO 2023</v>
      </c>
      <c r="YA1" s="1388"/>
      <c r="YB1" s="1388"/>
      <c r="YC1" s="1388"/>
      <c r="YD1" s="1388"/>
      <c r="YE1" s="1388"/>
      <c r="YF1" s="1388"/>
      <c r="YG1" s="258">
        <f>XX1+1</f>
        <v>66</v>
      </c>
      <c r="YI1" s="1388" t="str">
        <f>XZ1</f>
        <v>ENTRADAS DEL MES DE MARZO 2023</v>
      </c>
      <c r="YJ1" s="1388"/>
      <c r="YK1" s="1388"/>
      <c r="YL1" s="1388"/>
      <c r="YM1" s="1388"/>
      <c r="YN1" s="1388"/>
      <c r="YO1" s="1388"/>
      <c r="YP1" s="258">
        <f>YG1+1</f>
        <v>67</v>
      </c>
      <c r="YR1" s="1388" t="str">
        <f>YI1</f>
        <v>ENTRADAS DEL MES DE MARZO 2023</v>
      </c>
      <c r="YS1" s="1388"/>
      <c r="YT1" s="1388"/>
      <c r="YU1" s="1388"/>
      <c r="YV1" s="1388"/>
      <c r="YW1" s="1388"/>
      <c r="YX1" s="1388"/>
      <c r="YY1" s="258">
        <f>YP1+1</f>
        <v>68</v>
      </c>
      <c r="ZA1" s="1388" t="str">
        <f>YR1</f>
        <v>ENTRADAS DEL MES DE MARZO 2023</v>
      </c>
      <c r="ZB1" s="1388"/>
      <c r="ZC1" s="1388"/>
      <c r="ZD1" s="1388"/>
      <c r="ZE1" s="1388"/>
      <c r="ZF1" s="1388"/>
      <c r="ZG1" s="1388"/>
      <c r="ZH1" s="258">
        <f>YY1+1</f>
        <v>69</v>
      </c>
      <c r="ZJ1" s="1388" t="str">
        <f>ZA1</f>
        <v>ENTRADAS DEL MES DE MARZO 2023</v>
      </c>
      <c r="ZK1" s="1388"/>
      <c r="ZL1" s="1388"/>
      <c r="ZM1" s="1388"/>
      <c r="ZN1" s="1388"/>
      <c r="ZO1" s="1388"/>
      <c r="ZP1" s="1388"/>
      <c r="ZQ1" s="258">
        <f>ZH1+1</f>
        <v>70</v>
      </c>
      <c r="ZS1" s="1388" t="str">
        <f>ZJ1</f>
        <v>ENTRADAS DEL MES DE MARZO 2023</v>
      </c>
      <c r="ZT1" s="1388"/>
      <c r="ZU1" s="1388"/>
      <c r="ZV1" s="1388"/>
      <c r="ZW1" s="1388"/>
      <c r="ZX1" s="1388"/>
      <c r="ZY1" s="1388"/>
      <c r="ZZ1" s="258">
        <f>ZQ1+1</f>
        <v>71</v>
      </c>
      <c r="AAB1" s="1388" t="str">
        <f>ZS1</f>
        <v>ENTRADAS DEL MES DE MARZO 2023</v>
      </c>
      <c r="AAC1" s="1388"/>
      <c r="AAD1" s="1388"/>
      <c r="AAE1" s="1388"/>
      <c r="AAF1" s="1388"/>
      <c r="AAG1" s="1388"/>
      <c r="AAH1" s="1388"/>
      <c r="AAI1" s="258">
        <f>ZZ1+1</f>
        <v>72</v>
      </c>
      <c r="AAK1" s="1388" t="str">
        <f>AAB1</f>
        <v>ENTRADAS DEL MES DE MARZO 2023</v>
      </c>
      <c r="AAL1" s="1388"/>
      <c r="AAM1" s="1388"/>
      <c r="AAN1" s="1388"/>
      <c r="AAO1" s="1388"/>
      <c r="AAP1" s="1388"/>
      <c r="AAQ1" s="1388"/>
      <c r="AAR1" s="258">
        <f>AAI1+1</f>
        <v>73</v>
      </c>
      <c r="AAT1" s="1388" t="str">
        <f>AAK1</f>
        <v>ENTRADAS DEL MES DE MARZO 2023</v>
      </c>
      <c r="AAU1" s="1388"/>
      <c r="AAV1" s="1388"/>
      <c r="AAW1" s="1388"/>
      <c r="AAX1" s="1388"/>
      <c r="AAY1" s="1388"/>
      <c r="AAZ1" s="1388"/>
      <c r="ABA1" s="258">
        <f>AAR1+1</f>
        <v>74</v>
      </c>
      <c r="ABC1" s="1388" t="str">
        <f>AAT1</f>
        <v>ENTRADAS DEL MES DE MARZO 2023</v>
      </c>
      <c r="ABD1" s="1388"/>
      <c r="ABE1" s="1388"/>
      <c r="ABF1" s="1388"/>
      <c r="ABG1" s="1388"/>
      <c r="ABH1" s="1388"/>
      <c r="ABI1" s="1388"/>
      <c r="ABJ1" s="258">
        <f>ABA1+1</f>
        <v>75</v>
      </c>
      <c r="ABL1" s="1388" t="str">
        <f>ABC1</f>
        <v>ENTRADAS DEL MES DE MARZO 2023</v>
      </c>
      <c r="ABM1" s="1388"/>
      <c r="ABN1" s="1388"/>
      <c r="ABO1" s="1388"/>
      <c r="ABP1" s="1388"/>
      <c r="ABQ1" s="1388"/>
      <c r="ABR1" s="1388"/>
      <c r="ABS1" s="258">
        <f>ABJ1+1</f>
        <v>76</v>
      </c>
      <c r="ABU1" s="1388" t="str">
        <f>ABL1</f>
        <v>ENTRADAS DEL MES DE MARZO 2023</v>
      </c>
      <c r="ABV1" s="1388"/>
      <c r="ABW1" s="1388"/>
      <c r="ABX1" s="1388"/>
      <c r="ABY1" s="1388"/>
      <c r="ABZ1" s="1388"/>
      <c r="ACA1" s="1388"/>
      <c r="ACB1" s="258">
        <f>ABS1+1</f>
        <v>77</v>
      </c>
      <c r="ACD1" s="1388" t="str">
        <f>ABU1</f>
        <v>ENTRADAS DEL MES DE MARZO 2023</v>
      </c>
      <c r="ACE1" s="1388"/>
      <c r="ACF1" s="1388"/>
      <c r="ACG1" s="1388"/>
      <c r="ACH1" s="1388"/>
      <c r="ACI1" s="1388"/>
      <c r="ACJ1" s="1388"/>
      <c r="ACK1" s="258">
        <f>ACB1+1</f>
        <v>78</v>
      </c>
      <c r="ACM1" s="1388" t="str">
        <f>ACD1</f>
        <v>ENTRADAS DEL MES DE MARZO 2023</v>
      </c>
      <c r="ACN1" s="1388"/>
      <c r="ACO1" s="1388"/>
      <c r="ACP1" s="1388"/>
      <c r="ACQ1" s="1388"/>
      <c r="ACR1" s="1388"/>
      <c r="ACS1" s="1388"/>
      <c r="ACT1" s="258">
        <f>ACK1+1</f>
        <v>79</v>
      </c>
      <c r="ACV1" s="1388" t="str">
        <f>ACM1</f>
        <v>ENTRADAS DEL MES DE MARZO 2023</v>
      </c>
      <c r="ACW1" s="1388"/>
      <c r="ACX1" s="1388"/>
      <c r="ACY1" s="1388"/>
      <c r="ACZ1" s="1388"/>
      <c r="ADA1" s="1388"/>
      <c r="ADB1" s="1388"/>
      <c r="ADC1" s="258">
        <f>ACT1+1</f>
        <v>80</v>
      </c>
      <c r="ADE1" s="1388" t="str">
        <f>ACV1</f>
        <v>ENTRADAS DEL MES DE MARZO 2023</v>
      </c>
      <c r="ADF1" s="1388"/>
      <c r="ADG1" s="1388"/>
      <c r="ADH1" s="1388"/>
      <c r="ADI1" s="1388"/>
      <c r="ADJ1" s="1388"/>
      <c r="ADK1" s="1388"/>
      <c r="ADL1" s="258">
        <f>ADC1+1</f>
        <v>81</v>
      </c>
      <c r="ADN1" s="1388" t="str">
        <f>ADE1</f>
        <v>ENTRADAS DEL MES DE MARZO 2023</v>
      </c>
      <c r="ADO1" s="1388"/>
      <c r="ADP1" s="1388"/>
      <c r="ADQ1" s="1388"/>
      <c r="ADR1" s="1388"/>
      <c r="ADS1" s="1388"/>
      <c r="ADT1" s="1388"/>
      <c r="ADU1" s="258">
        <f>ADL1+1</f>
        <v>82</v>
      </c>
      <c r="ADW1" s="1388" t="str">
        <f>ADN1</f>
        <v>ENTRADAS DEL MES DE MARZO 2023</v>
      </c>
      <c r="ADX1" s="1388"/>
      <c r="ADY1" s="1388"/>
      <c r="ADZ1" s="1388"/>
      <c r="AEA1" s="1388"/>
      <c r="AEB1" s="1388"/>
      <c r="AEC1" s="1388"/>
      <c r="AED1" s="258">
        <f>ADU1+1</f>
        <v>83</v>
      </c>
      <c r="AEF1" s="1388" t="str">
        <f>ADW1</f>
        <v>ENTRADAS DEL MES DE MARZO 2023</v>
      </c>
      <c r="AEG1" s="1388"/>
      <c r="AEH1" s="1388"/>
      <c r="AEI1" s="1388"/>
      <c r="AEJ1" s="1388"/>
      <c r="AEK1" s="1388"/>
      <c r="AEL1" s="1388"/>
      <c r="AEM1" s="258">
        <f>AED1+1</f>
        <v>84</v>
      </c>
      <c r="AEO1" s="1388" t="str">
        <f>AEF1</f>
        <v>ENTRADAS DEL MES DE MARZO 2023</v>
      </c>
      <c r="AEP1" s="1388"/>
      <c r="AEQ1" s="1388"/>
      <c r="AER1" s="1388"/>
      <c r="AES1" s="1388"/>
      <c r="AET1" s="1388"/>
      <c r="AEU1" s="1388"/>
      <c r="AEV1" s="258">
        <f>AEM1+1</f>
        <v>85</v>
      </c>
      <c r="AEX1" s="1388" t="str">
        <f>AEO1</f>
        <v>ENTRADAS DEL MES DE MARZO 2023</v>
      </c>
      <c r="AEY1" s="1388"/>
      <c r="AEZ1" s="1388"/>
      <c r="AFA1" s="1388"/>
      <c r="AFB1" s="1388"/>
      <c r="AFC1" s="1388"/>
      <c r="AFD1" s="138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4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26">
        <v>19038.3</v>
      </c>
      <c r="R5" s="134">
        <f>O5-Q5</f>
        <v>-157.02999999999884</v>
      </c>
      <c r="S5" s="134"/>
      <c r="U5" s="614" t="s">
        <v>112</v>
      </c>
      <c r="V5" s="1036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26">
        <v>18948.099999999999</v>
      </c>
      <c r="AB5" s="134">
        <f>Y5-AA5</f>
        <v>-55.899999999997817</v>
      </c>
      <c r="AC5" s="375"/>
      <c r="AE5" s="614" t="s">
        <v>347</v>
      </c>
      <c r="AF5" s="1036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6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26">
        <v>19134.7</v>
      </c>
      <c r="AV5" s="134">
        <f>AS5-AU5</f>
        <v>-66.459999999999127</v>
      </c>
      <c r="AW5" s="375"/>
      <c r="AY5" s="620" t="s">
        <v>344</v>
      </c>
      <c r="AZ5" s="1035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26">
        <v>18622.13</v>
      </c>
      <c r="BF5" s="134">
        <f>BC5-BE5</f>
        <v>-81.260000000002037</v>
      </c>
      <c r="BG5" s="375"/>
      <c r="BI5" s="620" t="s">
        <v>344</v>
      </c>
      <c r="BJ5" s="1035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26">
        <v>18208.919999999998</v>
      </c>
      <c r="BP5" s="134">
        <f>BM5-BO5</f>
        <v>-90.339999999996508</v>
      </c>
      <c r="BQ5" s="375"/>
      <c r="BS5" s="907" t="s">
        <v>112</v>
      </c>
      <c r="BT5" s="1062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26">
        <v>18839.5</v>
      </c>
      <c r="BZ5" s="134">
        <f>BW5-BY5</f>
        <v>-68.919999999998254</v>
      </c>
      <c r="CA5" s="375"/>
      <c r="CB5" s="233"/>
      <c r="CC5" s="614" t="s">
        <v>112</v>
      </c>
      <c r="CD5" s="1064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26">
        <v>18923</v>
      </c>
      <c r="CJ5" s="134">
        <f>CG5-CI5</f>
        <v>-57.509999999998399</v>
      </c>
      <c r="CK5" s="233"/>
      <c r="CL5" s="233"/>
      <c r="CM5" s="908" t="s">
        <v>112</v>
      </c>
      <c r="CN5" s="1034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26">
        <v>18669.7</v>
      </c>
      <c r="CT5" s="134">
        <f>CQ5-CS5</f>
        <v>-35.740000000001601</v>
      </c>
      <c r="CU5" s="375"/>
      <c r="CW5" s="614" t="s">
        <v>344</v>
      </c>
      <c r="CX5" s="1035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26">
        <v>18908.55</v>
      </c>
      <c r="DD5" s="134">
        <f>DA5-DC5</f>
        <v>-13.399999999997817</v>
      </c>
      <c r="DE5" s="375"/>
      <c r="DG5" s="620" t="s">
        <v>384</v>
      </c>
      <c r="DH5" s="1065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26">
        <v>18550.5</v>
      </c>
      <c r="DN5" s="134">
        <f>DK5-DM5</f>
        <v>-36.049999999999272</v>
      </c>
      <c r="DO5" s="375"/>
      <c r="DQ5" s="628" t="s">
        <v>384</v>
      </c>
      <c r="DR5" s="1066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1226">
        <v>19044.45</v>
      </c>
      <c r="DX5" s="134">
        <f>DU5-DW5</f>
        <v>-91.720000000001164</v>
      </c>
      <c r="DY5" s="233"/>
      <c r="EA5" s="620" t="s">
        <v>112</v>
      </c>
      <c r="EB5" s="1067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122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67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122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68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1257">
        <v>18359.97</v>
      </c>
      <c r="FB5" s="134">
        <f>EY5-FA5</f>
        <v>-105.72000000000116</v>
      </c>
      <c r="FC5" s="375"/>
      <c r="FE5" s="620" t="s">
        <v>344</v>
      </c>
      <c r="FF5" s="1035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1257">
        <v>18652.28</v>
      </c>
      <c r="FL5" s="134">
        <f>FI5-FK5</f>
        <v>-127.56999999999971</v>
      </c>
      <c r="FM5" s="375"/>
      <c r="FO5" s="628" t="s">
        <v>112</v>
      </c>
      <c r="FP5" s="1036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1226">
        <v>18978.3</v>
      </c>
      <c r="FV5" s="134">
        <f>FS5-FU5</f>
        <v>-24.279999999998836</v>
      </c>
      <c r="FW5" s="375"/>
      <c r="FY5" s="675" t="s">
        <v>112</v>
      </c>
      <c r="FZ5" s="1036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1226">
        <v>19048.7</v>
      </c>
      <c r="GF5" s="134">
        <f>GC5-GE5</f>
        <v>-35.650000000001455</v>
      </c>
      <c r="GG5" s="375"/>
      <c r="GI5" s="1206" t="s">
        <v>509</v>
      </c>
      <c r="GJ5" s="1036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1226">
        <v>18574.439999999999</v>
      </c>
      <c r="GP5" s="134">
        <f>GM5-GO5</f>
        <v>-49.539999999997235</v>
      </c>
      <c r="GQ5" s="375"/>
      <c r="GS5" s="1206" t="s">
        <v>112</v>
      </c>
      <c r="GT5" s="1036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1226">
        <v>19173.52</v>
      </c>
      <c r="GZ5" s="134">
        <f>GW5-GY5</f>
        <v>-34.700000000000728</v>
      </c>
      <c r="HA5" s="375"/>
      <c r="HC5" s="1207" t="s">
        <v>432</v>
      </c>
      <c r="HD5" s="1035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1226">
        <v>18739.16</v>
      </c>
      <c r="HJ5" s="134">
        <f>HG5-HI5</f>
        <v>-42.819999999999709</v>
      </c>
      <c r="HK5" s="375"/>
      <c r="HM5" s="620" t="s">
        <v>112</v>
      </c>
      <c r="HN5" s="1036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06" t="s">
        <v>112</v>
      </c>
      <c r="HX5" s="1036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122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391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390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06"/>
      <c r="GJ6" s="629"/>
      <c r="GK6" s="620"/>
      <c r="GL6" s="620"/>
      <c r="GM6" s="620"/>
      <c r="GN6" s="620"/>
      <c r="GO6" s="615"/>
      <c r="GQ6" s="233"/>
      <c r="GS6" s="1206"/>
      <c r="GT6" s="629"/>
      <c r="GU6" s="620"/>
      <c r="GV6" s="620"/>
      <c r="GW6" s="620"/>
      <c r="GX6" s="620"/>
      <c r="GY6" s="615"/>
      <c r="HA6" s="233"/>
      <c r="HC6" s="1207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06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391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390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>
        <v>45006</v>
      </c>
      <c r="EF8" s="91">
        <v>921.7</v>
      </c>
      <c r="EG8" s="69" t="s">
        <v>616</v>
      </c>
      <c r="EH8" s="70">
        <v>46</v>
      </c>
      <c r="EI8" s="372">
        <f>EH8*EF8</f>
        <v>42398.200000000004</v>
      </c>
      <c r="EK8" s="60"/>
      <c r="EL8" s="103"/>
      <c r="EM8" s="15">
        <v>1</v>
      </c>
      <c r="EN8" s="91">
        <v>903.6</v>
      </c>
      <c r="EO8" s="242">
        <v>45007</v>
      </c>
      <c r="EP8" s="91">
        <v>903.6</v>
      </c>
      <c r="EQ8" s="69" t="s">
        <v>628</v>
      </c>
      <c r="ER8" s="70">
        <v>46</v>
      </c>
      <c r="ES8" s="372">
        <f>ER8*EP8</f>
        <v>41565.599999999999</v>
      </c>
      <c r="EU8" s="60"/>
      <c r="EV8" s="320"/>
      <c r="EW8" s="15">
        <v>1</v>
      </c>
      <c r="EX8" s="601">
        <v>948.91</v>
      </c>
      <c r="EY8" s="705">
        <v>45008</v>
      </c>
      <c r="EZ8" s="601">
        <v>948.91</v>
      </c>
      <c r="FA8" s="602" t="s">
        <v>635</v>
      </c>
      <c r="FB8" s="603">
        <v>46</v>
      </c>
      <c r="FC8" s="372">
        <f>FB8*EZ8</f>
        <v>43649.86</v>
      </c>
      <c r="FE8" s="60"/>
      <c r="FF8" s="320"/>
      <c r="FG8" s="15">
        <v>1</v>
      </c>
      <c r="FH8" s="601">
        <v>891.3</v>
      </c>
      <c r="FI8" s="705">
        <v>45007</v>
      </c>
      <c r="FJ8" s="601">
        <v>891.3</v>
      </c>
      <c r="FK8" s="602" t="s">
        <v>622</v>
      </c>
      <c r="FL8" s="603">
        <v>46</v>
      </c>
      <c r="FM8" s="233">
        <f>FL8*FJ8</f>
        <v>40999.799999999996</v>
      </c>
      <c r="FO8" s="60"/>
      <c r="FP8" s="103"/>
      <c r="FQ8" s="15">
        <v>1</v>
      </c>
      <c r="FR8" s="601">
        <v>895.4</v>
      </c>
      <c r="FS8" s="234">
        <v>45010</v>
      </c>
      <c r="FT8" s="91">
        <v>895.4</v>
      </c>
      <c r="FU8" s="69" t="s">
        <v>645</v>
      </c>
      <c r="FV8" s="70">
        <v>41</v>
      </c>
      <c r="FW8" s="372">
        <f>FV8*FT8</f>
        <v>36711.4</v>
      </c>
      <c r="FY8" s="60"/>
      <c r="FZ8" s="103"/>
      <c r="GA8" s="15">
        <v>1</v>
      </c>
      <c r="GB8" s="340">
        <v>913.1</v>
      </c>
      <c r="GC8" s="234">
        <v>45009</v>
      </c>
      <c r="GD8" s="340">
        <v>913.1</v>
      </c>
      <c r="GE8" s="94" t="s">
        <v>643</v>
      </c>
      <c r="GF8" s="70">
        <v>46</v>
      </c>
      <c r="GG8" s="372">
        <f>GF8*GD8</f>
        <v>42002.6</v>
      </c>
      <c r="GI8" s="60"/>
      <c r="GJ8" s="103"/>
      <c r="GK8" s="15">
        <v>1</v>
      </c>
      <c r="GL8" s="91">
        <v>885.54</v>
      </c>
      <c r="GM8" s="234">
        <v>45010</v>
      </c>
      <c r="GN8" s="91">
        <v>885.54</v>
      </c>
      <c r="GO8" s="94" t="s">
        <v>651</v>
      </c>
      <c r="GP8" s="70">
        <v>41</v>
      </c>
      <c r="GQ8" s="372">
        <f>GP8*GN8</f>
        <v>36307.14</v>
      </c>
      <c r="GS8" s="60"/>
      <c r="GT8" s="103"/>
      <c r="GU8" s="15">
        <v>1</v>
      </c>
      <c r="GV8" s="91">
        <v>899</v>
      </c>
      <c r="GW8" s="234">
        <v>45015</v>
      </c>
      <c r="GX8" s="91">
        <v>899</v>
      </c>
      <c r="GY8" s="94" t="s">
        <v>670</v>
      </c>
      <c r="GZ8" s="70">
        <v>41</v>
      </c>
      <c r="HA8" s="372">
        <f>GZ8*GX8</f>
        <v>36859</v>
      </c>
      <c r="HC8" s="60"/>
      <c r="HD8" s="103"/>
      <c r="HE8" s="15">
        <v>1</v>
      </c>
      <c r="HF8" s="91">
        <v>885.41</v>
      </c>
      <c r="HG8" s="234">
        <v>45015</v>
      </c>
      <c r="HH8" s="91">
        <v>885.41</v>
      </c>
      <c r="HI8" s="94" t="s">
        <v>685</v>
      </c>
      <c r="HJ8" s="70">
        <v>41</v>
      </c>
      <c r="HK8" s="372">
        <f>HJ8*HH8</f>
        <v>36301.81</v>
      </c>
      <c r="HM8" s="60"/>
      <c r="HN8" s="103"/>
      <c r="HO8" s="15">
        <v>1</v>
      </c>
      <c r="HP8" s="91">
        <v>889</v>
      </c>
      <c r="HQ8" s="234">
        <v>45017</v>
      </c>
      <c r="HR8" s="91">
        <v>889</v>
      </c>
      <c r="HS8" s="282" t="s">
        <v>696</v>
      </c>
      <c r="HT8" s="70">
        <v>41</v>
      </c>
      <c r="HU8" s="372">
        <f>HT8*HR8</f>
        <v>36449</v>
      </c>
      <c r="HW8" s="60"/>
      <c r="HX8" s="103"/>
      <c r="HY8" s="15">
        <v>1</v>
      </c>
      <c r="HZ8" s="601">
        <v>918.1</v>
      </c>
      <c r="IA8" s="711">
        <v>45017</v>
      </c>
      <c r="IB8" s="601">
        <v>918.1</v>
      </c>
      <c r="IC8" s="602" t="s">
        <v>702</v>
      </c>
      <c r="ID8" s="603">
        <v>41</v>
      </c>
      <c r="IE8" s="372">
        <f t="shared" ref="IE8:IE28" si="6">ID8*IB8</f>
        <v>37642.1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>
        <v>45003</v>
      </c>
      <c r="DV9" s="601">
        <v>941.2</v>
      </c>
      <c r="DW9" s="626" t="s">
        <v>602</v>
      </c>
      <c r="DX9" s="627">
        <v>46</v>
      </c>
      <c r="DY9" s="372">
        <f t="shared" ref="DY9:DY29" si="17">DX9*DV9</f>
        <v>43295.200000000004</v>
      </c>
      <c r="EB9" s="93"/>
      <c r="EC9" s="15">
        <v>2</v>
      </c>
      <c r="ED9" s="68">
        <v>937.1</v>
      </c>
      <c r="EE9" s="242">
        <v>45006</v>
      </c>
      <c r="EF9" s="68">
        <v>937.1</v>
      </c>
      <c r="EG9" s="69" t="s">
        <v>612</v>
      </c>
      <c r="EH9" s="70">
        <v>46</v>
      </c>
      <c r="EI9" s="372">
        <f t="shared" ref="EI9:EI28" si="18">EH9*EF9</f>
        <v>43106.6</v>
      </c>
      <c r="EL9" s="93"/>
      <c r="EM9" s="15">
        <v>2</v>
      </c>
      <c r="EN9" s="68">
        <v>888.1</v>
      </c>
      <c r="EO9" s="242">
        <v>45007</v>
      </c>
      <c r="EP9" s="68">
        <v>888.1</v>
      </c>
      <c r="EQ9" s="69" t="s">
        <v>628</v>
      </c>
      <c r="ER9" s="70">
        <v>46</v>
      </c>
      <c r="ES9" s="372">
        <f t="shared" ref="ES9:ES28" si="19">ER9*EP9</f>
        <v>40852.6</v>
      </c>
      <c r="EV9" s="320"/>
      <c r="EW9" s="15">
        <v>2</v>
      </c>
      <c r="EX9" s="601">
        <v>927.14</v>
      </c>
      <c r="EY9" s="705">
        <v>45008</v>
      </c>
      <c r="EZ9" s="601">
        <v>927.14</v>
      </c>
      <c r="FA9" s="602" t="s">
        <v>635</v>
      </c>
      <c r="FB9" s="603">
        <v>46</v>
      </c>
      <c r="FC9" s="372">
        <f t="shared" ref="FC9:FC29" si="20">FB9*EZ9</f>
        <v>42648.44</v>
      </c>
      <c r="FF9" s="320"/>
      <c r="FG9" s="15">
        <v>2</v>
      </c>
      <c r="FH9" s="601">
        <v>908.54</v>
      </c>
      <c r="FI9" s="705">
        <v>45007</v>
      </c>
      <c r="FJ9" s="601">
        <v>908.54</v>
      </c>
      <c r="FK9" s="602" t="s">
        <v>622</v>
      </c>
      <c r="FL9" s="603">
        <v>46</v>
      </c>
      <c r="FM9" s="233">
        <f t="shared" ref="FM9:FM29" si="21">FL9*FJ9</f>
        <v>41792.839999999997</v>
      </c>
      <c r="FP9" s="93" t="s">
        <v>41</v>
      </c>
      <c r="FQ9" s="15">
        <v>2</v>
      </c>
      <c r="FR9" s="601">
        <v>936.2</v>
      </c>
      <c r="FS9" s="234">
        <v>45014</v>
      </c>
      <c r="FT9" s="91">
        <v>936.2</v>
      </c>
      <c r="FU9" s="69" t="s">
        <v>666</v>
      </c>
      <c r="FV9" s="70">
        <v>41</v>
      </c>
      <c r="FW9" s="372">
        <f t="shared" ref="FW9:FW29" si="22">FV9*FT9</f>
        <v>38384.200000000004</v>
      </c>
      <c r="FZ9" s="93"/>
      <c r="GA9" s="15">
        <v>2</v>
      </c>
      <c r="GB9" s="341">
        <v>881.3</v>
      </c>
      <c r="GC9" s="234">
        <v>45009</v>
      </c>
      <c r="GD9" s="341">
        <v>881.3</v>
      </c>
      <c r="GE9" s="94" t="s">
        <v>643</v>
      </c>
      <c r="GF9" s="70">
        <v>46</v>
      </c>
      <c r="GG9" s="372">
        <f t="shared" ref="GG9:GG29" si="23">GF9*GD9</f>
        <v>40539.799999999996</v>
      </c>
      <c r="GJ9" s="93"/>
      <c r="GK9" s="15">
        <v>2</v>
      </c>
      <c r="GL9" s="102">
        <v>919</v>
      </c>
      <c r="GM9" s="234">
        <v>45010</v>
      </c>
      <c r="GN9" s="102">
        <v>919</v>
      </c>
      <c r="GO9" s="94" t="s">
        <v>651</v>
      </c>
      <c r="GP9" s="70">
        <v>41</v>
      </c>
      <c r="GQ9" s="372">
        <f t="shared" ref="GQ9:GQ28" si="24">GP9*GN9</f>
        <v>37679</v>
      </c>
      <c r="GT9" s="93"/>
      <c r="GU9" s="15">
        <v>2</v>
      </c>
      <c r="GV9" s="102">
        <v>923.5</v>
      </c>
      <c r="GW9" s="234">
        <v>45015</v>
      </c>
      <c r="GX9" s="102">
        <v>923.5</v>
      </c>
      <c r="GY9" s="94" t="s">
        <v>670</v>
      </c>
      <c r="GZ9" s="70">
        <v>41</v>
      </c>
      <c r="HA9" s="372">
        <f t="shared" ref="HA9:HA28" si="25">GZ9*GX9</f>
        <v>37863.5</v>
      </c>
      <c r="HD9" s="93"/>
      <c r="HE9" s="15">
        <v>2</v>
      </c>
      <c r="HF9" s="91">
        <v>914.44</v>
      </c>
      <c r="HG9" s="234">
        <v>45015</v>
      </c>
      <c r="HH9" s="91">
        <v>914.44</v>
      </c>
      <c r="HI9" s="94" t="s">
        <v>685</v>
      </c>
      <c r="HJ9" s="70">
        <v>41</v>
      </c>
      <c r="HK9" s="372">
        <f t="shared" ref="HK9:HK28" si="26">HJ9*HH9</f>
        <v>37492.04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>
        <v>45017</v>
      </c>
      <c r="IB9" s="604">
        <v>934.4</v>
      </c>
      <c r="IC9" s="602" t="s">
        <v>702</v>
      </c>
      <c r="ID9" s="603">
        <v>41</v>
      </c>
      <c r="IE9" s="372">
        <f t="shared" si="6"/>
        <v>38310.400000000001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>
        <v>45003</v>
      </c>
      <c r="DV10" s="601">
        <v>938.48</v>
      </c>
      <c r="DW10" s="626" t="s">
        <v>602</v>
      </c>
      <c r="DX10" s="627">
        <v>46</v>
      </c>
      <c r="DY10" s="372">
        <f t="shared" si="17"/>
        <v>43170.080000000002</v>
      </c>
      <c r="EB10" s="93"/>
      <c r="EC10" s="15">
        <v>3</v>
      </c>
      <c r="ED10" s="68">
        <v>881.8</v>
      </c>
      <c r="EE10" s="242">
        <v>45006</v>
      </c>
      <c r="EF10" s="68">
        <v>881.8</v>
      </c>
      <c r="EG10" s="69" t="s">
        <v>615</v>
      </c>
      <c r="EH10" s="70">
        <v>46</v>
      </c>
      <c r="EI10" s="372">
        <f t="shared" si="18"/>
        <v>40562.799999999996</v>
      </c>
      <c r="EL10" s="93"/>
      <c r="EM10" s="15">
        <v>3</v>
      </c>
      <c r="EN10" s="68">
        <v>901.7</v>
      </c>
      <c r="EO10" s="242">
        <v>45007</v>
      </c>
      <c r="EP10" s="68">
        <v>901.7</v>
      </c>
      <c r="EQ10" s="69" t="s">
        <v>628</v>
      </c>
      <c r="ER10" s="70">
        <v>46</v>
      </c>
      <c r="ES10" s="372">
        <f t="shared" si="19"/>
        <v>41478.200000000004</v>
      </c>
      <c r="EV10" s="320"/>
      <c r="EW10" s="15">
        <v>3</v>
      </c>
      <c r="EX10" s="601">
        <v>903.55</v>
      </c>
      <c r="EY10" s="705">
        <v>45008</v>
      </c>
      <c r="EZ10" s="601">
        <v>903.55</v>
      </c>
      <c r="FA10" s="602" t="s">
        <v>635</v>
      </c>
      <c r="FB10" s="603">
        <v>46</v>
      </c>
      <c r="FC10" s="372">
        <f t="shared" si="20"/>
        <v>41563.299999999996</v>
      </c>
      <c r="FF10" s="320"/>
      <c r="FG10" s="15">
        <v>3</v>
      </c>
      <c r="FH10" s="601">
        <v>922.6</v>
      </c>
      <c r="FI10" s="705">
        <v>45007</v>
      </c>
      <c r="FJ10" s="601">
        <v>922.6</v>
      </c>
      <c r="FK10" s="602" t="s">
        <v>622</v>
      </c>
      <c r="FL10" s="603">
        <v>46</v>
      </c>
      <c r="FM10" s="233">
        <f t="shared" si="21"/>
        <v>42439.6</v>
      </c>
      <c r="FP10" s="93"/>
      <c r="FQ10" s="15">
        <v>3</v>
      </c>
      <c r="FR10" s="601">
        <v>907.2</v>
      </c>
      <c r="FS10" s="234">
        <v>45014</v>
      </c>
      <c r="FT10" s="91">
        <v>907.2</v>
      </c>
      <c r="FU10" s="69" t="s">
        <v>666</v>
      </c>
      <c r="FV10" s="70">
        <v>41</v>
      </c>
      <c r="FW10" s="372">
        <f t="shared" si="22"/>
        <v>37195.200000000004</v>
      </c>
      <c r="FZ10" s="93"/>
      <c r="GA10" s="15">
        <v>3</v>
      </c>
      <c r="GB10" s="341">
        <v>886.8</v>
      </c>
      <c r="GC10" s="234">
        <v>45009</v>
      </c>
      <c r="GD10" s="341">
        <v>886.8</v>
      </c>
      <c r="GE10" s="94" t="s">
        <v>643</v>
      </c>
      <c r="GF10" s="70">
        <v>46</v>
      </c>
      <c r="GG10" s="372">
        <f t="shared" si="23"/>
        <v>40792.799999999996</v>
      </c>
      <c r="GJ10" s="93"/>
      <c r="GK10" s="15">
        <v>3</v>
      </c>
      <c r="GL10" s="91">
        <v>865.4</v>
      </c>
      <c r="GM10" s="234">
        <v>45010</v>
      </c>
      <c r="GN10" s="91">
        <v>865.4</v>
      </c>
      <c r="GO10" s="94" t="s">
        <v>651</v>
      </c>
      <c r="GP10" s="70">
        <v>41</v>
      </c>
      <c r="GQ10" s="372">
        <f t="shared" si="24"/>
        <v>35481.4</v>
      </c>
      <c r="GT10" s="93"/>
      <c r="GU10" s="15">
        <v>3</v>
      </c>
      <c r="GV10" s="91">
        <v>920.8</v>
      </c>
      <c r="GW10" s="234">
        <v>45015</v>
      </c>
      <c r="GX10" s="91">
        <v>920.8</v>
      </c>
      <c r="GY10" s="94" t="s">
        <v>670</v>
      </c>
      <c r="GZ10" s="70">
        <v>41</v>
      </c>
      <c r="HA10" s="372">
        <f t="shared" si="25"/>
        <v>37752.799999999996</v>
      </c>
      <c r="HD10" s="93"/>
      <c r="HE10" s="15">
        <v>3</v>
      </c>
      <c r="HF10" s="91">
        <v>908.09</v>
      </c>
      <c r="HG10" s="234">
        <v>45015</v>
      </c>
      <c r="HH10" s="91">
        <v>908.09</v>
      </c>
      <c r="HI10" s="94" t="s">
        <v>685</v>
      </c>
      <c r="HJ10" s="70">
        <v>41</v>
      </c>
      <c r="HK10" s="372">
        <f t="shared" si="26"/>
        <v>37231.69</v>
      </c>
      <c r="HN10" s="93"/>
      <c r="HO10" s="15">
        <v>3</v>
      </c>
      <c r="HP10" s="91">
        <v>862.7</v>
      </c>
      <c r="HQ10" s="234">
        <v>45017</v>
      </c>
      <c r="HR10" s="91">
        <v>862.7</v>
      </c>
      <c r="HS10" s="282" t="s">
        <v>694</v>
      </c>
      <c r="HT10" s="70">
        <v>41</v>
      </c>
      <c r="HU10" s="372">
        <f t="shared" si="27"/>
        <v>35370.700000000004</v>
      </c>
      <c r="HX10" s="103"/>
      <c r="HY10" s="15">
        <v>3</v>
      </c>
      <c r="HZ10" s="604">
        <v>911.7</v>
      </c>
      <c r="IA10" s="711">
        <v>45017</v>
      </c>
      <c r="IB10" s="604">
        <v>911.7</v>
      </c>
      <c r="IC10" s="602" t="s">
        <v>702</v>
      </c>
      <c r="ID10" s="603">
        <v>41</v>
      </c>
      <c r="IE10" s="372">
        <f t="shared" si="6"/>
        <v>37379.700000000004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>
        <v>45003</v>
      </c>
      <c r="DV11" s="601">
        <v>966.6</v>
      </c>
      <c r="DW11" s="626" t="s">
        <v>602</v>
      </c>
      <c r="DX11" s="627">
        <v>46</v>
      </c>
      <c r="DY11" s="372">
        <f t="shared" si="17"/>
        <v>44463.6</v>
      </c>
      <c r="EA11" s="60"/>
      <c r="EB11" s="103"/>
      <c r="EC11" s="15">
        <v>4</v>
      </c>
      <c r="ED11" s="68">
        <v>932.6</v>
      </c>
      <c r="EE11" s="242">
        <v>45006</v>
      </c>
      <c r="EF11" s="68">
        <v>932.6</v>
      </c>
      <c r="EG11" s="69" t="s">
        <v>616</v>
      </c>
      <c r="EH11" s="70">
        <v>46</v>
      </c>
      <c r="EI11" s="372">
        <f t="shared" si="18"/>
        <v>42899.6</v>
      </c>
      <c r="EK11" s="60"/>
      <c r="EL11" s="103"/>
      <c r="EM11" s="15">
        <v>4</v>
      </c>
      <c r="EN11" s="68">
        <v>928</v>
      </c>
      <c r="EO11" s="242">
        <v>45007</v>
      </c>
      <c r="EP11" s="68">
        <v>928</v>
      </c>
      <c r="EQ11" s="69" t="s">
        <v>628</v>
      </c>
      <c r="ER11" s="70">
        <v>46</v>
      </c>
      <c r="ES11" s="372">
        <f t="shared" si="19"/>
        <v>42688</v>
      </c>
      <c r="EU11" s="470"/>
      <c r="EV11" s="320"/>
      <c r="EW11" s="15">
        <v>4</v>
      </c>
      <c r="EX11" s="601">
        <v>930.77</v>
      </c>
      <c r="EY11" s="705">
        <v>45008</v>
      </c>
      <c r="EZ11" s="601">
        <v>930.77</v>
      </c>
      <c r="FA11" s="602" t="s">
        <v>634</v>
      </c>
      <c r="FB11" s="603">
        <v>46</v>
      </c>
      <c r="FC11" s="372">
        <f t="shared" si="20"/>
        <v>42815.42</v>
      </c>
      <c r="FE11" s="60"/>
      <c r="FF11" s="320"/>
      <c r="FG11" s="15">
        <v>4</v>
      </c>
      <c r="FH11" s="601">
        <v>933.49</v>
      </c>
      <c r="FI11" s="705">
        <v>45007</v>
      </c>
      <c r="FJ11" s="601">
        <v>933.49</v>
      </c>
      <c r="FK11" s="602" t="s">
        <v>622</v>
      </c>
      <c r="FL11" s="603">
        <v>46</v>
      </c>
      <c r="FM11" s="233">
        <f t="shared" si="21"/>
        <v>42940.54</v>
      </c>
      <c r="FO11" s="60"/>
      <c r="FP11" s="103"/>
      <c r="FQ11" s="15">
        <v>4</v>
      </c>
      <c r="FR11" s="601">
        <v>895.4</v>
      </c>
      <c r="FS11" s="234">
        <v>45015</v>
      </c>
      <c r="FT11" s="91">
        <v>895.4</v>
      </c>
      <c r="FU11" s="69" t="s">
        <v>683</v>
      </c>
      <c r="FV11" s="70">
        <v>41</v>
      </c>
      <c r="FW11" s="372">
        <f t="shared" si="22"/>
        <v>36711.4</v>
      </c>
      <c r="FY11" s="60"/>
      <c r="FZ11" s="103"/>
      <c r="GA11" s="15">
        <v>4</v>
      </c>
      <c r="GB11" s="341">
        <v>915.8</v>
      </c>
      <c r="GC11" s="234">
        <v>45009</v>
      </c>
      <c r="GD11" s="341">
        <v>915.8</v>
      </c>
      <c r="GE11" s="94" t="s">
        <v>643</v>
      </c>
      <c r="GF11" s="70">
        <v>46</v>
      </c>
      <c r="GG11" s="372">
        <f t="shared" si="23"/>
        <v>42126.799999999996</v>
      </c>
      <c r="GI11" s="60"/>
      <c r="GJ11" s="103"/>
      <c r="GK11" s="15">
        <v>4</v>
      </c>
      <c r="GL11" s="91">
        <v>861.8</v>
      </c>
      <c r="GM11" s="234">
        <v>45010</v>
      </c>
      <c r="GN11" s="91">
        <v>861.8</v>
      </c>
      <c r="GO11" s="94" t="s">
        <v>651</v>
      </c>
      <c r="GP11" s="70">
        <v>41</v>
      </c>
      <c r="GQ11" s="372">
        <f t="shared" si="24"/>
        <v>35333.799999999996</v>
      </c>
      <c r="GS11" s="60"/>
      <c r="GT11" s="103"/>
      <c r="GU11" s="15">
        <v>4</v>
      </c>
      <c r="GV11" s="91">
        <v>939.8</v>
      </c>
      <c r="GW11" s="234">
        <v>45015</v>
      </c>
      <c r="GX11" s="91">
        <v>939.8</v>
      </c>
      <c r="GY11" s="94" t="s">
        <v>670</v>
      </c>
      <c r="GZ11" s="70">
        <v>41</v>
      </c>
      <c r="HA11" s="372">
        <f t="shared" si="25"/>
        <v>38531.799999999996</v>
      </c>
      <c r="HC11" s="60"/>
      <c r="HD11" s="103"/>
      <c r="HE11" s="15">
        <v>4</v>
      </c>
      <c r="HF11" s="91">
        <v>953.9</v>
      </c>
      <c r="HG11" s="234">
        <v>45015</v>
      </c>
      <c r="HH11" s="91">
        <v>953.9</v>
      </c>
      <c r="HI11" s="94" t="s">
        <v>685</v>
      </c>
      <c r="HJ11" s="70">
        <v>41</v>
      </c>
      <c r="HK11" s="372">
        <f t="shared" si="26"/>
        <v>39109.9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>
        <v>45017</v>
      </c>
      <c r="IB11" s="604">
        <v>881.8</v>
      </c>
      <c r="IC11" s="602" t="s">
        <v>702</v>
      </c>
      <c r="ID11" s="603">
        <v>41</v>
      </c>
      <c r="IE11" s="372">
        <f t="shared" si="6"/>
        <v>36153.799999999996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>
        <v>45003</v>
      </c>
      <c r="DV12" s="601">
        <v>959.34</v>
      </c>
      <c r="DW12" s="626" t="s">
        <v>602</v>
      </c>
      <c r="DX12" s="627">
        <v>46</v>
      </c>
      <c r="DY12" s="372">
        <f t="shared" si="17"/>
        <v>44129.64</v>
      </c>
      <c r="EB12" s="103"/>
      <c r="EC12" s="15">
        <v>5</v>
      </c>
      <c r="ED12" s="68">
        <v>905.4</v>
      </c>
      <c r="EE12" s="242">
        <v>45006</v>
      </c>
      <c r="EF12" s="68">
        <v>905.4</v>
      </c>
      <c r="EG12" s="69" t="s">
        <v>615</v>
      </c>
      <c r="EH12" s="70">
        <v>46</v>
      </c>
      <c r="EI12" s="372">
        <f t="shared" si="18"/>
        <v>41648.400000000001</v>
      </c>
      <c r="EL12" s="103"/>
      <c r="EM12" s="15">
        <v>5</v>
      </c>
      <c r="EN12" s="68">
        <v>882.7</v>
      </c>
      <c r="EO12" s="242">
        <v>45007</v>
      </c>
      <c r="EP12" s="68">
        <v>882.7</v>
      </c>
      <c r="EQ12" s="69" t="s">
        <v>628</v>
      </c>
      <c r="ER12" s="70">
        <v>46</v>
      </c>
      <c r="ES12" s="372">
        <f t="shared" si="19"/>
        <v>40604.200000000004</v>
      </c>
      <c r="EV12" s="320"/>
      <c r="EW12" s="15">
        <v>5</v>
      </c>
      <c r="EX12" s="601">
        <v>919.43</v>
      </c>
      <c r="EY12" s="705">
        <v>45008</v>
      </c>
      <c r="EZ12" s="601">
        <v>919.43</v>
      </c>
      <c r="FA12" s="602" t="s">
        <v>635</v>
      </c>
      <c r="FB12" s="603">
        <v>46</v>
      </c>
      <c r="FC12" s="372">
        <f t="shared" si="20"/>
        <v>42293.78</v>
      </c>
      <c r="FF12" s="320"/>
      <c r="FG12" s="15">
        <v>5</v>
      </c>
      <c r="FH12" s="601">
        <v>931.22</v>
      </c>
      <c r="FI12" s="705">
        <v>45007</v>
      </c>
      <c r="FJ12" s="601">
        <v>931.22</v>
      </c>
      <c r="FK12" s="602" t="s">
        <v>622</v>
      </c>
      <c r="FL12" s="603">
        <v>46</v>
      </c>
      <c r="FM12" s="233">
        <f t="shared" si="21"/>
        <v>42836.12</v>
      </c>
      <c r="FN12" s="74" t="s">
        <v>41</v>
      </c>
      <c r="FP12" s="103"/>
      <c r="FQ12" s="15">
        <v>5</v>
      </c>
      <c r="FR12" s="601">
        <v>907.2</v>
      </c>
      <c r="FS12" s="234">
        <v>44988</v>
      </c>
      <c r="FT12" s="91">
        <v>907.2</v>
      </c>
      <c r="FU12" s="69" t="s">
        <v>683</v>
      </c>
      <c r="FV12" s="70">
        <v>41</v>
      </c>
      <c r="FW12" s="372">
        <f t="shared" si="22"/>
        <v>37195.200000000004</v>
      </c>
      <c r="FZ12" s="103"/>
      <c r="GA12" s="15">
        <v>5</v>
      </c>
      <c r="GB12" s="341">
        <v>895.8</v>
      </c>
      <c r="GC12" s="234">
        <v>45009</v>
      </c>
      <c r="GD12" s="341">
        <v>895.8</v>
      </c>
      <c r="GE12" s="94" t="s">
        <v>643</v>
      </c>
      <c r="GF12" s="70">
        <v>46</v>
      </c>
      <c r="GG12" s="372">
        <f t="shared" si="23"/>
        <v>41206.799999999996</v>
      </c>
      <c r="GJ12" s="103"/>
      <c r="GK12" s="15">
        <v>5</v>
      </c>
      <c r="GL12" s="91">
        <v>889</v>
      </c>
      <c r="GM12" s="234">
        <v>45010</v>
      </c>
      <c r="GN12" s="91">
        <v>889</v>
      </c>
      <c r="GO12" s="94" t="s">
        <v>651</v>
      </c>
      <c r="GP12" s="70">
        <v>41</v>
      </c>
      <c r="GQ12" s="372">
        <f t="shared" si="24"/>
        <v>36449</v>
      </c>
      <c r="GT12" s="103"/>
      <c r="GU12" s="15">
        <v>5</v>
      </c>
      <c r="GV12" s="91">
        <v>865.4</v>
      </c>
      <c r="GW12" s="234">
        <v>45015</v>
      </c>
      <c r="GX12" s="91">
        <v>865.4</v>
      </c>
      <c r="GY12" s="94" t="s">
        <v>670</v>
      </c>
      <c r="GZ12" s="70">
        <v>41</v>
      </c>
      <c r="HA12" s="372">
        <f t="shared" si="25"/>
        <v>35481.4</v>
      </c>
      <c r="HD12" s="103"/>
      <c r="HE12" s="15">
        <v>5</v>
      </c>
      <c r="HF12" s="91">
        <v>926.23</v>
      </c>
      <c r="HG12" s="234">
        <v>45015</v>
      </c>
      <c r="HH12" s="91">
        <v>926.23</v>
      </c>
      <c r="HI12" s="94" t="s">
        <v>685</v>
      </c>
      <c r="HJ12" s="70">
        <v>41</v>
      </c>
      <c r="HK12" s="372">
        <f t="shared" si="26"/>
        <v>37975.43</v>
      </c>
      <c r="HN12" s="103"/>
      <c r="HO12" s="15">
        <v>5</v>
      </c>
      <c r="HP12" s="91">
        <v>868.2</v>
      </c>
      <c r="HQ12" s="234">
        <v>45017</v>
      </c>
      <c r="HR12" s="91">
        <v>868.2</v>
      </c>
      <c r="HS12" s="282" t="s">
        <v>695</v>
      </c>
      <c r="HT12" s="70">
        <v>41</v>
      </c>
      <c r="HU12" s="372">
        <f t="shared" si="27"/>
        <v>35596.200000000004</v>
      </c>
      <c r="HX12" s="103"/>
      <c r="HY12" s="15">
        <v>5</v>
      </c>
      <c r="HZ12" s="604">
        <v>911.7</v>
      </c>
      <c r="IA12" s="711">
        <v>45017</v>
      </c>
      <c r="IB12" s="604">
        <v>911.7</v>
      </c>
      <c r="IC12" s="602" t="s">
        <v>702</v>
      </c>
      <c r="ID12" s="603">
        <v>41</v>
      </c>
      <c r="IE12" s="372">
        <f t="shared" si="6"/>
        <v>37379.700000000004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>
        <v>45006</v>
      </c>
      <c r="EF13" s="68">
        <v>879.1</v>
      </c>
      <c r="EG13" s="69" t="s">
        <v>612</v>
      </c>
      <c r="EH13" s="70">
        <v>46</v>
      </c>
      <c r="EI13" s="372">
        <f t="shared" si="18"/>
        <v>40438.6</v>
      </c>
      <c r="EL13" s="103"/>
      <c r="EM13" s="15">
        <v>6</v>
      </c>
      <c r="EN13" s="68">
        <v>921.7</v>
      </c>
      <c r="EO13" s="242">
        <v>45007</v>
      </c>
      <c r="EP13" s="68">
        <v>921.7</v>
      </c>
      <c r="EQ13" s="69" t="s">
        <v>628</v>
      </c>
      <c r="ER13" s="70">
        <v>46</v>
      </c>
      <c r="ES13" s="372">
        <f t="shared" si="19"/>
        <v>42398.200000000004</v>
      </c>
      <c r="EV13" s="320"/>
      <c r="EW13" s="15">
        <v>6</v>
      </c>
      <c r="EX13" s="601">
        <v>945.74</v>
      </c>
      <c r="EY13" s="705">
        <v>45008</v>
      </c>
      <c r="EZ13" s="601">
        <v>945.74</v>
      </c>
      <c r="FA13" s="602" t="s">
        <v>634</v>
      </c>
      <c r="FB13" s="603">
        <v>46</v>
      </c>
      <c r="FC13" s="372">
        <f t="shared" si="20"/>
        <v>43504.04</v>
      </c>
      <c r="FF13" s="320"/>
      <c r="FG13" s="15">
        <v>6</v>
      </c>
      <c r="FH13" s="601">
        <v>913.98</v>
      </c>
      <c r="FI13" s="705">
        <v>45007</v>
      </c>
      <c r="FJ13" s="601">
        <v>913.98</v>
      </c>
      <c r="FK13" s="602" t="s">
        <v>622</v>
      </c>
      <c r="FL13" s="603">
        <v>46</v>
      </c>
      <c r="FM13" s="233">
        <f t="shared" si="21"/>
        <v>42043.08</v>
      </c>
      <c r="FP13" s="103"/>
      <c r="FQ13" s="15">
        <v>6</v>
      </c>
      <c r="FR13" s="601">
        <v>932.6</v>
      </c>
      <c r="FS13" s="234">
        <v>45014</v>
      </c>
      <c r="FT13" s="91">
        <v>932.6</v>
      </c>
      <c r="FU13" s="69" t="s">
        <v>666</v>
      </c>
      <c r="FV13" s="70">
        <v>41</v>
      </c>
      <c r="FW13" s="372">
        <f t="shared" si="22"/>
        <v>38236.6</v>
      </c>
      <c r="FZ13" s="103"/>
      <c r="GA13" s="15">
        <v>6</v>
      </c>
      <c r="GB13" s="341">
        <v>935.8</v>
      </c>
      <c r="GC13" s="234">
        <v>45009</v>
      </c>
      <c r="GD13" s="341">
        <v>935.8</v>
      </c>
      <c r="GE13" s="94" t="s">
        <v>643</v>
      </c>
      <c r="GF13" s="70">
        <v>46</v>
      </c>
      <c r="GG13" s="372">
        <f t="shared" si="23"/>
        <v>43046.799999999996</v>
      </c>
      <c r="GJ13" s="103"/>
      <c r="GK13" s="15">
        <v>6</v>
      </c>
      <c r="GL13" s="91">
        <v>864.5</v>
      </c>
      <c r="GM13" s="234">
        <v>45010</v>
      </c>
      <c r="GN13" s="91">
        <v>864.5</v>
      </c>
      <c r="GO13" s="94" t="s">
        <v>651</v>
      </c>
      <c r="GP13" s="70">
        <v>41</v>
      </c>
      <c r="GQ13" s="372">
        <f t="shared" si="24"/>
        <v>35444.5</v>
      </c>
      <c r="GT13" s="103"/>
      <c r="GU13" s="15">
        <v>6</v>
      </c>
      <c r="GV13" s="91">
        <v>898.1</v>
      </c>
      <c r="GW13" s="234">
        <v>45014</v>
      </c>
      <c r="GX13" s="91">
        <v>898.1</v>
      </c>
      <c r="GY13" s="94" t="s">
        <v>667</v>
      </c>
      <c r="GZ13" s="70">
        <v>41</v>
      </c>
      <c r="HA13" s="372">
        <f t="shared" si="25"/>
        <v>36822.1</v>
      </c>
      <c r="HD13" s="103"/>
      <c r="HE13" s="15">
        <v>6</v>
      </c>
      <c r="HF13" s="91">
        <v>894.03</v>
      </c>
      <c r="HG13" s="234">
        <v>45015</v>
      </c>
      <c r="HH13" s="91">
        <v>894.03</v>
      </c>
      <c r="HI13" s="94" t="s">
        <v>685</v>
      </c>
      <c r="HJ13" s="70">
        <v>41</v>
      </c>
      <c r="HK13" s="372">
        <f t="shared" si="26"/>
        <v>36655.229999999996</v>
      </c>
      <c r="HN13" s="103"/>
      <c r="HO13" s="15">
        <v>6</v>
      </c>
      <c r="HP13" s="91">
        <v>890.9</v>
      </c>
      <c r="HQ13" s="234">
        <v>45017</v>
      </c>
      <c r="HR13" s="91">
        <v>890.9</v>
      </c>
      <c r="HS13" s="282" t="s">
        <v>696</v>
      </c>
      <c r="HT13" s="70">
        <v>41</v>
      </c>
      <c r="HU13" s="372">
        <f t="shared" si="27"/>
        <v>36526.9</v>
      </c>
      <c r="HX13" s="103"/>
      <c r="HY13" s="15">
        <v>6</v>
      </c>
      <c r="HZ13" s="604">
        <v>925.3</v>
      </c>
      <c r="IA13" s="711">
        <v>45017</v>
      </c>
      <c r="IB13" s="604">
        <v>925.3</v>
      </c>
      <c r="IC13" s="602" t="s">
        <v>702</v>
      </c>
      <c r="ID13" s="603">
        <v>41</v>
      </c>
      <c r="IE13" s="372">
        <f t="shared" si="6"/>
        <v>37937.299999999996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>
        <v>45003</v>
      </c>
      <c r="DV14" s="601">
        <v>944.83</v>
      </c>
      <c r="DW14" s="626" t="s">
        <v>602</v>
      </c>
      <c r="DX14" s="627">
        <v>46</v>
      </c>
      <c r="DY14" s="372">
        <f t="shared" si="17"/>
        <v>43462.18</v>
      </c>
      <c r="EB14" s="103"/>
      <c r="EC14" s="15">
        <v>7</v>
      </c>
      <c r="ED14" s="68">
        <v>923.5</v>
      </c>
      <c r="EE14" s="242">
        <v>45006</v>
      </c>
      <c r="EF14" s="68">
        <v>923.5</v>
      </c>
      <c r="EG14" s="69" t="s">
        <v>616</v>
      </c>
      <c r="EH14" s="70">
        <v>46</v>
      </c>
      <c r="EI14" s="372">
        <f t="shared" si="18"/>
        <v>42481</v>
      </c>
      <c r="EL14" s="103"/>
      <c r="EM14" s="15">
        <v>7</v>
      </c>
      <c r="EN14" s="68">
        <v>932.6</v>
      </c>
      <c r="EO14" s="242">
        <v>45007</v>
      </c>
      <c r="EP14" s="68">
        <v>932.6</v>
      </c>
      <c r="EQ14" s="69" t="s">
        <v>628</v>
      </c>
      <c r="ER14" s="70">
        <v>46</v>
      </c>
      <c r="ES14" s="372">
        <f t="shared" si="19"/>
        <v>42899.6</v>
      </c>
      <c r="EV14" s="320"/>
      <c r="EW14" s="15">
        <v>7</v>
      </c>
      <c r="EX14" s="601">
        <v>939.84</v>
      </c>
      <c r="EY14" s="705">
        <v>45008</v>
      </c>
      <c r="EZ14" s="601">
        <v>939.84</v>
      </c>
      <c r="FA14" s="602" t="s">
        <v>635</v>
      </c>
      <c r="FB14" s="603">
        <v>46</v>
      </c>
      <c r="FC14" s="372">
        <f t="shared" si="20"/>
        <v>43232.639999999999</v>
      </c>
      <c r="FF14" s="320"/>
      <c r="FG14" s="15">
        <v>7</v>
      </c>
      <c r="FH14" s="601">
        <v>919.42</v>
      </c>
      <c r="FI14" s="705">
        <v>45007</v>
      </c>
      <c r="FJ14" s="601">
        <v>919.42</v>
      </c>
      <c r="FK14" s="602" t="s">
        <v>622</v>
      </c>
      <c r="FL14" s="603">
        <v>46</v>
      </c>
      <c r="FM14" s="233">
        <f t="shared" si="21"/>
        <v>42293.32</v>
      </c>
      <c r="FP14" s="103"/>
      <c r="FQ14" s="15">
        <v>7</v>
      </c>
      <c r="FR14" s="601">
        <v>882.7</v>
      </c>
      <c r="FS14" s="234">
        <v>45014</v>
      </c>
      <c r="FT14" s="91">
        <v>882.7</v>
      </c>
      <c r="FU14" s="69" t="s">
        <v>666</v>
      </c>
      <c r="FV14" s="70">
        <v>41</v>
      </c>
      <c r="FW14" s="372">
        <f t="shared" si="22"/>
        <v>36190.700000000004</v>
      </c>
      <c r="FZ14" s="103"/>
      <c r="GA14" s="15">
        <v>7</v>
      </c>
      <c r="GB14" s="341">
        <v>910.4</v>
      </c>
      <c r="GC14" s="234">
        <v>45009</v>
      </c>
      <c r="GD14" s="341">
        <v>910.4</v>
      </c>
      <c r="GE14" s="94" t="s">
        <v>643</v>
      </c>
      <c r="GF14" s="70">
        <v>46</v>
      </c>
      <c r="GG14" s="372">
        <f t="shared" si="23"/>
        <v>41878.400000000001</v>
      </c>
      <c r="GJ14" s="103"/>
      <c r="GK14" s="15">
        <v>7</v>
      </c>
      <c r="GL14" s="91">
        <v>865.4</v>
      </c>
      <c r="GM14" s="234">
        <v>45010</v>
      </c>
      <c r="GN14" s="91">
        <v>865.4</v>
      </c>
      <c r="GO14" s="94" t="s">
        <v>651</v>
      </c>
      <c r="GP14" s="70">
        <v>41</v>
      </c>
      <c r="GQ14" s="372">
        <f t="shared" si="24"/>
        <v>35481.4</v>
      </c>
      <c r="GT14" s="103"/>
      <c r="GU14" s="15">
        <v>7</v>
      </c>
      <c r="GV14" s="91">
        <v>938.9</v>
      </c>
      <c r="GW14" s="234">
        <v>45015</v>
      </c>
      <c r="GX14" s="91">
        <v>938.9</v>
      </c>
      <c r="GY14" s="94" t="s">
        <v>670</v>
      </c>
      <c r="GZ14" s="70">
        <v>41</v>
      </c>
      <c r="HA14" s="372">
        <f t="shared" si="25"/>
        <v>38494.9</v>
      </c>
      <c r="HD14" s="103"/>
      <c r="HE14" s="15">
        <v>7</v>
      </c>
      <c r="HF14" s="91">
        <v>919.88</v>
      </c>
      <c r="HG14" s="234">
        <v>45015</v>
      </c>
      <c r="HH14" s="91">
        <v>919.88</v>
      </c>
      <c r="HI14" s="94" t="s">
        <v>685</v>
      </c>
      <c r="HJ14" s="70">
        <v>41</v>
      </c>
      <c r="HK14" s="372">
        <f t="shared" si="26"/>
        <v>37715.08</v>
      </c>
      <c r="HN14" s="103"/>
      <c r="HO14" s="15">
        <v>7</v>
      </c>
      <c r="HP14" s="91">
        <v>919.9</v>
      </c>
      <c r="HQ14" s="234">
        <v>45017</v>
      </c>
      <c r="HR14" s="91">
        <v>919.9</v>
      </c>
      <c r="HS14" s="282" t="s">
        <v>696</v>
      </c>
      <c r="HT14" s="70">
        <v>41</v>
      </c>
      <c r="HU14" s="372">
        <f t="shared" si="27"/>
        <v>37715.9</v>
      </c>
      <c r="HX14" s="103"/>
      <c r="HY14" s="15">
        <v>7</v>
      </c>
      <c r="HZ14" s="604">
        <v>875.4</v>
      </c>
      <c r="IA14" s="711">
        <v>45017</v>
      </c>
      <c r="IB14" s="604">
        <v>875.4</v>
      </c>
      <c r="IC14" s="602" t="s">
        <v>702</v>
      </c>
      <c r="ID14" s="603">
        <v>41</v>
      </c>
      <c r="IE14" s="372">
        <f t="shared" si="6"/>
        <v>35891.4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>
        <v>45003</v>
      </c>
      <c r="DV15" s="601">
        <v>923.06</v>
      </c>
      <c r="DW15" s="626" t="s">
        <v>602</v>
      </c>
      <c r="DX15" s="627">
        <v>46</v>
      </c>
      <c r="DY15" s="372">
        <f t="shared" si="17"/>
        <v>42460.759999999995</v>
      </c>
      <c r="EB15" s="103"/>
      <c r="EC15" s="15">
        <v>8</v>
      </c>
      <c r="ED15" s="68">
        <v>894.5</v>
      </c>
      <c r="EE15" s="242">
        <v>45006</v>
      </c>
      <c r="EF15" s="68">
        <v>894.5</v>
      </c>
      <c r="EG15" s="69" t="s">
        <v>612</v>
      </c>
      <c r="EH15" s="70">
        <v>46</v>
      </c>
      <c r="EI15" s="372">
        <f t="shared" si="18"/>
        <v>41147</v>
      </c>
      <c r="EL15" s="103"/>
      <c r="EM15" s="15">
        <v>8</v>
      </c>
      <c r="EN15" s="68">
        <v>929</v>
      </c>
      <c r="EO15" s="242">
        <v>45007</v>
      </c>
      <c r="EP15" s="68">
        <v>929</v>
      </c>
      <c r="EQ15" s="69" t="s">
        <v>628</v>
      </c>
      <c r="ER15" s="70">
        <v>46</v>
      </c>
      <c r="ES15" s="372">
        <f t="shared" si="19"/>
        <v>42734</v>
      </c>
      <c r="EV15" s="320"/>
      <c r="EW15" s="15">
        <v>8</v>
      </c>
      <c r="EX15" s="601">
        <v>915.34</v>
      </c>
      <c r="EY15" s="705">
        <v>45008</v>
      </c>
      <c r="EZ15" s="601">
        <v>915.34</v>
      </c>
      <c r="FA15" s="602" t="s">
        <v>634</v>
      </c>
      <c r="FB15" s="603">
        <v>46</v>
      </c>
      <c r="FC15" s="372">
        <f t="shared" si="20"/>
        <v>42105.64</v>
      </c>
      <c r="FF15" s="320"/>
      <c r="FG15" s="15">
        <v>8</v>
      </c>
      <c r="FH15" s="601">
        <v>958.44</v>
      </c>
      <c r="FI15" s="705">
        <v>45007</v>
      </c>
      <c r="FJ15" s="601">
        <v>958.44</v>
      </c>
      <c r="FK15" s="602" t="s">
        <v>622</v>
      </c>
      <c r="FL15" s="603">
        <v>46</v>
      </c>
      <c r="FM15" s="233">
        <f t="shared" si="21"/>
        <v>44088.240000000005</v>
      </c>
      <c r="FP15" s="103"/>
      <c r="FQ15" s="15">
        <v>8</v>
      </c>
      <c r="FR15" s="601">
        <v>869.1</v>
      </c>
      <c r="FS15" s="234">
        <v>45014</v>
      </c>
      <c r="FT15" s="91">
        <v>869.1</v>
      </c>
      <c r="FU15" s="69" t="s">
        <v>666</v>
      </c>
      <c r="FV15" s="70">
        <v>41</v>
      </c>
      <c r="FW15" s="372">
        <f t="shared" si="22"/>
        <v>35633.1</v>
      </c>
      <c r="FZ15" s="103"/>
      <c r="GA15" s="15">
        <v>8</v>
      </c>
      <c r="GB15" s="341">
        <v>883.1</v>
      </c>
      <c r="GC15" s="234">
        <v>45009</v>
      </c>
      <c r="GD15" s="341">
        <v>883.1</v>
      </c>
      <c r="GE15" s="94" t="s">
        <v>643</v>
      </c>
      <c r="GF15" s="70">
        <v>46</v>
      </c>
      <c r="GG15" s="372">
        <f t="shared" si="23"/>
        <v>40622.6</v>
      </c>
      <c r="GJ15" s="103"/>
      <c r="GK15" s="15">
        <v>8</v>
      </c>
      <c r="GL15" s="91">
        <v>864.5</v>
      </c>
      <c r="GM15" s="234">
        <v>45010</v>
      </c>
      <c r="GN15" s="91">
        <v>864.5</v>
      </c>
      <c r="GO15" s="94" t="s">
        <v>651</v>
      </c>
      <c r="GP15" s="70">
        <v>41</v>
      </c>
      <c r="GQ15" s="372">
        <f t="shared" si="24"/>
        <v>35444.5</v>
      </c>
      <c r="GT15" s="103"/>
      <c r="GU15" s="15">
        <v>8</v>
      </c>
      <c r="GV15" s="91">
        <v>899.9</v>
      </c>
      <c r="GW15" s="234">
        <v>45014</v>
      </c>
      <c r="GX15" s="91">
        <v>899.9</v>
      </c>
      <c r="GY15" s="94" t="s">
        <v>667</v>
      </c>
      <c r="GZ15" s="70">
        <v>41</v>
      </c>
      <c r="HA15" s="372">
        <f t="shared" si="25"/>
        <v>36895.9</v>
      </c>
      <c r="HD15" s="103"/>
      <c r="HE15" s="15">
        <v>8</v>
      </c>
      <c r="HF15" s="91">
        <v>960.7</v>
      </c>
      <c r="HG15" s="234">
        <v>45015</v>
      </c>
      <c r="HH15" s="91">
        <v>960.7</v>
      </c>
      <c r="HI15" s="94" t="s">
        <v>685</v>
      </c>
      <c r="HJ15" s="70">
        <v>41</v>
      </c>
      <c r="HK15" s="372">
        <f t="shared" si="26"/>
        <v>39388.700000000004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>
        <v>45017</v>
      </c>
      <c r="IB15" s="604">
        <v>883.6</v>
      </c>
      <c r="IC15" s="602" t="s">
        <v>702</v>
      </c>
      <c r="ID15" s="603">
        <v>41</v>
      </c>
      <c r="IE15" s="372">
        <f t="shared" si="6"/>
        <v>36227.599999999999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>
        <v>45006</v>
      </c>
      <c r="EF16" s="68">
        <v>926.2</v>
      </c>
      <c r="EG16" s="69" t="s">
        <v>615</v>
      </c>
      <c r="EH16" s="70">
        <v>46</v>
      </c>
      <c r="EI16" s="372">
        <f t="shared" si="18"/>
        <v>42605.200000000004</v>
      </c>
      <c r="EL16" s="103"/>
      <c r="EM16" s="15">
        <v>9</v>
      </c>
      <c r="EN16" s="68">
        <v>880</v>
      </c>
      <c r="EO16" s="242">
        <v>45007</v>
      </c>
      <c r="EP16" s="68">
        <v>880</v>
      </c>
      <c r="EQ16" s="69" t="s">
        <v>628</v>
      </c>
      <c r="ER16" s="70">
        <v>46</v>
      </c>
      <c r="ES16" s="372">
        <f t="shared" si="19"/>
        <v>40480</v>
      </c>
      <c r="EV16" s="320"/>
      <c r="EW16" s="15">
        <v>9</v>
      </c>
      <c r="EX16" s="601">
        <v>934.4</v>
      </c>
      <c r="EY16" s="705">
        <v>45008</v>
      </c>
      <c r="EZ16" s="601">
        <v>934.4</v>
      </c>
      <c r="FA16" s="602" t="s">
        <v>634</v>
      </c>
      <c r="FB16" s="603">
        <v>46</v>
      </c>
      <c r="FC16" s="372">
        <f t="shared" si="20"/>
        <v>42982.400000000001</v>
      </c>
      <c r="FF16" s="320"/>
      <c r="FG16" s="15">
        <v>9</v>
      </c>
      <c r="FH16" s="601">
        <v>905.37</v>
      </c>
      <c r="FI16" s="705">
        <v>45007</v>
      </c>
      <c r="FJ16" s="601">
        <v>905.37</v>
      </c>
      <c r="FK16" s="602" t="s">
        <v>622</v>
      </c>
      <c r="FL16" s="603">
        <v>46</v>
      </c>
      <c r="FM16" s="233">
        <f t="shared" si="21"/>
        <v>41647.019999999997</v>
      </c>
      <c r="FP16" s="103"/>
      <c r="FQ16" s="15">
        <v>9</v>
      </c>
      <c r="FR16" s="601">
        <v>904.5</v>
      </c>
      <c r="FS16" s="234">
        <v>45014</v>
      </c>
      <c r="FT16" s="91">
        <v>904.5</v>
      </c>
      <c r="FU16" s="69" t="s">
        <v>666</v>
      </c>
      <c r="FV16" s="70">
        <v>41</v>
      </c>
      <c r="FW16" s="372">
        <f t="shared" si="22"/>
        <v>37084.5</v>
      </c>
      <c r="FZ16" s="103"/>
      <c r="GA16" s="15">
        <v>9</v>
      </c>
      <c r="GB16" s="341">
        <v>899.5</v>
      </c>
      <c r="GC16" s="234">
        <v>45009</v>
      </c>
      <c r="GD16" s="341">
        <v>899.5</v>
      </c>
      <c r="GE16" s="94" t="s">
        <v>643</v>
      </c>
      <c r="GF16" s="70">
        <v>46</v>
      </c>
      <c r="GG16" s="372">
        <f t="shared" si="23"/>
        <v>41377</v>
      </c>
      <c r="GJ16" s="103"/>
      <c r="GK16" s="15">
        <v>9</v>
      </c>
      <c r="GL16" s="91">
        <v>870</v>
      </c>
      <c r="GM16" s="234">
        <v>45010</v>
      </c>
      <c r="GN16" s="91">
        <v>870</v>
      </c>
      <c r="GO16" s="94" t="s">
        <v>651</v>
      </c>
      <c r="GP16" s="70">
        <v>41</v>
      </c>
      <c r="GQ16" s="372">
        <f t="shared" si="24"/>
        <v>35670</v>
      </c>
      <c r="GT16" s="103"/>
      <c r="GU16" s="15">
        <v>9</v>
      </c>
      <c r="GV16" s="91">
        <v>917.2</v>
      </c>
      <c r="GW16" s="234">
        <v>45016</v>
      </c>
      <c r="GX16" s="91">
        <v>917.2</v>
      </c>
      <c r="GY16" s="94" t="s">
        <v>691</v>
      </c>
      <c r="GZ16" s="70">
        <v>41</v>
      </c>
      <c r="HA16" s="372">
        <f t="shared" si="25"/>
        <v>37605.200000000004</v>
      </c>
      <c r="HD16" s="103"/>
      <c r="HE16" s="15">
        <v>9</v>
      </c>
      <c r="HF16" s="91">
        <v>951.63</v>
      </c>
      <c r="HG16" s="234">
        <v>45015</v>
      </c>
      <c r="HH16" s="91">
        <v>951.63</v>
      </c>
      <c r="HI16" s="94" t="s">
        <v>685</v>
      </c>
      <c r="HJ16" s="70">
        <v>41</v>
      </c>
      <c r="HK16" s="372">
        <f t="shared" si="26"/>
        <v>39016.83</v>
      </c>
      <c r="HN16" s="103"/>
      <c r="HO16" s="15">
        <v>9</v>
      </c>
      <c r="HP16" s="91">
        <v>933.5</v>
      </c>
      <c r="HQ16" s="234">
        <v>45017</v>
      </c>
      <c r="HR16" s="91">
        <v>933.5</v>
      </c>
      <c r="HS16" s="282" t="s">
        <v>694</v>
      </c>
      <c r="HT16" s="70">
        <v>41</v>
      </c>
      <c r="HU16" s="233">
        <f t="shared" si="27"/>
        <v>38273.5</v>
      </c>
      <c r="HX16" s="93"/>
      <c r="HY16" s="15">
        <v>9</v>
      </c>
      <c r="HZ16" s="604">
        <v>898.1</v>
      </c>
      <c r="IA16" s="711">
        <v>45017</v>
      </c>
      <c r="IB16" s="604">
        <v>898.1</v>
      </c>
      <c r="IC16" s="602" t="s">
        <v>702</v>
      </c>
      <c r="ID16" s="603">
        <v>41</v>
      </c>
      <c r="IE16" s="372">
        <f t="shared" si="6"/>
        <v>36822.1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>
        <v>45003</v>
      </c>
      <c r="DV17" s="601">
        <v>957.53</v>
      </c>
      <c r="DW17" s="626" t="s">
        <v>602</v>
      </c>
      <c r="DX17" s="627">
        <v>46</v>
      </c>
      <c r="DY17" s="372">
        <f t="shared" si="17"/>
        <v>44046.38</v>
      </c>
      <c r="EB17" s="103"/>
      <c r="EC17" s="15">
        <v>10</v>
      </c>
      <c r="ED17" s="68">
        <v>889.9</v>
      </c>
      <c r="EE17" s="242">
        <v>45006</v>
      </c>
      <c r="EF17" s="68">
        <v>889.9</v>
      </c>
      <c r="EG17" s="69" t="s">
        <v>612</v>
      </c>
      <c r="EH17" s="70">
        <v>46</v>
      </c>
      <c r="EI17" s="372">
        <f t="shared" si="18"/>
        <v>40935.4</v>
      </c>
      <c r="EL17" s="103"/>
      <c r="EM17" s="15">
        <v>10</v>
      </c>
      <c r="EN17" s="68">
        <v>898.1</v>
      </c>
      <c r="EO17" s="242">
        <v>45007</v>
      </c>
      <c r="EP17" s="68">
        <v>898.1</v>
      </c>
      <c r="EQ17" s="69" t="s">
        <v>628</v>
      </c>
      <c r="ER17" s="70">
        <v>46</v>
      </c>
      <c r="ES17" s="372">
        <f t="shared" si="19"/>
        <v>41312.6</v>
      </c>
      <c r="EV17" s="103"/>
      <c r="EW17" s="15">
        <v>10</v>
      </c>
      <c r="EX17" s="601">
        <v>923.06</v>
      </c>
      <c r="EY17" s="705">
        <v>45008</v>
      </c>
      <c r="EZ17" s="601">
        <v>923.06</v>
      </c>
      <c r="FA17" s="602" t="s">
        <v>634</v>
      </c>
      <c r="FB17" s="603">
        <v>46</v>
      </c>
      <c r="FC17" s="372">
        <f t="shared" si="20"/>
        <v>42460.759999999995</v>
      </c>
      <c r="FF17" s="103"/>
      <c r="FG17" s="15">
        <v>10</v>
      </c>
      <c r="FH17" s="601">
        <v>938.4</v>
      </c>
      <c r="FI17" s="705">
        <v>45007</v>
      </c>
      <c r="FJ17" s="601">
        <v>938.4</v>
      </c>
      <c r="FK17" s="602" t="s">
        <v>622</v>
      </c>
      <c r="FL17" s="603">
        <v>46</v>
      </c>
      <c r="FM17" s="233">
        <f t="shared" si="21"/>
        <v>43166.400000000001</v>
      </c>
      <c r="FP17" s="103"/>
      <c r="FQ17" s="15">
        <v>10</v>
      </c>
      <c r="FR17" s="601">
        <v>889.9</v>
      </c>
      <c r="FS17" s="234">
        <v>45015</v>
      </c>
      <c r="FT17" s="91">
        <v>889.9</v>
      </c>
      <c r="FU17" s="69" t="s">
        <v>683</v>
      </c>
      <c r="FV17" s="70">
        <v>41</v>
      </c>
      <c r="FW17" s="372">
        <f t="shared" si="22"/>
        <v>36485.9</v>
      </c>
      <c r="FZ17" s="103"/>
      <c r="GA17" s="15">
        <v>10</v>
      </c>
      <c r="GB17" s="341">
        <v>923.1</v>
      </c>
      <c r="GC17" s="234">
        <v>45009</v>
      </c>
      <c r="GD17" s="341">
        <v>923.1</v>
      </c>
      <c r="GE17" s="94" t="s">
        <v>643</v>
      </c>
      <c r="GF17" s="70">
        <v>46</v>
      </c>
      <c r="GG17" s="372">
        <f t="shared" si="23"/>
        <v>42462.6</v>
      </c>
      <c r="GJ17" s="103"/>
      <c r="GK17" s="15">
        <v>10</v>
      </c>
      <c r="GL17" s="91">
        <v>866.4</v>
      </c>
      <c r="GM17" s="234">
        <v>45010</v>
      </c>
      <c r="GN17" s="91">
        <v>866.4</v>
      </c>
      <c r="GO17" s="94" t="s">
        <v>651</v>
      </c>
      <c r="GP17" s="70">
        <v>41</v>
      </c>
      <c r="GQ17" s="372">
        <f t="shared" si="24"/>
        <v>35522.400000000001</v>
      </c>
      <c r="GT17" s="103"/>
      <c r="GU17" s="15">
        <v>10</v>
      </c>
      <c r="GV17" s="91">
        <v>935.3</v>
      </c>
      <c r="GW17" s="234">
        <v>45014</v>
      </c>
      <c r="GX17" s="91">
        <v>935.3</v>
      </c>
      <c r="GY17" s="94" t="s">
        <v>667</v>
      </c>
      <c r="GZ17" s="70">
        <v>41</v>
      </c>
      <c r="HA17" s="372">
        <f t="shared" si="25"/>
        <v>38347.299999999996</v>
      </c>
      <c r="HD17" s="103"/>
      <c r="HE17" s="15">
        <v>10</v>
      </c>
      <c r="HF17" s="91">
        <v>950.72</v>
      </c>
      <c r="HG17" s="234">
        <v>45015</v>
      </c>
      <c r="HH17" s="91">
        <v>950.72</v>
      </c>
      <c r="HI17" s="94" t="s">
        <v>685</v>
      </c>
      <c r="HJ17" s="70">
        <v>41</v>
      </c>
      <c r="HK17" s="372">
        <f t="shared" si="26"/>
        <v>38979.520000000004</v>
      </c>
      <c r="HN17" s="103"/>
      <c r="HO17" s="15">
        <v>10</v>
      </c>
      <c r="HP17" s="91">
        <v>881.8</v>
      </c>
      <c r="HQ17" s="234">
        <v>45017</v>
      </c>
      <c r="HR17" s="91">
        <v>881.8</v>
      </c>
      <c r="HS17" s="282" t="s">
        <v>696</v>
      </c>
      <c r="HT17" s="70">
        <v>41</v>
      </c>
      <c r="HU17" s="233">
        <f t="shared" si="27"/>
        <v>36153.799999999996</v>
      </c>
      <c r="HX17" s="93"/>
      <c r="HY17" s="15">
        <v>10</v>
      </c>
      <c r="HZ17" s="604">
        <v>916.3</v>
      </c>
      <c r="IA17" s="711">
        <v>45017</v>
      </c>
      <c r="IB17" s="604">
        <v>916.3</v>
      </c>
      <c r="IC17" s="602" t="s">
        <v>702</v>
      </c>
      <c r="ID17" s="603">
        <v>41</v>
      </c>
      <c r="IE17" s="372">
        <f t="shared" si="6"/>
        <v>37568.299999999996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>
        <v>45006</v>
      </c>
      <c r="EF18" s="68">
        <v>889.9</v>
      </c>
      <c r="EG18" s="69" t="s">
        <v>616</v>
      </c>
      <c r="EH18" s="70">
        <v>46</v>
      </c>
      <c r="EI18" s="372">
        <f t="shared" si="18"/>
        <v>40935.4</v>
      </c>
      <c r="EL18" s="103"/>
      <c r="EM18" s="15">
        <v>11</v>
      </c>
      <c r="EN18" s="68">
        <v>926.2</v>
      </c>
      <c r="EO18" s="242">
        <v>45007</v>
      </c>
      <c r="EP18" s="68">
        <v>926.2</v>
      </c>
      <c r="EQ18" s="69" t="s">
        <v>629</v>
      </c>
      <c r="ER18" s="70">
        <v>46</v>
      </c>
      <c r="ES18" s="372">
        <f t="shared" si="19"/>
        <v>42605.200000000004</v>
      </c>
      <c r="EV18" s="103"/>
      <c r="EW18" s="15">
        <v>11</v>
      </c>
      <c r="EX18" s="601">
        <v>889.04</v>
      </c>
      <c r="EY18" s="705">
        <v>45007</v>
      </c>
      <c r="EZ18" s="601">
        <v>889.04</v>
      </c>
      <c r="FA18" s="602" t="s">
        <v>627</v>
      </c>
      <c r="FB18" s="603">
        <v>46</v>
      </c>
      <c r="FC18" s="372">
        <f t="shared" si="20"/>
        <v>40895.839999999997</v>
      </c>
      <c r="FF18" s="103"/>
      <c r="FG18" s="15">
        <v>11</v>
      </c>
      <c r="FH18" s="601">
        <v>917</v>
      </c>
      <c r="FI18" s="705">
        <v>45007</v>
      </c>
      <c r="FJ18" s="601">
        <v>917</v>
      </c>
      <c r="FK18" s="602" t="s">
        <v>623</v>
      </c>
      <c r="FL18" s="603">
        <v>46</v>
      </c>
      <c r="FM18" s="233">
        <f t="shared" si="21"/>
        <v>42182</v>
      </c>
      <c r="FP18" s="103"/>
      <c r="FQ18" s="15">
        <v>11</v>
      </c>
      <c r="FR18" s="601">
        <v>901.7</v>
      </c>
      <c r="FS18" s="234">
        <v>45015</v>
      </c>
      <c r="FT18" s="91">
        <v>901.7</v>
      </c>
      <c r="FU18" s="69" t="s">
        <v>683</v>
      </c>
      <c r="FV18" s="70">
        <v>41</v>
      </c>
      <c r="FW18" s="372">
        <f t="shared" si="22"/>
        <v>36969.700000000004</v>
      </c>
      <c r="FX18" s="70"/>
      <c r="FZ18" s="103"/>
      <c r="GA18" s="15">
        <v>11</v>
      </c>
      <c r="GB18" s="341">
        <v>904</v>
      </c>
      <c r="GC18" s="234">
        <v>45009</v>
      </c>
      <c r="GD18" s="341">
        <v>904</v>
      </c>
      <c r="GE18" s="94" t="s">
        <v>642</v>
      </c>
      <c r="GF18" s="70">
        <v>46</v>
      </c>
      <c r="GG18" s="372">
        <f t="shared" si="23"/>
        <v>41584</v>
      </c>
      <c r="GJ18" s="103"/>
      <c r="GK18" s="15">
        <v>11</v>
      </c>
      <c r="GL18" s="91">
        <v>865.4</v>
      </c>
      <c r="GM18" s="234">
        <v>45010</v>
      </c>
      <c r="GN18" s="91">
        <v>865.4</v>
      </c>
      <c r="GO18" s="94" t="s">
        <v>656</v>
      </c>
      <c r="GP18" s="70">
        <v>41</v>
      </c>
      <c r="GQ18" s="372">
        <f t="shared" si="24"/>
        <v>35481.4</v>
      </c>
      <c r="GT18" s="103"/>
      <c r="GU18" s="15">
        <v>11</v>
      </c>
      <c r="GV18" s="91">
        <v>929.9</v>
      </c>
      <c r="GW18" s="234">
        <v>45014</v>
      </c>
      <c r="GX18" s="91">
        <v>929.9</v>
      </c>
      <c r="GY18" s="94" t="s">
        <v>667</v>
      </c>
      <c r="GZ18" s="70">
        <v>41</v>
      </c>
      <c r="HA18" s="372">
        <f t="shared" si="25"/>
        <v>38125.9</v>
      </c>
      <c r="HD18" s="103"/>
      <c r="HE18" s="15">
        <v>11</v>
      </c>
      <c r="HF18" s="91">
        <v>946.19</v>
      </c>
      <c r="HG18" s="234">
        <v>45015</v>
      </c>
      <c r="HH18" s="91">
        <v>946.19</v>
      </c>
      <c r="HI18" s="760" t="s">
        <v>684</v>
      </c>
      <c r="HJ18" s="70">
        <v>41</v>
      </c>
      <c r="HK18" s="372">
        <f t="shared" si="26"/>
        <v>38793.79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>
        <v>45017</v>
      </c>
      <c r="IB18" s="604">
        <v>889</v>
      </c>
      <c r="IC18" s="602" t="s">
        <v>703</v>
      </c>
      <c r="ID18" s="603">
        <v>41</v>
      </c>
      <c r="IE18" s="372">
        <f t="shared" si="6"/>
        <v>36449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28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>
        <v>45006</v>
      </c>
      <c r="EF19" s="68">
        <v>912.6</v>
      </c>
      <c r="EG19" s="69" t="s">
        <v>612</v>
      </c>
      <c r="EH19" s="70">
        <v>46</v>
      </c>
      <c r="EI19" s="372">
        <f t="shared" si="18"/>
        <v>41979.6</v>
      </c>
      <c r="EL19" s="103"/>
      <c r="EM19" s="15">
        <v>12</v>
      </c>
      <c r="EN19" s="68">
        <v>907.2</v>
      </c>
      <c r="EO19" s="242">
        <v>45007</v>
      </c>
      <c r="EP19" s="68">
        <v>907.2</v>
      </c>
      <c r="EQ19" s="69" t="s">
        <v>629</v>
      </c>
      <c r="ER19" s="70">
        <v>46</v>
      </c>
      <c r="ES19" s="372">
        <f t="shared" si="19"/>
        <v>41731.200000000004</v>
      </c>
      <c r="EV19" s="103"/>
      <c r="EW19" s="15">
        <v>12</v>
      </c>
      <c r="EX19" s="601">
        <v>960.25</v>
      </c>
      <c r="EY19" s="705">
        <v>45008</v>
      </c>
      <c r="EZ19" s="601">
        <v>960.25</v>
      </c>
      <c r="FA19" s="602" t="s">
        <v>634</v>
      </c>
      <c r="FB19" s="603">
        <v>46</v>
      </c>
      <c r="FC19" s="372">
        <f t="shared" si="20"/>
        <v>44171.5</v>
      </c>
      <c r="FF19" s="103"/>
      <c r="FG19" s="15">
        <v>12</v>
      </c>
      <c r="FH19" s="601">
        <v>921.24</v>
      </c>
      <c r="FI19" s="705">
        <v>45007</v>
      </c>
      <c r="FJ19" s="601">
        <v>921.24</v>
      </c>
      <c r="FK19" s="602" t="s">
        <v>623</v>
      </c>
      <c r="FL19" s="603">
        <v>46</v>
      </c>
      <c r="FM19" s="233">
        <f t="shared" si="21"/>
        <v>42377.04</v>
      </c>
      <c r="FP19" s="103"/>
      <c r="FQ19" s="15">
        <v>12</v>
      </c>
      <c r="FR19" s="601">
        <v>922.6</v>
      </c>
      <c r="FS19" s="234">
        <v>45014</v>
      </c>
      <c r="FT19" s="91">
        <v>922.6</v>
      </c>
      <c r="FU19" s="69" t="s">
        <v>666</v>
      </c>
      <c r="FV19" s="70">
        <v>41</v>
      </c>
      <c r="FW19" s="372">
        <f t="shared" si="22"/>
        <v>37826.6</v>
      </c>
      <c r="FX19" s="70"/>
      <c r="FZ19" s="103"/>
      <c r="GA19" s="15">
        <v>12</v>
      </c>
      <c r="GB19" s="341">
        <v>891.3</v>
      </c>
      <c r="GC19" s="234">
        <v>45009</v>
      </c>
      <c r="GD19" s="341">
        <v>891.3</v>
      </c>
      <c r="GE19" s="94" t="s">
        <v>642</v>
      </c>
      <c r="GF19" s="70">
        <v>46</v>
      </c>
      <c r="GG19" s="372">
        <f t="shared" si="23"/>
        <v>40999.799999999996</v>
      </c>
      <c r="GJ19" s="103"/>
      <c r="GK19" s="15">
        <v>12</v>
      </c>
      <c r="GL19" s="91">
        <v>889.9</v>
      </c>
      <c r="GM19" s="234">
        <v>45010</v>
      </c>
      <c r="GN19" s="91">
        <v>889.9</v>
      </c>
      <c r="GO19" s="94" t="s">
        <v>656</v>
      </c>
      <c r="GP19" s="70">
        <v>41</v>
      </c>
      <c r="GQ19" s="372">
        <f t="shared" si="24"/>
        <v>36485.9</v>
      </c>
      <c r="GT19" s="103"/>
      <c r="GU19" s="15">
        <v>12</v>
      </c>
      <c r="GV19" s="91">
        <v>915.3</v>
      </c>
      <c r="GW19" s="234">
        <v>45015</v>
      </c>
      <c r="GX19" s="91">
        <v>915.3</v>
      </c>
      <c r="GY19" s="94" t="s">
        <v>670</v>
      </c>
      <c r="GZ19" s="70">
        <v>41</v>
      </c>
      <c r="HA19" s="372">
        <f t="shared" si="25"/>
        <v>37527.299999999996</v>
      </c>
      <c r="HD19" s="103"/>
      <c r="HE19" s="15">
        <v>12</v>
      </c>
      <c r="HF19" s="91">
        <v>962.06</v>
      </c>
      <c r="HG19" s="234">
        <v>45015</v>
      </c>
      <c r="HH19" s="91">
        <v>962.06</v>
      </c>
      <c r="HI19" s="760" t="s">
        <v>684</v>
      </c>
      <c r="HJ19" s="70">
        <v>41</v>
      </c>
      <c r="HK19" s="372">
        <f t="shared" si="26"/>
        <v>39444.46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>
        <v>45017</v>
      </c>
      <c r="IB19" s="604">
        <v>878.2</v>
      </c>
      <c r="IC19" s="602" t="s">
        <v>703</v>
      </c>
      <c r="ID19" s="603">
        <v>41</v>
      </c>
      <c r="IE19" s="372">
        <f t="shared" si="6"/>
        <v>36006.200000000004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>
        <v>45006</v>
      </c>
      <c r="EF20" s="68">
        <v>907.2</v>
      </c>
      <c r="EG20" s="69" t="s">
        <v>612</v>
      </c>
      <c r="EH20" s="70">
        <v>46</v>
      </c>
      <c r="EI20" s="372">
        <f t="shared" si="18"/>
        <v>41731.200000000004</v>
      </c>
      <c r="EL20" s="103"/>
      <c r="EM20" s="15">
        <v>13</v>
      </c>
      <c r="EN20" s="68">
        <v>870.9</v>
      </c>
      <c r="EO20" s="242">
        <v>45007</v>
      </c>
      <c r="EP20" s="68">
        <v>870.9</v>
      </c>
      <c r="EQ20" s="69" t="s">
        <v>629</v>
      </c>
      <c r="ER20" s="70">
        <v>46</v>
      </c>
      <c r="ES20" s="372">
        <f t="shared" si="19"/>
        <v>40061.4</v>
      </c>
      <c r="EV20" s="103"/>
      <c r="EW20" s="15">
        <v>13</v>
      </c>
      <c r="EX20" s="601">
        <v>918.97</v>
      </c>
      <c r="EY20" s="705">
        <v>45008</v>
      </c>
      <c r="EZ20" s="601">
        <v>918.97</v>
      </c>
      <c r="FA20" s="602" t="s">
        <v>634</v>
      </c>
      <c r="FB20" s="603">
        <v>46</v>
      </c>
      <c r="FC20" s="372">
        <f t="shared" si="20"/>
        <v>42272.62</v>
      </c>
      <c r="FF20" s="103"/>
      <c r="FG20" s="15">
        <v>13</v>
      </c>
      <c r="FH20" s="601">
        <v>921.24</v>
      </c>
      <c r="FI20" s="705">
        <v>45007</v>
      </c>
      <c r="FJ20" s="601">
        <v>921.24</v>
      </c>
      <c r="FK20" s="602" t="s">
        <v>623</v>
      </c>
      <c r="FL20" s="603">
        <v>46</v>
      </c>
      <c r="FM20" s="233">
        <f t="shared" si="21"/>
        <v>42377.04</v>
      </c>
      <c r="FP20" s="103"/>
      <c r="FQ20" s="15">
        <v>13</v>
      </c>
      <c r="FR20" s="601">
        <v>910.8</v>
      </c>
      <c r="FS20" s="234">
        <v>45012</v>
      </c>
      <c r="FT20" s="91">
        <v>910.8</v>
      </c>
      <c r="FU20" s="69" t="s">
        <v>659</v>
      </c>
      <c r="FV20" s="70">
        <v>41</v>
      </c>
      <c r="FW20" s="372">
        <f t="shared" si="22"/>
        <v>37342.799999999996</v>
      </c>
      <c r="FX20" s="70"/>
      <c r="FZ20" s="103"/>
      <c r="GA20" s="15">
        <v>13</v>
      </c>
      <c r="GB20" s="341">
        <v>893.1</v>
      </c>
      <c r="GC20" s="234">
        <v>45009</v>
      </c>
      <c r="GD20" s="341">
        <v>893.1</v>
      </c>
      <c r="GE20" s="94" t="s">
        <v>642</v>
      </c>
      <c r="GF20" s="70">
        <v>46</v>
      </c>
      <c r="GG20" s="372">
        <f t="shared" si="23"/>
        <v>41082.6</v>
      </c>
      <c r="GJ20" s="103"/>
      <c r="GK20" s="15">
        <v>13</v>
      </c>
      <c r="GL20" s="91">
        <v>880.9</v>
      </c>
      <c r="GM20" s="234">
        <v>45010</v>
      </c>
      <c r="GN20" s="91">
        <v>880.9</v>
      </c>
      <c r="GO20" s="94" t="s">
        <v>656</v>
      </c>
      <c r="GP20" s="70">
        <v>41</v>
      </c>
      <c r="GQ20" s="372">
        <f t="shared" si="24"/>
        <v>36116.9</v>
      </c>
      <c r="GT20" s="103"/>
      <c r="GU20" s="15">
        <v>13</v>
      </c>
      <c r="GV20" s="91">
        <v>919.9</v>
      </c>
      <c r="GW20" s="234">
        <v>45014</v>
      </c>
      <c r="GX20" s="91">
        <v>919.9</v>
      </c>
      <c r="GY20" s="94" t="s">
        <v>665</v>
      </c>
      <c r="GZ20" s="70">
        <v>41</v>
      </c>
      <c r="HA20" s="372">
        <f t="shared" si="25"/>
        <v>37715.9</v>
      </c>
      <c r="HD20" s="103"/>
      <c r="HE20" s="15">
        <v>13</v>
      </c>
      <c r="HF20" s="91">
        <v>953.9</v>
      </c>
      <c r="HG20" s="234">
        <v>45015</v>
      </c>
      <c r="HH20" s="91">
        <v>953.9</v>
      </c>
      <c r="HI20" s="760" t="s">
        <v>684</v>
      </c>
      <c r="HJ20" s="70">
        <v>41</v>
      </c>
      <c r="HK20" s="233">
        <f t="shared" si="26"/>
        <v>39109.9</v>
      </c>
      <c r="HN20" s="103"/>
      <c r="HO20" s="15">
        <v>13</v>
      </c>
      <c r="HP20" s="91">
        <v>913.5</v>
      </c>
      <c r="HQ20" s="234">
        <v>45017</v>
      </c>
      <c r="HR20" s="91">
        <v>913.5</v>
      </c>
      <c r="HS20" s="282" t="s">
        <v>696</v>
      </c>
      <c r="HT20" s="70">
        <v>41</v>
      </c>
      <c r="HU20" s="233">
        <f t="shared" si="27"/>
        <v>37453.5</v>
      </c>
      <c r="HX20" s="93"/>
      <c r="HY20" s="15">
        <v>13</v>
      </c>
      <c r="HZ20" s="604">
        <v>889</v>
      </c>
      <c r="IA20" s="711">
        <v>45017</v>
      </c>
      <c r="IB20" s="604">
        <v>889</v>
      </c>
      <c r="IC20" s="602" t="s">
        <v>703</v>
      </c>
      <c r="ID20" s="603">
        <v>41</v>
      </c>
      <c r="IE20" s="372">
        <f t="shared" si="6"/>
        <v>36449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>
        <v>45006</v>
      </c>
      <c r="EF21" s="68">
        <v>902.6</v>
      </c>
      <c r="EG21" s="69" t="s">
        <v>612</v>
      </c>
      <c r="EH21" s="70">
        <v>46</v>
      </c>
      <c r="EI21" s="372">
        <f t="shared" si="18"/>
        <v>41519.599999999999</v>
      </c>
      <c r="EL21" s="103"/>
      <c r="EM21" s="15">
        <v>14</v>
      </c>
      <c r="EN21" s="68">
        <v>928</v>
      </c>
      <c r="EO21" s="242">
        <v>45007</v>
      </c>
      <c r="EP21" s="68">
        <v>928</v>
      </c>
      <c r="EQ21" s="69" t="s">
        <v>629</v>
      </c>
      <c r="ER21" s="70">
        <v>46</v>
      </c>
      <c r="ES21" s="372">
        <f t="shared" si="19"/>
        <v>42688</v>
      </c>
      <c r="EV21" s="103"/>
      <c r="EW21" s="15">
        <v>14</v>
      </c>
      <c r="EX21" s="601">
        <v>886.77</v>
      </c>
      <c r="EY21" s="705">
        <v>45008</v>
      </c>
      <c r="EZ21" s="601">
        <v>886.77</v>
      </c>
      <c r="FA21" s="602" t="s">
        <v>634</v>
      </c>
      <c r="FB21" s="603">
        <v>46</v>
      </c>
      <c r="FC21" s="372">
        <f t="shared" si="20"/>
        <v>40791.42</v>
      </c>
      <c r="FF21" s="103"/>
      <c r="FG21" s="15">
        <v>14</v>
      </c>
      <c r="FH21" s="601">
        <v>947.55</v>
      </c>
      <c r="FI21" s="705">
        <v>45007</v>
      </c>
      <c r="FJ21" s="601">
        <v>947.55</v>
      </c>
      <c r="FK21" s="602" t="s">
        <v>623</v>
      </c>
      <c r="FL21" s="603">
        <v>46</v>
      </c>
      <c r="FM21" s="233">
        <f t="shared" si="21"/>
        <v>43587.299999999996</v>
      </c>
      <c r="FP21" s="103"/>
      <c r="FQ21" s="15">
        <v>14</v>
      </c>
      <c r="FR21" s="601">
        <v>907.2</v>
      </c>
      <c r="FS21" s="234">
        <v>45010</v>
      </c>
      <c r="FT21" s="91">
        <v>907.2</v>
      </c>
      <c r="FU21" s="69" t="s">
        <v>638</v>
      </c>
      <c r="FV21" s="70">
        <v>41</v>
      </c>
      <c r="FW21" s="372">
        <f t="shared" si="22"/>
        <v>37195.200000000004</v>
      </c>
      <c r="FX21" s="70"/>
      <c r="FZ21" s="103"/>
      <c r="GA21" s="15">
        <v>14</v>
      </c>
      <c r="GB21" s="341">
        <v>923.1</v>
      </c>
      <c r="GC21" s="234">
        <v>45009</v>
      </c>
      <c r="GD21" s="341">
        <v>923.1</v>
      </c>
      <c r="GE21" s="94" t="s">
        <v>642</v>
      </c>
      <c r="GF21" s="70">
        <v>46</v>
      </c>
      <c r="GG21" s="372">
        <f t="shared" si="23"/>
        <v>42462.6</v>
      </c>
      <c r="GJ21" s="103"/>
      <c r="GK21" s="15">
        <v>14</v>
      </c>
      <c r="GL21" s="91">
        <v>891.8</v>
      </c>
      <c r="GM21" s="234">
        <v>45010</v>
      </c>
      <c r="GN21" s="91">
        <v>891.8</v>
      </c>
      <c r="GO21" s="94" t="s">
        <v>656</v>
      </c>
      <c r="GP21" s="70">
        <v>41</v>
      </c>
      <c r="GQ21" s="372">
        <f t="shared" si="24"/>
        <v>36563.799999999996</v>
      </c>
      <c r="GT21" s="103"/>
      <c r="GU21" s="15">
        <v>14</v>
      </c>
      <c r="GV21" s="91">
        <v>916.3</v>
      </c>
      <c r="GW21" s="234">
        <v>45016</v>
      </c>
      <c r="GX21" s="91">
        <v>916.3</v>
      </c>
      <c r="GY21" s="94" t="s">
        <v>691</v>
      </c>
      <c r="GZ21" s="70">
        <v>41</v>
      </c>
      <c r="HA21" s="372">
        <f t="shared" si="25"/>
        <v>37568.299999999996</v>
      </c>
      <c r="HD21" s="103"/>
      <c r="HE21" s="15">
        <v>14</v>
      </c>
      <c r="HF21" s="91">
        <v>947.55</v>
      </c>
      <c r="HG21" s="234">
        <v>45015</v>
      </c>
      <c r="HH21" s="91">
        <v>947.55</v>
      </c>
      <c r="HI21" s="760" t="s">
        <v>684</v>
      </c>
      <c r="HJ21" s="70">
        <v>41</v>
      </c>
      <c r="HK21" s="233">
        <f t="shared" si="26"/>
        <v>38849.549999999996</v>
      </c>
      <c r="HN21" s="103"/>
      <c r="HO21" s="15">
        <v>14</v>
      </c>
      <c r="HP21" s="91">
        <v>907.2</v>
      </c>
      <c r="HQ21" s="234">
        <v>45017</v>
      </c>
      <c r="HR21" s="91">
        <v>907.2</v>
      </c>
      <c r="HS21" s="282" t="s">
        <v>694</v>
      </c>
      <c r="HT21" s="70">
        <v>41</v>
      </c>
      <c r="HU21" s="233">
        <f t="shared" si="27"/>
        <v>37195.200000000004</v>
      </c>
      <c r="HX21" s="93"/>
      <c r="HY21" s="15">
        <v>14</v>
      </c>
      <c r="HZ21" s="604">
        <v>905.4</v>
      </c>
      <c r="IA21" s="711">
        <v>45017</v>
      </c>
      <c r="IB21" s="604">
        <v>905.4</v>
      </c>
      <c r="IC21" s="602" t="s">
        <v>703</v>
      </c>
      <c r="ID21" s="603">
        <v>41</v>
      </c>
      <c r="IE21" s="372">
        <f t="shared" si="6"/>
        <v>37121.4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>
        <v>45006</v>
      </c>
      <c r="EF22" s="68">
        <v>879.1</v>
      </c>
      <c r="EG22" s="69" t="s">
        <v>612</v>
      </c>
      <c r="EH22" s="70">
        <v>46</v>
      </c>
      <c r="EI22" s="372">
        <f t="shared" si="18"/>
        <v>40438.6</v>
      </c>
      <c r="EL22" s="103"/>
      <c r="EM22" s="15">
        <v>15</v>
      </c>
      <c r="EN22" s="68">
        <v>931.7</v>
      </c>
      <c r="EO22" s="242">
        <v>45007</v>
      </c>
      <c r="EP22" s="68">
        <v>931.7</v>
      </c>
      <c r="EQ22" s="69" t="s">
        <v>629</v>
      </c>
      <c r="ER22" s="70">
        <v>46</v>
      </c>
      <c r="ES22" s="372">
        <f t="shared" si="19"/>
        <v>42858.200000000004</v>
      </c>
      <c r="EV22" s="103"/>
      <c r="EW22" s="15">
        <v>15</v>
      </c>
      <c r="EX22" s="601">
        <v>920.79</v>
      </c>
      <c r="EY22" s="705">
        <v>45007</v>
      </c>
      <c r="EZ22" s="601">
        <v>920.79</v>
      </c>
      <c r="FA22" s="602" t="s">
        <v>626</v>
      </c>
      <c r="FB22" s="603">
        <v>46</v>
      </c>
      <c r="FC22" s="372">
        <f t="shared" si="20"/>
        <v>42356.34</v>
      </c>
      <c r="FF22" s="103"/>
      <c r="FG22" s="15">
        <v>15</v>
      </c>
      <c r="FH22" s="601">
        <v>962.97</v>
      </c>
      <c r="FI22" s="705">
        <v>45007</v>
      </c>
      <c r="FJ22" s="601">
        <v>962.97</v>
      </c>
      <c r="FK22" s="602" t="s">
        <v>623</v>
      </c>
      <c r="FL22" s="603">
        <v>46</v>
      </c>
      <c r="FM22" s="233">
        <f t="shared" si="21"/>
        <v>44296.62</v>
      </c>
      <c r="FP22" s="103"/>
      <c r="FQ22" s="15">
        <v>15</v>
      </c>
      <c r="FR22" s="601">
        <v>870.9</v>
      </c>
      <c r="FS22" s="234">
        <v>45013</v>
      </c>
      <c r="FT22" s="91">
        <v>870.9</v>
      </c>
      <c r="FU22" s="69" t="s">
        <v>660</v>
      </c>
      <c r="FV22" s="70">
        <v>41</v>
      </c>
      <c r="FW22" s="372">
        <f t="shared" si="22"/>
        <v>35706.9</v>
      </c>
      <c r="FX22" s="70"/>
      <c r="FZ22" s="103"/>
      <c r="GA22" s="15">
        <v>15</v>
      </c>
      <c r="GB22" s="341">
        <v>933</v>
      </c>
      <c r="GC22" s="234">
        <v>45009</v>
      </c>
      <c r="GD22" s="341">
        <v>933</v>
      </c>
      <c r="GE22" s="94" t="s">
        <v>642</v>
      </c>
      <c r="GF22" s="70">
        <v>46</v>
      </c>
      <c r="GG22" s="372">
        <f t="shared" si="23"/>
        <v>42918</v>
      </c>
      <c r="GJ22" s="103"/>
      <c r="GK22" s="15">
        <v>15</v>
      </c>
      <c r="GL22" s="91">
        <v>898.1</v>
      </c>
      <c r="GM22" s="234">
        <v>45010</v>
      </c>
      <c r="GN22" s="91">
        <v>898.1</v>
      </c>
      <c r="GO22" s="94" t="s">
        <v>656</v>
      </c>
      <c r="GP22" s="70">
        <v>41</v>
      </c>
      <c r="GQ22" s="372">
        <f t="shared" si="24"/>
        <v>36822.1</v>
      </c>
      <c r="GT22" s="103"/>
      <c r="GU22" s="15">
        <v>15</v>
      </c>
      <c r="GV22" s="91">
        <v>908.1</v>
      </c>
      <c r="GW22" s="234">
        <v>45014</v>
      </c>
      <c r="GX22" s="91">
        <v>908.1</v>
      </c>
      <c r="GY22" s="94" t="s">
        <v>665</v>
      </c>
      <c r="GZ22" s="70">
        <v>41</v>
      </c>
      <c r="HA22" s="372">
        <f t="shared" si="25"/>
        <v>37232.1</v>
      </c>
      <c r="HD22" s="103"/>
      <c r="HE22" s="15">
        <v>15</v>
      </c>
      <c r="HF22" s="91">
        <v>929.41</v>
      </c>
      <c r="HG22" s="234">
        <v>45015</v>
      </c>
      <c r="HH22" s="91">
        <v>929.41</v>
      </c>
      <c r="HI22" s="760" t="s">
        <v>684</v>
      </c>
      <c r="HJ22" s="70">
        <v>41</v>
      </c>
      <c r="HK22" s="233">
        <f t="shared" si="26"/>
        <v>38105.81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>
        <v>45017</v>
      </c>
      <c r="IB22" s="604">
        <v>932.6</v>
      </c>
      <c r="IC22" s="602" t="s">
        <v>703</v>
      </c>
      <c r="ID22" s="603">
        <v>41</v>
      </c>
      <c r="IE22" s="372">
        <f t="shared" si="6"/>
        <v>38236.6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28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>
        <v>45006</v>
      </c>
      <c r="EF23" s="68">
        <v>903.6</v>
      </c>
      <c r="EG23" s="69" t="s">
        <v>612</v>
      </c>
      <c r="EH23" s="70">
        <v>46</v>
      </c>
      <c r="EI23" s="372">
        <f t="shared" si="18"/>
        <v>41565.599999999999</v>
      </c>
      <c r="EL23" s="103"/>
      <c r="EM23" s="15">
        <v>16</v>
      </c>
      <c r="EN23" s="68">
        <v>940.7</v>
      </c>
      <c r="EO23" s="242">
        <v>45007</v>
      </c>
      <c r="EP23" s="68">
        <v>940.7</v>
      </c>
      <c r="EQ23" s="69" t="s">
        <v>629</v>
      </c>
      <c r="ER23" s="70">
        <v>46</v>
      </c>
      <c r="ES23" s="372">
        <f t="shared" si="19"/>
        <v>43272.200000000004</v>
      </c>
      <c r="EV23" s="103"/>
      <c r="EW23" s="15">
        <v>16</v>
      </c>
      <c r="EX23" s="601">
        <v>870.89</v>
      </c>
      <c r="EY23" s="705">
        <v>45007</v>
      </c>
      <c r="EZ23" s="601">
        <v>870.89</v>
      </c>
      <c r="FA23" s="602" t="s">
        <v>626</v>
      </c>
      <c r="FB23" s="603">
        <v>46</v>
      </c>
      <c r="FC23" s="372">
        <f t="shared" si="20"/>
        <v>40060.94</v>
      </c>
      <c r="FF23" s="103"/>
      <c r="FG23" s="15">
        <v>16</v>
      </c>
      <c r="FH23" s="601">
        <v>962.97</v>
      </c>
      <c r="FI23" s="705">
        <v>45007</v>
      </c>
      <c r="FJ23" s="601">
        <v>962.97</v>
      </c>
      <c r="FK23" s="602" t="s">
        <v>623</v>
      </c>
      <c r="FL23" s="603">
        <v>46</v>
      </c>
      <c r="FM23" s="233">
        <f t="shared" si="21"/>
        <v>44296.62</v>
      </c>
      <c r="FP23" s="103"/>
      <c r="FQ23" s="15">
        <v>16</v>
      </c>
      <c r="FR23" s="601">
        <v>906.3</v>
      </c>
      <c r="FS23" s="234">
        <v>45014</v>
      </c>
      <c r="FT23" s="91">
        <v>906.3</v>
      </c>
      <c r="FU23" s="69" t="s">
        <v>666</v>
      </c>
      <c r="FV23" s="70">
        <v>41</v>
      </c>
      <c r="FW23" s="372">
        <f t="shared" si="22"/>
        <v>37158.299999999996</v>
      </c>
      <c r="FX23" s="70"/>
      <c r="FZ23" s="103"/>
      <c r="GA23" s="15">
        <v>16</v>
      </c>
      <c r="GB23" s="341">
        <v>914.9</v>
      </c>
      <c r="GC23" s="234">
        <v>45009</v>
      </c>
      <c r="GD23" s="341">
        <v>914.9</v>
      </c>
      <c r="GE23" s="94" t="s">
        <v>642</v>
      </c>
      <c r="GF23" s="70">
        <v>46</v>
      </c>
      <c r="GG23" s="372">
        <f t="shared" si="23"/>
        <v>42085.4</v>
      </c>
      <c r="GJ23" s="103"/>
      <c r="GK23" s="15">
        <v>16</v>
      </c>
      <c r="GL23" s="91">
        <v>910.8</v>
      </c>
      <c r="GM23" s="234">
        <v>45010</v>
      </c>
      <c r="GN23" s="91">
        <v>910.8</v>
      </c>
      <c r="GO23" s="94" t="s">
        <v>656</v>
      </c>
      <c r="GP23" s="70">
        <v>41</v>
      </c>
      <c r="GQ23" s="372">
        <f t="shared" si="24"/>
        <v>37342.799999999996</v>
      </c>
      <c r="GT23" s="103"/>
      <c r="GU23" s="15">
        <v>16</v>
      </c>
      <c r="GV23" s="91">
        <v>912.6</v>
      </c>
      <c r="GW23" s="234">
        <v>45015</v>
      </c>
      <c r="GX23" s="91">
        <v>912.6</v>
      </c>
      <c r="GY23" s="94" t="s">
        <v>670</v>
      </c>
      <c r="GZ23" s="70">
        <v>41</v>
      </c>
      <c r="HA23" s="372">
        <f t="shared" si="25"/>
        <v>37416.6</v>
      </c>
      <c r="HD23" s="103"/>
      <c r="HE23" s="15">
        <v>16</v>
      </c>
      <c r="HF23" s="91">
        <v>926.68</v>
      </c>
      <c r="HG23" s="234">
        <v>45015</v>
      </c>
      <c r="HH23" s="91">
        <v>926.68</v>
      </c>
      <c r="HI23" s="760" t="s">
        <v>684</v>
      </c>
      <c r="HJ23" s="70">
        <v>41</v>
      </c>
      <c r="HK23" s="233">
        <f t="shared" si="26"/>
        <v>37993.879999999997</v>
      </c>
      <c r="HN23" s="103"/>
      <c r="HO23" s="15">
        <v>16</v>
      </c>
      <c r="HP23" s="91">
        <v>862.7</v>
      </c>
      <c r="HQ23" s="234">
        <v>45017</v>
      </c>
      <c r="HR23" s="91">
        <v>862.7</v>
      </c>
      <c r="HS23" s="282" t="s">
        <v>696</v>
      </c>
      <c r="HT23" s="70">
        <v>41</v>
      </c>
      <c r="HU23" s="233">
        <f t="shared" si="27"/>
        <v>35370.700000000004</v>
      </c>
      <c r="HX23" s="93"/>
      <c r="HY23" s="15">
        <v>16</v>
      </c>
      <c r="HZ23" s="604">
        <v>910.8</v>
      </c>
      <c r="IA23" s="711">
        <v>45017</v>
      </c>
      <c r="IB23" s="604">
        <v>910.8</v>
      </c>
      <c r="IC23" s="602" t="s">
        <v>703</v>
      </c>
      <c r="ID23" s="603">
        <v>41</v>
      </c>
      <c r="IE23" s="372">
        <f t="shared" si="6"/>
        <v>37342.799999999996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>
        <v>45006</v>
      </c>
      <c r="EF24" s="68">
        <v>927.1</v>
      </c>
      <c r="EG24" s="69" t="s">
        <v>612</v>
      </c>
      <c r="EH24" s="70">
        <v>46</v>
      </c>
      <c r="EI24" s="372">
        <f t="shared" si="18"/>
        <v>42646.6</v>
      </c>
      <c r="EL24" s="103"/>
      <c r="EM24" s="15">
        <v>17</v>
      </c>
      <c r="EN24" s="68">
        <v>933.5</v>
      </c>
      <c r="EO24" s="242">
        <v>45007</v>
      </c>
      <c r="EP24" s="68">
        <v>933.5</v>
      </c>
      <c r="EQ24" s="69" t="s">
        <v>629</v>
      </c>
      <c r="ER24" s="70">
        <v>46</v>
      </c>
      <c r="ES24" s="372">
        <f t="shared" si="19"/>
        <v>42941</v>
      </c>
      <c r="EV24" s="103"/>
      <c r="EW24" s="15">
        <v>17</v>
      </c>
      <c r="EX24" s="601">
        <v>921.69</v>
      </c>
      <c r="EY24" s="705">
        <v>45007</v>
      </c>
      <c r="EZ24" s="601">
        <v>921.69</v>
      </c>
      <c r="FA24" s="602" t="s">
        <v>626</v>
      </c>
      <c r="FB24" s="603">
        <v>46</v>
      </c>
      <c r="FC24" s="372">
        <f t="shared" si="20"/>
        <v>42397.740000000005</v>
      </c>
      <c r="FF24" s="103"/>
      <c r="FG24" s="15">
        <v>17</v>
      </c>
      <c r="FH24" s="601">
        <v>928.5</v>
      </c>
      <c r="FI24" s="705">
        <v>45007</v>
      </c>
      <c r="FJ24" s="601">
        <v>928.5</v>
      </c>
      <c r="FK24" s="602" t="s">
        <v>623</v>
      </c>
      <c r="FL24" s="603">
        <v>46</v>
      </c>
      <c r="FM24" s="233">
        <f t="shared" si="21"/>
        <v>42711</v>
      </c>
      <c r="FP24" s="103"/>
      <c r="FQ24" s="15">
        <v>17</v>
      </c>
      <c r="FR24" s="601">
        <v>921.7</v>
      </c>
      <c r="FS24" s="234">
        <v>45014</v>
      </c>
      <c r="FT24" s="91">
        <v>921.7</v>
      </c>
      <c r="FU24" s="69" t="s">
        <v>666</v>
      </c>
      <c r="FV24" s="70">
        <v>41</v>
      </c>
      <c r="FW24" s="372">
        <f t="shared" si="22"/>
        <v>37789.700000000004</v>
      </c>
      <c r="FX24" s="70"/>
      <c r="FZ24" s="103"/>
      <c r="GA24" s="15">
        <v>17</v>
      </c>
      <c r="GB24" s="341">
        <v>928.5</v>
      </c>
      <c r="GC24" s="234">
        <v>45009</v>
      </c>
      <c r="GD24" s="341">
        <v>928.5</v>
      </c>
      <c r="GE24" s="94" t="s">
        <v>642</v>
      </c>
      <c r="GF24" s="70">
        <v>46</v>
      </c>
      <c r="GG24" s="372">
        <f t="shared" si="23"/>
        <v>42711</v>
      </c>
      <c r="GJ24" s="103"/>
      <c r="GK24" s="15">
        <v>17</v>
      </c>
      <c r="GL24" s="91">
        <v>934.4</v>
      </c>
      <c r="GM24" s="234">
        <v>45010</v>
      </c>
      <c r="GN24" s="91">
        <v>934.4</v>
      </c>
      <c r="GO24" s="94" t="s">
        <v>656</v>
      </c>
      <c r="GP24" s="70">
        <v>41</v>
      </c>
      <c r="GQ24" s="372">
        <f t="shared" si="24"/>
        <v>38310.400000000001</v>
      </c>
      <c r="GT24" s="103"/>
      <c r="GU24" s="15">
        <v>17</v>
      </c>
      <c r="GV24" s="91">
        <v>870</v>
      </c>
      <c r="GW24" s="234">
        <v>45014</v>
      </c>
      <c r="GX24" s="91">
        <v>870</v>
      </c>
      <c r="GY24" s="94" t="s">
        <v>665</v>
      </c>
      <c r="GZ24" s="70">
        <v>41</v>
      </c>
      <c r="HA24" s="372">
        <f t="shared" si="25"/>
        <v>35670</v>
      </c>
      <c r="HD24" s="103"/>
      <c r="HE24" s="15">
        <v>17</v>
      </c>
      <c r="HF24" s="91">
        <v>938.02</v>
      </c>
      <c r="HG24" s="234">
        <v>45015</v>
      </c>
      <c r="HH24" s="91">
        <v>938.02</v>
      </c>
      <c r="HI24" s="760" t="s">
        <v>684</v>
      </c>
      <c r="HJ24" s="70">
        <v>41</v>
      </c>
      <c r="HK24" s="233">
        <f t="shared" si="26"/>
        <v>38458.82</v>
      </c>
      <c r="HN24" s="103"/>
      <c r="HO24" s="15">
        <v>17</v>
      </c>
      <c r="HP24" s="91">
        <v>920.8</v>
      </c>
      <c r="HQ24" s="234">
        <v>45017</v>
      </c>
      <c r="HR24" s="91">
        <v>920.8</v>
      </c>
      <c r="HS24" s="282" t="s">
        <v>696</v>
      </c>
      <c r="HT24" s="70">
        <v>41</v>
      </c>
      <c r="HU24" s="233">
        <f t="shared" si="27"/>
        <v>37752.799999999996</v>
      </c>
      <c r="HX24" s="103"/>
      <c r="HY24" s="15">
        <v>17</v>
      </c>
      <c r="HZ24" s="604">
        <v>914.4</v>
      </c>
      <c r="IA24" s="711">
        <v>45017</v>
      </c>
      <c r="IB24" s="604">
        <v>914.4</v>
      </c>
      <c r="IC24" s="602" t="s">
        <v>703</v>
      </c>
      <c r="ID24" s="603">
        <v>41</v>
      </c>
      <c r="IE24" s="372">
        <f t="shared" si="6"/>
        <v>37490.400000000001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>
        <v>45003</v>
      </c>
      <c r="DV25" s="601">
        <v>953.9</v>
      </c>
      <c r="DW25" s="626" t="s">
        <v>605</v>
      </c>
      <c r="DX25" s="627">
        <v>46</v>
      </c>
      <c r="DY25" s="372">
        <f t="shared" si="17"/>
        <v>43879.4</v>
      </c>
      <c r="EB25" s="93"/>
      <c r="EC25" s="15">
        <v>18</v>
      </c>
      <c r="ED25" s="68">
        <v>882.7</v>
      </c>
      <c r="EE25" s="242">
        <v>45005</v>
      </c>
      <c r="EF25" s="68">
        <v>882.7</v>
      </c>
      <c r="EG25" s="69" t="s">
        <v>610</v>
      </c>
      <c r="EH25" s="70">
        <v>46</v>
      </c>
      <c r="EI25" s="372">
        <f t="shared" si="18"/>
        <v>40604.200000000004</v>
      </c>
      <c r="EL25" s="93"/>
      <c r="EM25" s="15">
        <v>18</v>
      </c>
      <c r="EN25" s="68">
        <v>900.8</v>
      </c>
      <c r="EO25" s="242">
        <v>45007</v>
      </c>
      <c r="EP25" s="68">
        <v>900.8</v>
      </c>
      <c r="EQ25" s="69" t="s">
        <v>629</v>
      </c>
      <c r="ER25" s="70">
        <v>46</v>
      </c>
      <c r="ES25" s="372">
        <f t="shared" si="19"/>
        <v>41436.799999999996</v>
      </c>
      <c r="EV25" s="93"/>
      <c r="EW25" s="15">
        <v>18</v>
      </c>
      <c r="EX25" s="601">
        <v>888.13</v>
      </c>
      <c r="EY25" s="705">
        <v>45008</v>
      </c>
      <c r="EZ25" s="601">
        <v>888.13</v>
      </c>
      <c r="FA25" s="602" t="s">
        <v>634</v>
      </c>
      <c r="FB25" s="603">
        <v>46</v>
      </c>
      <c r="FC25" s="372">
        <f t="shared" si="20"/>
        <v>40853.980000000003</v>
      </c>
      <c r="FF25" s="93"/>
      <c r="FG25" s="15">
        <v>18</v>
      </c>
      <c r="FH25" s="601">
        <v>947.55</v>
      </c>
      <c r="FI25" s="705">
        <v>45007</v>
      </c>
      <c r="FJ25" s="601">
        <v>947.55</v>
      </c>
      <c r="FK25" s="602" t="s">
        <v>623</v>
      </c>
      <c r="FL25" s="603">
        <v>46</v>
      </c>
      <c r="FM25" s="233">
        <f t="shared" si="21"/>
        <v>43587.299999999996</v>
      </c>
      <c r="FP25" s="93"/>
      <c r="FQ25" s="15">
        <v>18</v>
      </c>
      <c r="FR25" s="601">
        <v>920.8</v>
      </c>
      <c r="FS25" s="234">
        <v>45010</v>
      </c>
      <c r="FT25" s="91">
        <v>920.8</v>
      </c>
      <c r="FU25" s="69" t="s">
        <v>638</v>
      </c>
      <c r="FV25" s="70">
        <v>41</v>
      </c>
      <c r="FW25" s="372">
        <f t="shared" si="22"/>
        <v>37752.799999999996</v>
      </c>
      <c r="FX25" s="70"/>
      <c r="FZ25" s="93"/>
      <c r="GA25" s="15">
        <v>18</v>
      </c>
      <c r="GB25" s="341">
        <v>885.9</v>
      </c>
      <c r="GC25" s="234">
        <v>45009</v>
      </c>
      <c r="GD25" s="341">
        <v>885.9</v>
      </c>
      <c r="GE25" s="94" t="s">
        <v>642</v>
      </c>
      <c r="GF25" s="70">
        <v>46</v>
      </c>
      <c r="GG25" s="372">
        <f t="shared" si="23"/>
        <v>40751.4</v>
      </c>
      <c r="GJ25" s="93"/>
      <c r="GK25" s="15">
        <v>18</v>
      </c>
      <c r="GL25" s="91">
        <v>874.5</v>
      </c>
      <c r="GM25" s="234">
        <v>45010</v>
      </c>
      <c r="GN25" s="91">
        <v>874.5</v>
      </c>
      <c r="GO25" s="94" t="s">
        <v>656</v>
      </c>
      <c r="GP25" s="70">
        <v>41</v>
      </c>
      <c r="GQ25" s="372">
        <f t="shared" si="24"/>
        <v>35854.5</v>
      </c>
      <c r="GT25" s="93"/>
      <c r="GU25" s="15">
        <v>18</v>
      </c>
      <c r="GV25" s="91">
        <v>920.8</v>
      </c>
      <c r="GW25" s="234">
        <v>45015</v>
      </c>
      <c r="GX25" s="91">
        <v>920.8</v>
      </c>
      <c r="GY25" s="94" t="s">
        <v>670</v>
      </c>
      <c r="GZ25" s="70">
        <v>41</v>
      </c>
      <c r="HA25" s="372">
        <f t="shared" si="25"/>
        <v>37752.799999999996</v>
      </c>
      <c r="HD25" s="93"/>
      <c r="HE25" s="15">
        <v>18</v>
      </c>
      <c r="HF25" s="91">
        <v>967.51</v>
      </c>
      <c r="HG25" s="234">
        <v>45015</v>
      </c>
      <c r="HH25" s="91">
        <v>967.51</v>
      </c>
      <c r="HI25" s="760" t="s">
        <v>684</v>
      </c>
      <c r="HJ25" s="70">
        <v>41</v>
      </c>
      <c r="HK25" s="233">
        <f t="shared" si="26"/>
        <v>39667.909999999996</v>
      </c>
      <c r="HN25" s="205"/>
      <c r="HO25" s="15">
        <v>18</v>
      </c>
      <c r="HP25" s="91">
        <v>922.6</v>
      </c>
      <c r="HQ25" s="234">
        <v>45017</v>
      </c>
      <c r="HR25" s="91">
        <v>922.6</v>
      </c>
      <c r="HS25" s="282" t="s">
        <v>696</v>
      </c>
      <c r="HT25" s="70">
        <v>41</v>
      </c>
      <c r="HU25" s="233">
        <f t="shared" si="27"/>
        <v>37826.6</v>
      </c>
      <c r="HX25" s="103"/>
      <c r="HY25" s="15">
        <v>18</v>
      </c>
      <c r="HZ25" s="604">
        <v>935.3</v>
      </c>
      <c r="IA25" s="711">
        <v>45017</v>
      </c>
      <c r="IB25" s="604">
        <v>935.3</v>
      </c>
      <c r="IC25" s="602" t="s">
        <v>703</v>
      </c>
      <c r="ID25" s="603">
        <v>41</v>
      </c>
      <c r="IE25" s="372">
        <f t="shared" si="6"/>
        <v>38347.299999999996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>
        <v>45006</v>
      </c>
      <c r="EF26" s="68">
        <v>931.7</v>
      </c>
      <c r="EG26" s="69" t="s">
        <v>615</v>
      </c>
      <c r="EH26" s="70">
        <v>46</v>
      </c>
      <c r="EI26" s="372">
        <f t="shared" si="18"/>
        <v>42858.200000000004</v>
      </c>
      <c r="EL26" s="103"/>
      <c r="EM26" s="15">
        <v>19</v>
      </c>
      <c r="EN26" s="68">
        <v>862.7</v>
      </c>
      <c r="EO26" s="242">
        <v>45007</v>
      </c>
      <c r="EP26" s="68">
        <v>862.7</v>
      </c>
      <c r="EQ26" s="69" t="s">
        <v>629</v>
      </c>
      <c r="ER26" s="70">
        <v>46</v>
      </c>
      <c r="ES26" s="372">
        <f t="shared" si="19"/>
        <v>39684.200000000004</v>
      </c>
      <c r="EV26" s="93"/>
      <c r="EW26" s="15">
        <v>19</v>
      </c>
      <c r="EX26" s="601">
        <v>891.3</v>
      </c>
      <c r="EY26" s="705">
        <v>45008</v>
      </c>
      <c r="EZ26" s="601">
        <v>891.3</v>
      </c>
      <c r="FA26" s="602" t="s">
        <v>634</v>
      </c>
      <c r="FB26" s="603">
        <v>46</v>
      </c>
      <c r="FC26" s="372">
        <f t="shared" si="20"/>
        <v>40999.799999999996</v>
      </c>
      <c r="FF26" s="93"/>
      <c r="FG26" s="15">
        <v>19</v>
      </c>
      <c r="FH26" s="601">
        <v>954.81</v>
      </c>
      <c r="FI26" s="705">
        <v>45007</v>
      </c>
      <c r="FJ26" s="601">
        <v>954.81</v>
      </c>
      <c r="FK26" s="602" t="s">
        <v>623</v>
      </c>
      <c r="FL26" s="603">
        <v>46</v>
      </c>
      <c r="FM26" s="233">
        <f t="shared" si="21"/>
        <v>43921.259999999995</v>
      </c>
      <c r="FP26" s="103"/>
      <c r="FQ26" s="15">
        <v>19</v>
      </c>
      <c r="FR26" s="601">
        <v>910.8</v>
      </c>
      <c r="FS26" s="234">
        <v>45010</v>
      </c>
      <c r="FT26" s="91">
        <v>910.8</v>
      </c>
      <c r="FU26" s="69" t="s">
        <v>638</v>
      </c>
      <c r="FV26" s="70">
        <v>41</v>
      </c>
      <c r="FW26" s="372">
        <f t="shared" si="22"/>
        <v>37342.799999999996</v>
      </c>
      <c r="FX26" s="70"/>
      <c r="FZ26" s="103"/>
      <c r="GA26" s="15">
        <v>19</v>
      </c>
      <c r="GB26" s="341">
        <v>885</v>
      </c>
      <c r="GC26" s="234">
        <v>45009</v>
      </c>
      <c r="GD26" s="341">
        <v>885</v>
      </c>
      <c r="GE26" s="94" t="s">
        <v>642</v>
      </c>
      <c r="GF26" s="70">
        <v>46</v>
      </c>
      <c r="GG26" s="372">
        <f t="shared" si="23"/>
        <v>40710</v>
      </c>
      <c r="GJ26" s="103"/>
      <c r="GK26" s="15">
        <v>19</v>
      </c>
      <c r="GL26" s="91">
        <v>883.6</v>
      </c>
      <c r="GM26" s="234">
        <v>45010</v>
      </c>
      <c r="GN26" s="91">
        <v>883.6</v>
      </c>
      <c r="GO26" s="94" t="s">
        <v>656</v>
      </c>
      <c r="GP26" s="70">
        <v>41</v>
      </c>
      <c r="GQ26" s="372">
        <f t="shared" si="24"/>
        <v>36227.599999999999</v>
      </c>
      <c r="GT26" s="103"/>
      <c r="GU26" s="15">
        <v>19</v>
      </c>
      <c r="GV26" s="91">
        <v>898.1</v>
      </c>
      <c r="GW26" s="234">
        <v>45016</v>
      </c>
      <c r="GX26" s="91">
        <v>898.1</v>
      </c>
      <c r="GY26" s="94" t="s">
        <v>691</v>
      </c>
      <c r="GZ26" s="70">
        <v>41</v>
      </c>
      <c r="HA26" s="372">
        <f t="shared" si="25"/>
        <v>36822.1</v>
      </c>
      <c r="HD26" s="103"/>
      <c r="HE26" s="15">
        <v>19</v>
      </c>
      <c r="HF26" s="91">
        <v>927.59</v>
      </c>
      <c r="HG26" s="234">
        <v>45015</v>
      </c>
      <c r="HH26" s="91">
        <v>927.59</v>
      </c>
      <c r="HI26" s="760" t="s">
        <v>684</v>
      </c>
      <c r="HJ26" s="70">
        <v>41</v>
      </c>
      <c r="HK26" s="233">
        <f t="shared" si="26"/>
        <v>38031.19</v>
      </c>
      <c r="HN26" s="205"/>
      <c r="HO26" s="15">
        <v>19</v>
      </c>
      <c r="HP26" s="91">
        <v>924.4</v>
      </c>
      <c r="HQ26" s="234">
        <v>45017</v>
      </c>
      <c r="HR26" s="91">
        <v>924.4</v>
      </c>
      <c r="HS26" s="282" t="s">
        <v>696</v>
      </c>
      <c r="HT26" s="70">
        <v>41</v>
      </c>
      <c r="HU26" s="233">
        <f t="shared" si="27"/>
        <v>37900.400000000001</v>
      </c>
      <c r="HX26" s="103"/>
      <c r="HY26" s="15">
        <v>19</v>
      </c>
      <c r="HZ26" s="604">
        <v>899.9</v>
      </c>
      <c r="IA26" s="711">
        <v>45017</v>
      </c>
      <c r="IB26" s="604">
        <v>899.9</v>
      </c>
      <c r="IC26" s="602" t="s">
        <v>703</v>
      </c>
      <c r="ID26" s="603">
        <v>41</v>
      </c>
      <c r="IE26" s="372">
        <f t="shared" si="6"/>
        <v>36895.9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>
        <v>45006</v>
      </c>
      <c r="EF27" s="68">
        <v>891.8</v>
      </c>
      <c r="EG27" s="69" t="s">
        <v>616</v>
      </c>
      <c r="EH27" s="70">
        <v>46</v>
      </c>
      <c r="EI27" s="372">
        <f t="shared" si="18"/>
        <v>41022.799999999996</v>
      </c>
      <c r="EL27" s="103"/>
      <c r="EM27" s="15">
        <v>20</v>
      </c>
      <c r="EN27" s="68">
        <v>913.5</v>
      </c>
      <c r="EO27" s="242">
        <v>45007</v>
      </c>
      <c r="EP27" s="68">
        <v>913.5</v>
      </c>
      <c r="EQ27" s="69" t="s">
        <v>629</v>
      </c>
      <c r="ER27" s="70">
        <v>46</v>
      </c>
      <c r="ES27" s="372">
        <f t="shared" si="19"/>
        <v>42021</v>
      </c>
      <c r="EV27" s="93"/>
      <c r="EW27" s="15">
        <v>20</v>
      </c>
      <c r="EX27" s="601">
        <v>923.96</v>
      </c>
      <c r="EY27" s="705">
        <v>45007</v>
      </c>
      <c r="EZ27" s="601">
        <v>923.96</v>
      </c>
      <c r="FA27" s="602" t="s">
        <v>626</v>
      </c>
      <c r="FB27" s="603">
        <v>46</v>
      </c>
      <c r="FC27" s="372">
        <f t="shared" si="20"/>
        <v>42502.16</v>
      </c>
      <c r="FF27" s="93"/>
      <c r="FG27" s="15">
        <v>20</v>
      </c>
      <c r="FH27" s="601">
        <v>965.69</v>
      </c>
      <c r="FI27" s="705">
        <v>45007</v>
      </c>
      <c r="FJ27" s="601">
        <v>965.69</v>
      </c>
      <c r="FK27" s="602" t="s">
        <v>623</v>
      </c>
      <c r="FL27" s="603">
        <v>46</v>
      </c>
      <c r="FM27" s="233">
        <f t="shared" si="21"/>
        <v>44421.740000000005</v>
      </c>
      <c r="FP27" s="103"/>
      <c r="FQ27" s="15">
        <v>20</v>
      </c>
      <c r="FR27" s="601">
        <v>874.5</v>
      </c>
      <c r="FS27" s="234">
        <v>45012</v>
      </c>
      <c r="FT27" s="91">
        <v>874.5</v>
      </c>
      <c r="FU27" s="69" t="s">
        <v>659</v>
      </c>
      <c r="FV27" s="70">
        <v>41</v>
      </c>
      <c r="FW27" s="372">
        <f t="shared" si="22"/>
        <v>35854.5</v>
      </c>
      <c r="FX27" s="70"/>
      <c r="FZ27" s="103"/>
      <c r="GA27" s="15">
        <v>20</v>
      </c>
      <c r="GB27" s="341">
        <v>906.7</v>
      </c>
      <c r="GC27" s="234">
        <v>45009</v>
      </c>
      <c r="GD27" s="341">
        <v>906.7</v>
      </c>
      <c r="GE27" s="94" t="s">
        <v>642</v>
      </c>
      <c r="GF27" s="70">
        <v>46</v>
      </c>
      <c r="GG27" s="372">
        <f t="shared" si="23"/>
        <v>41708.200000000004</v>
      </c>
      <c r="GJ27" s="103"/>
      <c r="GK27" s="15">
        <v>20</v>
      </c>
      <c r="GL27" s="91">
        <v>909</v>
      </c>
      <c r="GM27" s="234">
        <v>45010</v>
      </c>
      <c r="GN27" s="91">
        <v>909</v>
      </c>
      <c r="GO27" s="94" t="s">
        <v>656</v>
      </c>
      <c r="GP27" s="70">
        <v>41</v>
      </c>
      <c r="GQ27" s="372">
        <f t="shared" si="24"/>
        <v>37269</v>
      </c>
      <c r="GT27" s="103"/>
      <c r="GU27" s="15">
        <v>20</v>
      </c>
      <c r="GV27" s="91">
        <v>933.5</v>
      </c>
      <c r="GW27" s="234">
        <v>45015</v>
      </c>
      <c r="GX27" s="91">
        <v>933.5</v>
      </c>
      <c r="GY27" s="94" t="s">
        <v>670</v>
      </c>
      <c r="GZ27" s="70">
        <v>41</v>
      </c>
      <c r="HA27" s="372">
        <f t="shared" si="25"/>
        <v>38273.5</v>
      </c>
      <c r="HD27" s="103"/>
      <c r="HE27" s="15">
        <v>20</v>
      </c>
      <c r="HF27" s="91">
        <v>975.22</v>
      </c>
      <c r="HG27" s="234">
        <v>45015</v>
      </c>
      <c r="HH27" s="91">
        <v>975.22</v>
      </c>
      <c r="HI27" s="760" t="s">
        <v>684</v>
      </c>
      <c r="HJ27" s="70">
        <v>41</v>
      </c>
      <c r="HK27" s="233">
        <f t="shared" si="26"/>
        <v>39984.020000000004</v>
      </c>
      <c r="HN27" s="205"/>
      <c r="HO27" s="15">
        <v>20</v>
      </c>
      <c r="HP27" s="91">
        <v>889</v>
      </c>
      <c r="HQ27" s="234">
        <v>45017</v>
      </c>
      <c r="HR27" s="91">
        <v>889</v>
      </c>
      <c r="HS27" s="282" t="s">
        <v>696</v>
      </c>
      <c r="HT27" s="70">
        <v>41</v>
      </c>
      <c r="HU27" s="233">
        <f t="shared" si="27"/>
        <v>36449</v>
      </c>
      <c r="HX27" s="103"/>
      <c r="HY27" s="15">
        <v>20</v>
      </c>
      <c r="HZ27" s="604">
        <v>896.3</v>
      </c>
      <c r="IA27" s="711">
        <v>45017</v>
      </c>
      <c r="IB27" s="604">
        <v>896.3</v>
      </c>
      <c r="IC27" s="602" t="s">
        <v>703</v>
      </c>
      <c r="ID27" s="603">
        <v>41</v>
      </c>
      <c r="IE27" s="372">
        <f t="shared" si="6"/>
        <v>36748.299999999996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>
        <v>45006</v>
      </c>
      <c r="EF28" s="68">
        <v>922.6</v>
      </c>
      <c r="EG28" s="69" t="s">
        <v>616</v>
      </c>
      <c r="EH28" s="70">
        <v>46</v>
      </c>
      <c r="EI28" s="372">
        <f t="shared" si="18"/>
        <v>42439.6</v>
      </c>
      <c r="EL28" s="103"/>
      <c r="EM28" s="15">
        <v>21</v>
      </c>
      <c r="EN28" s="68">
        <v>929</v>
      </c>
      <c r="EO28" s="242">
        <v>45007</v>
      </c>
      <c r="EP28" s="68">
        <v>929</v>
      </c>
      <c r="EQ28" s="69" t="s">
        <v>629</v>
      </c>
      <c r="ER28" s="70">
        <v>46</v>
      </c>
      <c r="ES28" s="372">
        <f t="shared" si="19"/>
        <v>42734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>
        <v>45014</v>
      </c>
      <c r="FT28" s="91">
        <v>910.8</v>
      </c>
      <c r="FU28" s="69" t="s">
        <v>666</v>
      </c>
      <c r="FV28" s="70">
        <v>41</v>
      </c>
      <c r="FW28" s="372">
        <f t="shared" si="22"/>
        <v>37342.799999999996</v>
      </c>
      <c r="FX28" s="70"/>
      <c r="FZ28" s="103"/>
      <c r="GA28" s="15">
        <v>21</v>
      </c>
      <c r="GB28" s="341">
        <v>938.5</v>
      </c>
      <c r="GC28" s="234">
        <v>45009</v>
      </c>
      <c r="GD28" s="341">
        <v>938.5</v>
      </c>
      <c r="GE28" s="94" t="s">
        <v>642</v>
      </c>
      <c r="GF28" s="70">
        <v>46</v>
      </c>
      <c r="GG28" s="372">
        <f t="shared" si="23"/>
        <v>43171</v>
      </c>
      <c r="GJ28" s="103"/>
      <c r="GK28" s="15">
        <v>21</v>
      </c>
      <c r="GL28" s="91">
        <v>884.5</v>
      </c>
      <c r="GM28" s="234">
        <v>45010</v>
      </c>
      <c r="GN28" s="91">
        <v>884.5</v>
      </c>
      <c r="GO28" s="94" t="s">
        <v>656</v>
      </c>
      <c r="GP28" s="70">
        <v>41</v>
      </c>
      <c r="GQ28" s="372">
        <f t="shared" si="24"/>
        <v>36264.5</v>
      </c>
      <c r="GT28" s="103"/>
      <c r="GU28" s="15">
        <v>21</v>
      </c>
      <c r="GV28" s="91">
        <v>910.8</v>
      </c>
      <c r="GW28" s="234">
        <v>45016</v>
      </c>
      <c r="GX28" s="91">
        <v>910.8</v>
      </c>
      <c r="GY28" s="94" t="s">
        <v>691</v>
      </c>
      <c r="GZ28" s="70">
        <v>41</v>
      </c>
      <c r="HA28" s="372">
        <f t="shared" si="25"/>
        <v>37342.799999999996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>
        <v>45017</v>
      </c>
      <c r="IB28" s="604">
        <v>918.1</v>
      </c>
      <c r="IC28" s="602" t="s">
        <v>703</v>
      </c>
      <c r="ID28" s="603">
        <v>41</v>
      </c>
      <c r="IE28" s="372">
        <f t="shared" si="6"/>
        <v>37642.1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875964.19999999984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879046.2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761552.04000000015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786101.20000000007</v>
      </c>
      <c r="HD29" s="103"/>
      <c r="HE29" s="15"/>
      <c r="HF29" s="91"/>
      <c r="HG29" s="234"/>
      <c r="HH29" s="601"/>
      <c r="HI29" s="760"/>
      <c r="HJ29" s="70"/>
      <c r="HK29" s="372">
        <f>SUM(HK8:HK28)</f>
        <v>768305.56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876044.7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844558.62000000023</v>
      </c>
      <c r="FF30" s="93"/>
      <c r="FG30" s="15"/>
      <c r="FH30" s="601"/>
      <c r="FI30" s="705"/>
      <c r="FJ30" s="635"/>
      <c r="FK30" s="602"/>
      <c r="FL30" s="603"/>
      <c r="FM30" s="372">
        <f>SUM(FM8:FM29)</f>
        <v>858004.88000000012</v>
      </c>
      <c r="FP30" s="103"/>
      <c r="FQ30" s="15"/>
      <c r="FR30" s="91"/>
      <c r="FS30" s="234"/>
      <c r="FT30" s="91"/>
      <c r="FU30" s="69"/>
      <c r="FV30" s="70"/>
      <c r="FW30" s="372">
        <f>SUM(FW8:FW29)</f>
        <v>778110.30000000016</v>
      </c>
      <c r="FZ30" s="103"/>
      <c r="GA30" s="15"/>
      <c r="GB30" s="341"/>
      <c r="GC30" s="234"/>
      <c r="GD30" s="68"/>
      <c r="GE30" s="94"/>
      <c r="GF30" s="70"/>
      <c r="GG30" s="372">
        <f>SUM(GG8:GG29)</f>
        <v>876240.19999999984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516034.2</v>
      </c>
      <c r="HX30" s="103"/>
      <c r="HY30" s="15"/>
      <c r="HZ30" s="68"/>
      <c r="IA30" s="242"/>
      <c r="IB30" s="102"/>
      <c r="IC30" s="69"/>
      <c r="ID30" s="70"/>
      <c r="IE30" s="372">
        <f>SUM(IE8:IE29)</f>
        <v>780041.40000000014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04"/>
      <c r="GU31" s="52"/>
      <c r="GV31" s="300"/>
      <c r="GW31" s="301"/>
      <c r="GX31" s="302"/>
      <c r="GY31" s="303"/>
      <c r="GZ31" s="304"/>
      <c r="HA31" s="379"/>
      <c r="HD31" s="1204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19044.449999999997</v>
      </c>
      <c r="ED32" s="102">
        <f>SUM(ED8:ED31)</f>
        <v>19042.7</v>
      </c>
      <c r="EF32" s="102">
        <f>SUM(EF8:EF31)</f>
        <v>19042.7</v>
      </c>
      <c r="EN32" s="102">
        <f>SUM(EN8:EN31)</f>
        <v>19109.700000000004</v>
      </c>
      <c r="EP32" s="102">
        <f>SUM(EP8:EP31)</f>
        <v>19109.700000000004</v>
      </c>
      <c r="EX32" s="102">
        <f>SUM(EX8:EX31)</f>
        <v>18359.969999999998</v>
      </c>
      <c r="EZ32" s="102">
        <f>SUM(EZ8:EZ31)</f>
        <v>18359.969999999998</v>
      </c>
      <c r="FH32" s="128">
        <f>SUM(FH8:FH31)</f>
        <v>18652.28</v>
      </c>
      <c r="FJ32" s="102">
        <f>SUM(FJ8:FJ31)</f>
        <v>18652.28</v>
      </c>
      <c r="FR32" s="102">
        <f>SUM(FR8:FR31)</f>
        <v>18978.3</v>
      </c>
      <c r="FS32" s="102"/>
      <c r="FT32" s="102">
        <f>SUM(FT8:FT31)</f>
        <v>18978.3</v>
      </c>
      <c r="FU32" s="74" t="s">
        <v>36</v>
      </c>
      <c r="GB32" s="102">
        <f>SUM(GB8:GB31)</f>
        <v>19048.7</v>
      </c>
      <c r="GD32" s="102">
        <f>SUM(GD8:GD31)</f>
        <v>19048.7</v>
      </c>
      <c r="GL32" s="102">
        <f>SUM(GL8:GL31)</f>
        <v>18574.439999999995</v>
      </c>
      <c r="GN32" s="102">
        <f>SUM(GN8:GN31)</f>
        <v>18574.439999999995</v>
      </c>
      <c r="GV32" s="102">
        <f>SUM(GV8:GV31)</f>
        <v>19173.199999999997</v>
      </c>
      <c r="GX32" s="102">
        <f>SUM(GX8:GX31)</f>
        <v>19173.199999999997</v>
      </c>
      <c r="HF32" s="102">
        <f>SUM(HF8:HF31)</f>
        <v>18739.16</v>
      </c>
      <c r="HH32" s="102">
        <f>SUM(HH8:HH31)</f>
        <v>18739.16</v>
      </c>
      <c r="HP32" s="102">
        <f>SUM(HP8:HP31)</f>
        <v>18896.7</v>
      </c>
      <c r="HR32" s="102">
        <f>SUM(HR8:HR31)</f>
        <v>12586.199999999999</v>
      </c>
      <c r="HZ32" s="102">
        <f>SUM(HZ8:HZ31)</f>
        <v>19025.399999999998</v>
      </c>
      <c r="IB32" s="102">
        <f>SUM(IB8:IB31)</f>
        <v>19025.399999999998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84" t="s">
        <v>21</v>
      </c>
      <c r="O33" s="1385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58"/>
      <c r="AB33" s="958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1" t="s">
        <v>21</v>
      </c>
      <c r="BM33" s="982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33" t="s">
        <v>21</v>
      </c>
      <c r="GC33" s="934"/>
      <c r="GD33" s="137">
        <f>GB32-GD32</f>
        <v>0</v>
      </c>
      <c r="GL33" s="933" t="s">
        <v>21</v>
      </c>
      <c r="GM33" s="934"/>
      <c r="GN33" s="137">
        <f>GL32-GN32</f>
        <v>0</v>
      </c>
      <c r="GV33" s="1202" t="s">
        <v>21</v>
      </c>
      <c r="GW33" s="1203"/>
      <c r="GX33" s="137">
        <f>GV32-GX32</f>
        <v>0</v>
      </c>
      <c r="HF33" s="1202" t="s">
        <v>21</v>
      </c>
      <c r="HG33" s="1203"/>
      <c r="HH33" s="137">
        <f>HF32-HH32</f>
        <v>0</v>
      </c>
      <c r="HP33" s="1202" t="s">
        <v>21</v>
      </c>
      <c r="HQ33" s="1203"/>
      <c r="HR33" s="137">
        <f>HP32-HR32</f>
        <v>6310.5000000000018</v>
      </c>
      <c r="HZ33" s="1202" t="s">
        <v>21</v>
      </c>
      <c r="IA33" s="1203"/>
      <c r="IB33" s="137">
        <f>IC5-IB32</f>
        <v>0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84" t="s">
        <v>21</v>
      </c>
      <c r="SB33" s="1385"/>
      <c r="SC33" s="137">
        <f>SUM(SD5-SC32)</f>
        <v>0</v>
      </c>
      <c r="SK33" s="1384" t="s">
        <v>21</v>
      </c>
      <c r="SL33" s="1385"/>
      <c r="SM33" s="137">
        <f>SUM(SN5-SM32)</f>
        <v>0</v>
      </c>
      <c r="SU33" s="1384" t="s">
        <v>21</v>
      </c>
      <c r="SV33" s="1385"/>
      <c r="SW33" s="208">
        <f>SUM(SX5-SW32)</f>
        <v>0</v>
      </c>
      <c r="TE33" s="1384" t="s">
        <v>21</v>
      </c>
      <c r="TF33" s="1385"/>
      <c r="TG33" s="137">
        <f>SUM(TH5-TG32)</f>
        <v>0</v>
      </c>
      <c r="TO33" s="1384" t="s">
        <v>21</v>
      </c>
      <c r="TP33" s="1385"/>
      <c r="TQ33" s="137">
        <f>SUM(TR5-TQ32)</f>
        <v>0</v>
      </c>
      <c r="TY33" s="1384" t="s">
        <v>21</v>
      </c>
      <c r="TZ33" s="1385"/>
      <c r="UA33" s="137">
        <f>SUM(UB5-UA32)</f>
        <v>0</v>
      </c>
      <c r="UH33" s="1384" t="s">
        <v>21</v>
      </c>
      <c r="UI33" s="1385"/>
      <c r="UJ33" s="137">
        <f>SUM(UK5-UJ32)</f>
        <v>0</v>
      </c>
      <c r="UQ33" s="1384" t="s">
        <v>21</v>
      </c>
      <c r="UR33" s="1385"/>
      <c r="US33" s="137">
        <f>SUM(UT5-US32)</f>
        <v>0</v>
      </c>
      <c r="UZ33" s="1384" t="s">
        <v>21</v>
      </c>
      <c r="VA33" s="1385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84" t="s">
        <v>21</v>
      </c>
      <c r="WB33" s="1385"/>
      <c r="WC33" s="137">
        <f>WD5-WC32</f>
        <v>-22</v>
      </c>
      <c r="WJ33" s="1384" t="s">
        <v>21</v>
      </c>
      <c r="WK33" s="1385"/>
      <c r="WL33" s="137">
        <f>WM5-WL32</f>
        <v>-22</v>
      </c>
      <c r="WS33" s="1384" t="s">
        <v>21</v>
      </c>
      <c r="WT33" s="1385"/>
      <c r="WU33" s="137">
        <f>WV5-WU32</f>
        <v>-22</v>
      </c>
      <c r="XB33" s="1384" t="s">
        <v>21</v>
      </c>
      <c r="XC33" s="1385"/>
      <c r="XD33" s="137">
        <f>XE5-XD32</f>
        <v>-22</v>
      </c>
      <c r="XK33" s="1384" t="s">
        <v>21</v>
      </c>
      <c r="XL33" s="1385"/>
      <c r="XM33" s="137">
        <f>XN5-XM32</f>
        <v>-22</v>
      </c>
      <c r="XT33" s="1384" t="s">
        <v>21</v>
      </c>
      <c r="XU33" s="1385"/>
      <c r="XV33" s="137">
        <f>XW5-XV32</f>
        <v>-22</v>
      </c>
      <c r="YC33" s="1384" t="s">
        <v>21</v>
      </c>
      <c r="YD33" s="1385"/>
      <c r="YE33" s="137">
        <f>YF5-YE32</f>
        <v>-22</v>
      </c>
      <c r="YL33" s="1384" t="s">
        <v>21</v>
      </c>
      <c r="YM33" s="1385"/>
      <c r="YN33" s="137">
        <f>YO5-YN32</f>
        <v>-22</v>
      </c>
      <c r="YU33" s="1384" t="s">
        <v>21</v>
      </c>
      <c r="YV33" s="1385"/>
      <c r="YW33" s="137">
        <f>YX5-YW32</f>
        <v>-22</v>
      </c>
      <c r="ZD33" s="1384" t="s">
        <v>21</v>
      </c>
      <c r="ZE33" s="1385"/>
      <c r="ZF33" s="137">
        <f>ZG5-ZF32</f>
        <v>-22</v>
      </c>
      <c r="ZM33" s="1384" t="s">
        <v>21</v>
      </c>
      <c r="ZN33" s="1385"/>
      <c r="ZO33" s="137">
        <f>ZP5-ZO32</f>
        <v>-22</v>
      </c>
      <c r="ZV33" s="1384" t="s">
        <v>21</v>
      </c>
      <c r="ZW33" s="1385"/>
      <c r="ZX33" s="137">
        <f>ZY5-ZX32</f>
        <v>-22</v>
      </c>
      <c r="AAE33" s="1384" t="s">
        <v>21</v>
      </c>
      <c r="AAF33" s="1385"/>
      <c r="AAG33" s="137">
        <f>AAH5-AAG32</f>
        <v>-22</v>
      </c>
      <c r="AAN33" s="1384" t="s">
        <v>21</v>
      </c>
      <c r="AAO33" s="1385"/>
      <c r="AAP33" s="137">
        <f>AAQ5-AAP32</f>
        <v>-22</v>
      </c>
      <c r="AAW33" s="1384" t="s">
        <v>21</v>
      </c>
      <c r="AAX33" s="1385"/>
      <c r="AAY33" s="137">
        <f>AAZ5-AAY32</f>
        <v>-22</v>
      </c>
      <c r="ABF33" s="1384" t="s">
        <v>21</v>
      </c>
      <c r="ABG33" s="1385"/>
      <c r="ABH33" s="137">
        <f>ABH32-ABF32</f>
        <v>22</v>
      </c>
      <c r="ABO33" s="1384" t="s">
        <v>21</v>
      </c>
      <c r="ABP33" s="1385"/>
      <c r="ABQ33" s="137">
        <f>ABR5-ABQ32</f>
        <v>-22</v>
      </c>
      <c r="ABX33" s="1384" t="s">
        <v>21</v>
      </c>
      <c r="ABY33" s="1385"/>
      <c r="ABZ33" s="137">
        <f>ACA5-ABZ32</f>
        <v>-22</v>
      </c>
      <c r="ACG33" s="1384" t="s">
        <v>21</v>
      </c>
      <c r="ACH33" s="1385"/>
      <c r="ACI33" s="137">
        <f>ACJ5-ACI32</f>
        <v>-22</v>
      </c>
      <c r="ACP33" s="1384" t="s">
        <v>21</v>
      </c>
      <c r="ACQ33" s="1385"/>
      <c r="ACR33" s="137">
        <f>ACS5-ACR32</f>
        <v>-22</v>
      </c>
      <c r="ACY33" s="1384" t="s">
        <v>21</v>
      </c>
      <c r="ACZ33" s="1385"/>
      <c r="ADA33" s="137">
        <f>ADB5-ADA32</f>
        <v>-22</v>
      </c>
      <c r="ADH33" s="1384" t="s">
        <v>21</v>
      </c>
      <c r="ADI33" s="1385"/>
      <c r="ADJ33" s="137">
        <f>ADK5-ADJ32</f>
        <v>-22</v>
      </c>
      <c r="ADQ33" s="1384" t="s">
        <v>21</v>
      </c>
      <c r="ADR33" s="1385"/>
      <c r="ADS33" s="137">
        <f>ADT5-ADS32</f>
        <v>-22</v>
      </c>
      <c r="ADZ33" s="1384" t="s">
        <v>21</v>
      </c>
      <c r="AEA33" s="1385"/>
      <c r="AEB33" s="137">
        <f>AEC5-AEB32</f>
        <v>-22</v>
      </c>
      <c r="AEI33" s="1384" t="s">
        <v>21</v>
      </c>
      <c r="AEJ33" s="1385"/>
      <c r="AEK33" s="137">
        <f>AEL5-AEK32</f>
        <v>-22</v>
      </c>
      <c r="AER33" s="1384" t="s">
        <v>21</v>
      </c>
      <c r="AES33" s="1385"/>
      <c r="AET33" s="137">
        <f>AEU5-AET32</f>
        <v>-22</v>
      </c>
      <c r="AFA33" s="1384" t="s">
        <v>21</v>
      </c>
      <c r="AFB33" s="138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86" t="s">
        <v>4</v>
      </c>
      <c r="O34" s="1387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3" t="s">
        <v>4</v>
      </c>
      <c r="BM34" s="98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04" t="s">
        <v>4</v>
      </c>
      <c r="GW34" s="1205"/>
      <c r="GX34" s="49"/>
      <c r="HF34" s="1204" t="s">
        <v>4</v>
      </c>
      <c r="HG34" s="1205"/>
      <c r="HH34" s="49"/>
      <c r="HP34" s="1204" t="s">
        <v>4</v>
      </c>
      <c r="HQ34" s="1205"/>
      <c r="HR34" s="49">
        <v>0</v>
      </c>
      <c r="HZ34" s="1204" t="s">
        <v>4</v>
      </c>
      <c r="IA34" s="1205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86" t="s">
        <v>4</v>
      </c>
      <c r="SB34" s="1387"/>
      <c r="SC34" s="49"/>
      <c r="SK34" s="1386" t="s">
        <v>4</v>
      </c>
      <c r="SL34" s="1387"/>
      <c r="SM34" s="49"/>
      <c r="SU34" s="1386" t="s">
        <v>4</v>
      </c>
      <c r="SV34" s="1387"/>
      <c r="SW34" s="49"/>
      <c r="TE34" s="1386" t="s">
        <v>4</v>
      </c>
      <c r="TF34" s="1387"/>
      <c r="TG34" s="49"/>
      <c r="TO34" s="1386" t="s">
        <v>4</v>
      </c>
      <c r="TP34" s="1387"/>
      <c r="TQ34" s="49"/>
      <c r="TY34" s="1386" t="s">
        <v>4</v>
      </c>
      <c r="TZ34" s="1387"/>
      <c r="UA34" s="49"/>
      <c r="UH34" s="1386" t="s">
        <v>4</v>
      </c>
      <c r="UI34" s="1387"/>
      <c r="UJ34" s="49"/>
      <c r="UQ34" s="1386" t="s">
        <v>4</v>
      </c>
      <c r="UR34" s="1387"/>
      <c r="US34" s="49"/>
      <c r="UZ34" s="1386" t="s">
        <v>4</v>
      </c>
      <c r="VA34" s="1387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86" t="s">
        <v>4</v>
      </c>
      <c r="WB34" s="1387"/>
      <c r="WC34" s="49"/>
      <c r="WJ34" s="1386" t="s">
        <v>4</v>
      </c>
      <c r="WK34" s="1387"/>
      <c r="WL34" s="49"/>
      <c r="WS34" s="1386" t="s">
        <v>4</v>
      </c>
      <c r="WT34" s="1387"/>
      <c r="WU34" s="49"/>
      <c r="XB34" s="1386" t="s">
        <v>4</v>
      </c>
      <c r="XC34" s="1387"/>
      <c r="XD34" s="49"/>
      <c r="XK34" s="1386" t="s">
        <v>4</v>
      </c>
      <c r="XL34" s="1387"/>
      <c r="XM34" s="49"/>
      <c r="XT34" s="1386" t="s">
        <v>4</v>
      </c>
      <c r="XU34" s="1387"/>
      <c r="XV34" s="49"/>
      <c r="YC34" s="1386" t="s">
        <v>4</v>
      </c>
      <c r="YD34" s="1387"/>
      <c r="YE34" s="49"/>
      <c r="YL34" s="1386" t="s">
        <v>4</v>
      </c>
      <c r="YM34" s="1387"/>
      <c r="YN34" s="49"/>
      <c r="YU34" s="1386" t="s">
        <v>4</v>
      </c>
      <c r="YV34" s="1387"/>
      <c r="YW34" s="49"/>
      <c r="ZD34" s="1386" t="s">
        <v>4</v>
      </c>
      <c r="ZE34" s="1387"/>
      <c r="ZF34" s="49"/>
      <c r="ZM34" s="1386" t="s">
        <v>4</v>
      </c>
      <c r="ZN34" s="1387"/>
      <c r="ZO34" s="49"/>
      <c r="ZV34" s="1386" t="s">
        <v>4</v>
      </c>
      <c r="ZW34" s="1387"/>
      <c r="ZX34" s="49"/>
      <c r="AAE34" s="1386" t="s">
        <v>4</v>
      </c>
      <c r="AAF34" s="1387"/>
      <c r="AAG34" s="49"/>
      <c r="AAN34" s="1386" t="s">
        <v>4</v>
      </c>
      <c r="AAO34" s="1387"/>
      <c r="AAP34" s="49"/>
      <c r="AAW34" s="1386" t="s">
        <v>4</v>
      </c>
      <c r="AAX34" s="1387"/>
      <c r="AAY34" s="49"/>
      <c r="ABF34" s="1386" t="s">
        <v>4</v>
      </c>
      <c r="ABG34" s="1387"/>
      <c r="ABH34" s="49"/>
      <c r="ABO34" s="1386" t="s">
        <v>4</v>
      </c>
      <c r="ABP34" s="1387"/>
      <c r="ABQ34" s="49"/>
      <c r="ABX34" s="1386" t="s">
        <v>4</v>
      </c>
      <c r="ABY34" s="1387"/>
      <c r="ABZ34" s="49"/>
      <c r="ACG34" s="1386" t="s">
        <v>4</v>
      </c>
      <c r="ACH34" s="1387"/>
      <c r="ACI34" s="49"/>
      <c r="ACP34" s="1386" t="s">
        <v>4</v>
      </c>
      <c r="ACQ34" s="1387"/>
      <c r="ACR34" s="49"/>
      <c r="ACY34" s="1386" t="s">
        <v>4</v>
      </c>
      <c r="ACZ34" s="1387"/>
      <c r="ADA34" s="49"/>
      <c r="ADH34" s="1386" t="s">
        <v>4</v>
      </c>
      <c r="ADI34" s="1387"/>
      <c r="ADJ34" s="49"/>
      <c r="ADQ34" s="1386" t="s">
        <v>4</v>
      </c>
      <c r="ADR34" s="1387"/>
      <c r="ADS34" s="49"/>
      <c r="ADZ34" s="1386" t="s">
        <v>4</v>
      </c>
      <c r="AEA34" s="1387"/>
      <c r="AEB34" s="49"/>
      <c r="AEI34" s="1386" t="s">
        <v>4</v>
      </c>
      <c r="AEJ34" s="1387"/>
      <c r="AEK34" s="49"/>
      <c r="AER34" s="1386" t="s">
        <v>4</v>
      </c>
      <c r="AES34" s="1387"/>
      <c r="AET34" s="49"/>
      <c r="AFA34" s="1386" t="s">
        <v>4</v>
      </c>
      <c r="AFB34" s="138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84" t="s">
        <v>21</v>
      </c>
      <c r="E31" s="1385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5" sqref="G15:J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01" t="s">
        <v>353</v>
      </c>
      <c r="B5" s="1415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2220</v>
      </c>
      <c r="H5" s="7">
        <f>E5-G5+E4+E6</f>
        <v>0.32999999999992724</v>
      </c>
    </row>
    <row r="6" spans="1:10" ht="15.75" thickBot="1" x14ac:dyDescent="0.3">
      <c r="A6" s="1401"/>
      <c r="B6" s="1416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7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61</v>
      </c>
      <c r="C11" s="15">
        <v>27</v>
      </c>
      <c r="D11" s="68">
        <v>588.23</v>
      </c>
      <c r="E11" s="234">
        <v>45005</v>
      </c>
      <c r="F11" s="635">
        <f t="shared" si="0"/>
        <v>588.23</v>
      </c>
      <c r="G11" s="602" t="s">
        <v>609</v>
      </c>
      <c r="H11" s="603">
        <v>42</v>
      </c>
      <c r="I11" s="636">
        <f t="shared" si="3"/>
        <v>1282.97</v>
      </c>
      <c r="J11" s="637">
        <f t="shared" si="1"/>
        <v>24705.66</v>
      </c>
    </row>
    <row r="12" spans="1:10" ht="15.75" x14ac:dyDescent="0.25">
      <c r="B12" s="174">
        <f t="shared" si="2"/>
        <v>24</v>
      </c>
      <c r="C12" s="15">
        <v>37</v>
      </c>
      <c r="D12" s="68">
        <v>784.71</v>
      </c>
      <c r="E12" s="234">
        <v>45007</v>
      </c>
      <c r="F12" s="635">
        <f t="shared" si="0"/>
        <v>784.71</v>
      </c>
      <c r="G12" s="602" t="s">
        <v>624</v>
      </c>
      <c r="H12" s="603">
        <v>42</v>
      </c>
      <c r="I12" s="636">
        <f t="shared" si="3"/>
        <v>498.26</v>
      </c>
      <c r="J12" s="637">
        <f t="shared" si="1"/>
        <v>32957.82</v>
      </c>
    </row>
    <row r="13" spans="1:10" ht="15.75" x14ac:dyDescent="0.25">
      <c r="A13" s="19"/>
      <c r="B13" s="174">
        <f t="shared" si="2"/>
        <v>0</v>
      </c>
      <c r="C13" s="123">
        <v>24</v>
      </c>
      <c r="D13" s="68">
        <v>497.93</v>
      </c>
      <c r="E13" s="234">
        <v>45017</v>
      </c>
      <c r="F13" s="635">
        <f t="shared" si="0"/>
        <v>497.93</v>
      </c>
      <c r="G13" s="602" t="s">
        <v>700</v>
      </c>
      <c r="H13" s="603">
        <v>44</v>
      </c>
      <c r="I13" s="636">
        <f t="shared" si="3"/>
        <v>0.32999999999998408</v>
      </c>
      <c r="J13" s="637">
        <f t="shared" si="1"/>
        <v>21908.920000000002</v>
      </c>
    </row>
    <row r="14" spans="1:10" ht="15.75" x14ac:dyDescent="0.25">
      <c r="B14" s="174">
        <f t="shared" si="2"/>
        <v>0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0.32999999999998408</v>
      </c>
      <c r="J14" s="637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4"/>
      <c r="F15" s="102">
        <f t="shared" si="0"/>
        <v>0</v>
      </c>
      <c r="G15" s="960"/>
      <c r="H15" s="961"/>
      <c r="I15" s="1319">
        <f t="shared" si="3"/>
        <v>0.32999999999998408</v>
      </c>
      <c r="J15" s="1320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4"/>
      <c r="F16" s="102">
        <f>D16</f>
        <v>0</v>
      </c>
      <c r="G16" s="960"/>
      <c r="H16" s="961"/>
      <c r="I16" s="1319">
        <f t="shared" si="3"/>
        <v>0.32999999999998408</v>
      </c>
      <c r="J16" s="1320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4"/>
      <c r="F17" s="102">
        <f>D17</f>
        <v>0</v>
      </c>
      <c r="G17" s="960"/>
      <c r="H17" s="961"/>
      <c r="I17" s="1319">
        <f t="shared" si="3"/>
        <v>0.32999999999998408</v>
      </c>
      <c r="J17" s="1320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4"/>
      <c r="F18" s="102">
        <f t="shared" ref="F18:F39" si="4">D18</f>
        <v>0</v>
      </c>
      <c r="G18" s="960"/>
      <c r="H18" s="961"/>
      <c r="I18" s="1319">
        <f t="shared" si="3"/>
        <v>0.32999999999998408</v>
      </c>
      <c r="J18" s="1320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0.32999999999998408</v>
      </c>
      <c r="J19" s="43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0.32999999999998408</v>
      </c>
      <c r="J20" s="43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0.32999999999998408</v>
      </c>
      <c r="J21" s="43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0.32999999999998408</v>
      </c>
      <c r="J22" s="43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0.32999999999998408</v>
      </c>
      <c r="J23" s="43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0.32999999999998408</v>
      </c>
      <c r="J24" s="43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0.32999999999998408</v>
      </c>
      <c r="J25" s="43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0.32999999999998408</v>
      </c>
      <c r="J26" s="43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0.32999999999998408</v>
      </c>
      <c r="J27" s="43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0.32999999999998408</v>
      </c>
      <c r="J28" s="43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0.32999999999998408</v>
      </c>
      <c r="J29" s="43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0.32999999999998408</v>
      </c>
      <c r="J30" s="43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0.32999999999998408</v>
      </c>
      <c r="J31" s="43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0.32999999999998408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0.32999999999998408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0.32999999999998408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0.32999999999998408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0.32999999999998408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0.32999999999998408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0.32999999999998408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105</v>
      </c>
      <c r="D40" s="102">
        <f>SUM(D8:D39)</f>
        <v>2220</v>
      </c>
      <c r="E40" s="74"/>
      <c r="F40" s="102">
        <f>SUM(F8:F39)</f>
        <v>2220</v>
      </c>
    </row>
    <row r="41" spans="1:10" ht="15.75" thickBot="1" x14ac:dyDescent="0.3">
      <c r="A41" s="47"/>
    </row>
    <row r="42" spans="1:10" x14ac:dyDescent="0.25">
      <c r="B42" s="5"/>
      <c r="D42" s="1384" t="s">
        <v>21</v>
      </c>
      <c r="E42" s="1385"/>
      <c r="F42" s="137">
        <f>E4+E5-F40+E6</f>
        <v>0.32999999999992724</v>
      </c>
    </row>
    <row r="43" spans="1:10" ht="15.75" thickBot="1" x14ac:dyDescent="0.3">
      <c r="A43" s="121"/>
      <c r="D43" s="1053" t="s">
        <v>4</v>
      </c>
      <c r="E43" s="105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331</v>
      </c>
      <c r="B1" s="1420"/>
      <c r="C1" s="1420"/>
      <c r="D1" s="1420"/>
      <c r="E1" s="1420"/>
      <c r="F1" s="1420"/>
      <c r="G1" s="142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79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08" t="s">
        <v>297</v>
      </c>
      <c r="B5" s="1421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408"/>
      <c r="B6" s="1421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6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1522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18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18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18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18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18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18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120</v>
      </c>
      <c r="C20" s="15">
        <v>3</v>
      </c>
      <c r="D20" s="499">
        <v>30</v>
      </c>
      <c r="E20" s="1018">
        <v>44993</v>
      </c>
      <c r="F20" s="640">
        <f t="shared" si="0"/>
        <v>30</v>
      </c>
      <c r="G20" s="318" t="s">
        <v>214</v>
      </c>
      <c r="H20" s="319">
        <v>48</v>
      </c>
      <c r="I20" s="2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9">
        <v>0</v>
      </c>
      <c r="E21" s="1018"/>
      <c r="F21" s="640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9">
        <v>0</v>
      </c>
      <c r="E22" s="1018"/>
      <c r="F22" s="640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9">
        <v>0</v>
      </c>
      <c r="E23" s="1019"/>
      <c r="F23" s="640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9">
        <v>0</v>
      </c>
      <c r="E24" s="1019"/>
      <c r="F24" s="640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9">
        <v>0</v>
      </c>
      <c r="E25" s="1019"/>
      <c r="F25" s="640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9">
        <v>0</v>
      </c>
      <c r="E26" s="1019"/>
      <c r="F26" s="640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9">
        <v>0</v>
      </c>
      <c r="E27" s="1019"/>
      <c r="F27" s="640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9">
        <v>0</v>
      </c>
      <c r="E28" s="1019"/>
      <c r="F28" s="640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0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4" t="s">
        <v>21</v>
      </c>
      <c r="E32" s="138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8" t="s">
        <v>188</v>
      </c>
      <c r="B1" s="1388"/>
      <c r="C1" s="1388"/>
      <c r="D1" s="1388"/>
      <c r="E1" s="1388"/>
      <c r="F1" s="1388"/>
      <c r="G1" s="138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08"/>
      <c r="B5" s="1422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408"/>
      <c r="B6" s="142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4" t="s">
        <v>21</v>
      </c>
      <c r="E32" s="138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4" t="s">
        <v>21</v>
      </c>
      <c r="E29" s="1385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331</v>
      </c>
      <c r="B1" s="1420"/>
      <c r="C1" s="1420"/>
      <c r="D1" s="1420"/>
      <c r="E1" s="1420"/>
      <c r="F1" s="1420"/>
      <c r="G1" s="142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08" t="s">
        <v>297</v>
      </c>
      <c r="B5" s="1422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408"/>
      <c r="B6" s="142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/>
      <c r="E12" s="1018"/>
      <c r="F12" s="640">
        <f t="shared" si="0"/>
        <v>0</v>
      </c>
      <c r="G12" s="318"/>
      <c r="H12" s="319"/>
      <c r="I12" s="1021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9">
        <v>80</v>
      </c>
      <c r="E13" s="1018">
        <v>44993</v>
      </c>
      <c r="F13" s="640">
        <f t="shared" si="0"/>
        <v>80</v>
      </c>
      <c r="G13" s="318" t="s">
        <v>533</v>
      </c>
      <c r="H13" s="319">
        <v>52</v>
      </c>
      <c r="I13" s="1021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9">
        <v>100</v>
      </c>
      <c r="E14" s="1018">
        <v>44996</v>
      </c>
      <c r="F14" s="640">
        <f t="shared" si="0"/>
        <v>100</v>
      </c>
      <c r="G14" s="318" t="s">
        <v>218</v>
      </c>
      <c r="H14" s="319">
        <v>48</v>
      </c>
      <c r="I14" s="1021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9">
        <v>100</v>
      </c>
      <c r="E15" s="1018">
        <v>44996</v>
      </c>
      <c r="F15" s="640">
        <f t="shared" si="0"/>
        <v>100</v>
      </c>
      <c r="G15" s="318" t="s">
        <v>547</v>
      </c>
      <c r="H15" s="319">
        <v>48</v>
      </c>
      <c r="I15" s="1021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9">
        <f>10*C16</f>
        <v>10</v>
      </c>
      <c r="E16" s="1018">
        <v>44998</v>
      </c>
      <c r="F16" s="640">
        <f t="shared" si="0"/>
        <v>10</v>
      </c>
      <c r="G16" s="318" t="s">
        <v>552</v>
      </c>
      <c r="H16" s="319">
        <v>48</v>
      </c>
      <c r="I16" s="1021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9">
        <f t="shared" ref="D17:D28" si="4">10*C17</f>
        <v>100</v>
      </c>
      <c r="E17" s="1018">
        <v>44998</v>
      </c>
      <c r="F17" s="640">
        <f t="shared" si="0"/>
        <v>100</v>
      </c>
      <c r="G17" s="318" t="s">
        <v>556</v>
      </c>
      <c r="H17" s="319">
        <v>48</v>
      </c>
      <c r="I17" s="1021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9">
        <f t="shared" si="4"/>
        <v>100</v>
      </c>
      <c r="E18" s="1018">
        <v>45002</v>
      </c>
      <c r="F18" s="640">
        <f t="shared" si="0"/>
        <v>100</v>
      </c>
      <c r="G18" s="318" t="s">
        <v>587</v>
      </c>
      <c r="H18" s="319">
        <v>48</v>
      </c>
      <c r="I18" s="1021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9">
        <f t="shared" si="4"/>
        <v>60</v>
      </c>
      <c r="E19" s="1018">
        <v>45012</v>
      </c>
      <c r="F19" s="640">
        <f t="shared" si="0"/>
        <v>60</v>
      </c>
      <c r="G19" s="318" t="s">
        <v>662</v>
      </c>
      <c r="H19" s="319">
        <v>48</v>
      </c>
      <c r="I19" s="1021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9">
        <f t="shared" si="4"/>
        <v>30</v>
      </c>
      <c r="E20" s="1018">
        <v>45013</v>
      </c>
      <c r="F20" s="640">
        <f t="shared" si="0"/>
        <v>30</v>
      </c>
      <c r="G20" s="318" t="s">
        <v>663</v>
      </c>
      <c r="H20" s="319">
        <v>48</v>
      </c>
      <c r="I20" s="1021">
        <f t="shared" si="3"/>
        <v>860</v>
      </c>
      <c r="J20" s="59">
        <f t="shared" si="1"/>
        <v>1440</v>
      </c>
    </row>
    <row r="21" spans="1:10" x14ac:dyDescent="0.25">
      <c r="A21" s="74"/>
      <c r="B21" s="174">
        <f t="shared" si="2"/>
        <v>81</v>
      </c>
      <c r="C21" s="15">
        <v>5</v>
      </c>
      <c r="D21" s="499">
        <f t="shared" si="4"/>
        <v>50</v>
      </c>
      <c r="E21" s="1018">
        <v>45017</v>
      </c>
      <c r="F21" s="640">
        <f t="shared" si="0"/>
        <v>50</v>
      </c>
      <c r="G21" s="318" t="s">
        <v>697</v>
      </c>
      <c r="H21" s="319">
        <v>48</v>
      </c>
      <c r="I21" s="1021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9">
        <f t="shared" si="4"/>
        <v>0</v>
      </c>
      <c r="E26" s="1019"/>
      <c r="F26" s="640">
        <f t="shared" si="0"/>
        <v>0</v>
      </c>
      <c r="G26" s="318"/>
      <c r="H26" s="319"/>
      <c r="I26" s="1021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4" t="s">
        <v>21</v>
      </c>
      <c r="E32" s="1385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333</v>
      </c>
      <c r="B1" s="1420"/>
      <c r="C1" s="1420"/>
      <c r="D1" s="1420"/>
      <c r="E1" s="1420"/>
      <c r="F1" s="1420"/>
      <c r="G1" s="142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423" t="s">
        <v>316</v>
      </c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08" t="s">
        <v>297</v>
      </c>
      <c r="B5" s="1423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408"/>
      <c r="B6" s="142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3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18">
        <v>44996</v>
      </c>
      <c r="F13" s="640">
        <f t="shared" si="0"/>
        <v>300</v>
      </c>
      <c r="G13" s="318" t="s">
        <v>544</v>
      </c>
      <c r="H13" s="319">
        <v>52</v>
      </c>
      <c r="I13" s="1021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18">
        <v>44996</v>
      </c>
      <c r="F14" s="640">
        <f t="shared" si="0"/>
        <v>30</v>
      </c>
      <c r="G14" s="318" t="s">
        <v>218</v>
      </c>
      <c r="H14" s="319">
        <v>52</v>
      </c>
      <c r="I14" s="1021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18">
        <v>44999</v>
      </c>
      <c r="F15" s="640">
        <f t="shared" si="0"/>
        <v>30</v>
      </c>
      <c r="G15" s="318" t="s">
        <v>561</v>
      </c>
      <c r="H15" s="319">
        <v>52</v>
      </c>
      <c r="I15" s="1021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18">
        <v>45002</v>
      </c>
      <c r="F16" s="640">
        <f t="shared" si="0"/>
        <v>20</v>
      </c>
      <c r="G16" s="318" t="s">
        <v>587</v>
      </c>
      <c r="H16" s="319">
        <v>52</v>
      </c>
      <c r="I16" s="1021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18">
        <v>45003</v>
      </c>
      <c r="F17" s="640">
        <f t="shared" si="0"/>
        <v>30</v>
      </c>
      <c r="G17" s="318" t="s">
        <v>594</v>
      </c>
      <c r="H17" s="319">
        <v>52</v>
      </c>
      <c r="I17" s="1021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1018">
        <v>45003</v>
      </c>
      <c r="F18" s="640">
        <f t="shared" si="0"/>
        <v>10</v>
      </c>
      <c r="G18" s="318" t="s">
        <v>604</v>
      </c>
      <c r="H18" s="319">
        <v>52</v>
      </c>
      <c r="I18" s="1021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1018">
        <v>45007</v>
      </c>
      <c r="F19" s="640">
        <f t="shared" si="0"/>
        <v>50</v>
      </c>
      <c r="G19" s="318" t="s">
        <v>625</v>
      </c>
      <c r="H19" s="319">
        <v>52</v>
      </c>
      <c r="I19" s="1021">
        <f t="shared" si="3"/>
        <v>360</v>
      </c>
      <c r="J19" s="59">
        <f t="shared" si="1"/>
        <v>2600</v>
      </c>
    </row>
    <row r="20" spans="1:10" x14ac:dyDescent="0.25">
      <c r="A20" s="74"/>
      <c r="B20" s="174">
        <f t="shared" si="2"/>
        <v>35</v>
      </c>
      <c r="C20" s="15">
        <v>1</v>
      </c>
      <c r="D20" s="499">
        <f t="shared" si="4"/>
        <v>10</v>
      </c>
      <c r="E20" s="1018">
        <v>45010</v>
      </c>
      <c r="F20" s="640">
        <f t="shared" si="0"/>
        <v>10</v>
      </c>
      <c r="G20" s="318" t="s">
        <v>649</v>
      </c>
      <c r="H20" s="319">
        <v>52</v>
      </c>
      <c r="I20" s="1021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1018"/>
      <c r="F21" s="640">
        <f t="shared" si="0"/>
        <v>0</v>
      </c>
      <c r="G21" s="318"/>
      <c r="H21" s="319"/>
      <c r="I21" s="1021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4" t="s">
        <v>21</v>
      </c>
      <c r="E32" s="1385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84" t="s">
        <v>21</v>
      </c>
      <c r="E32" s="1385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F1" workbookViewId="0">
      <selection activeCell="F10" sqref="F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93" t="s">
        <v>328</v>
      </c>
      <c r="B1" s="1393"/>
      <c r="C1" s="1393"/>
      <c r="D1" s="1393"/>
      <c r="E1" s="1393"/>
      <c r="F1" s="1393"/>
      <c r="G1" s="1393"/>
      <c r="H1" s="11">
        <v>1</v>
      </c>
      <c r="K1" s="1397" t="s">
        <v>327</v>
      </c>
      <c r="L1" s="1397"/>
      <c r="M1" s="1397"/>
      <c r="N1" s="1397"/>
      <c r="O1" s="1397"/>
      <c r="P1" s="1397"/>
      <c r="Q1" s="1397"/>
      <c r="R1" s="11">
        <v>2</v>
      </c>
      <c r="U1" s="1397" t="s">
        <v>327</v>
      </c>
      <c r="V1" s="1397"/>
      <c r="W1" s="1397"/>
      <c r="X1" s="1397"/>
      <c r="Y1" s="1397"/>
      <c r="Z1" s="1397"/>
      <c r="AA1" s="1397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408" t="s">
        <v>298</v>
      </c>
      <c r="B5" s="1424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4"/>
      <c r="K5" s="1408" t="s">
        <v>298</v>
      </c>
      <c r="L5" s="1425" t="s">
        <v>299</v>
      </c>
      <c r="M5" s="1168">
        <v>65</v>
      </c>
      <c r="N5" s="130">
        <v>45003</v>
      </c>
      <c r="O5" s="448">
        <v>1223.1300000000001</v>
      </c>
      <c r="P5" s="72">
        <v>35</v>
      </c>
      <c r="Q5" s="1123"/>
      <c r="U5" s="1408" t="s">
        <v>298</v>
      </c>
      <c r="V5" s="1424" t="s">
        <v>299</v>
      </c>
      <c r="W5" s="1168">
        <v>63</v>
      </c>
      <c r="X5" s="130">
        <v>45013</v>
      </c>
      <c r="Y5" s="448">
        <v>3379.24</v>
      </c>
      <c r="Z5" s="72">
        <v>100</v>
      </c>
      <c r="AA5" s="1105"/>
    </row>
    <row r="6" spans="1:30" ht="15.75" customHeight="1" x14ac:dyDescent="0.3">
      <c r="A6" s="1408"/>
      <c r="B6" s="1424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408"/>
      <c r="L6" s="1425"/>
      <c r="M6" s="1168"/>
      <c r="N6" s="130"/>
      <c r="O6" s="1150"/>
      <c r="P6" s="72"/>
      <c r="Q6" s="87">
        <f>P27</f>
        <v>381.05999999999995</v>
      </c>
      <c r="R6" s="7">
        <f>O6-Q6+O5+O7+O4</f>
        <v>842.07000000000016</v>
      </c>
      <c r="U6" s="1408"/>
      <c r="V6" s="1424"/>
      <c r="W6" s="1168">
        <v>63</v>
      </c>
      <c r="X6" s="130">
        <v>45013</v>
      </c>
      <c r="Y6" s="1150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614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598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25</v>
      </c>
      <c r="M10" s="615">
        <v>3</v>
      </c>
      <c r="N10" s="604">
        <v>105.19</v>
      </c>
      <c r="O10" s="705">
        <v>45006</v>
      </c>
      <c r="P10" s="635">
        <f t="shared" si="1"/>
        <v>105.19</v>
      </c>
      <c r="Q10" s="602" t="s">
        <v>615</v>
      </c>
      <c r="R10" s="603">
        <v>67</v>
      </c>
      <c r="S10" s="599">
        <f>S9-P10</f>
        <v>877.97</v>
      </c>
      <c r="V10" s="805">
        <f>V9-W10</f>
        <v>90</v>
      </c>
      <c r="W10" s="615">
        <v>65</v>
      </c>
      <c r="X10" s="604">
        <v>2163.4299999999998</v>
      </c>
      <c r="Y10" s="705">
        <v>45014</v>
      </c>
      <c r="Z10" s="635">
        <f t="shared" si="2"/>
        <v>2163.4299999999998</v>
      </c>
      <c r="AA10" s="602" t="s">
        <v>669</v>
      </c>
      <c r="AB10" s="603">
        <v>63</v>
      </c>
      <c r="AC10" s="599">
        <f>AC9-Z10</f>
        <v>3047.07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24</v>
      </c>
      <c r="M11" s="615">
        <v>1</v>
      </c>
      <c r="N11" s="604">
        <v>35.9</v>
      </c>
      <c r="O11" s="705">
        <v>45013</v>
      </c>
      <c r="P11" s="635">
        <f t="shared" si="1"/>
        <v>35.9</v>
      </c>
      <c r="Q11" s="602" t="s">
        <v>660</v>
      </c>
      <c r="R11" s="603">
        <v>67</v>
      </c>
      <c r="S11" s="599">
        <f t="shared" ref="S11:S26" si="4">S10-P11</f>
        <v>842.07</v>
      </c>
      <c r="V11" s="805">
        <f>V10-W11</f>
        <v>90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3047.07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24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842.07</v>
      </c>
      <c r="U12" s="54" t="s">
        <v>33</v>
      </c>
      <c r="V12" s="805">
        <f t="shared" ref="V12:V14" si="8">V11-W12</f>
        <v>90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3047.07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2">
        <v>45000</v>
      </c>
      <c r="F13" s="1012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24</v>
      </c>
      <c r="M13" s="615"/>
      <c r="N13" s="604">
        <v>0</v>
      </c>
      <c r="O13" s="1022"/>
      <c r="P13" s="635">
        <f t="shared" si="1"/>
        <v>0</v>
      </c>
      <c r="Q13" s="602"/>
      <c r="R13" s="603"/>
      <c r="S13" s="599">
        <f t="shared" si="4"/>
        <v>842.07</v>
      </c>
      <c r="V13" s="805">
        <f t="shared" si="8"/>
        <v>90</v>
      </c>
      <c r="W13" s="615"/>
      <c r="X13" s="604">
        <v>0</v>
      </c>
      <c r="Y13" s="1022"/>
      <c r="Z13" s="635">
        <f t="shared" si="2"/>
        <v>0</v>
      </c>
      <c r="AA13" s="602"/>
      <c r="AB13" s="603"/>
      <c r="AC13" s="599">
        <f t="shared" si="5"/>
        <v>3047.07</v>
      </c>
      <c r="AD13" s="633"/>
    </row>
    <row r="14" spans="1:30" x14ac:dyDescent="0.25">
      <c r="A14" s="19"/>
      <c r="B14" s="805">
        <f t="shared" si="6"/>
        <v>32</v>
      </c>
      <c r="C14" s="615">
        <v>5</v>
      </c>
      <c r="D14" s="780">
        <v>175.09</v>
      </c>
      <c r="E14" s="1022">
        <v>45001</v>
      </c>
      <c r="F14" s="1012">
        <f t="shared" si="0"/>
        <v>175.09</v>
      </c>
      <c r="G14" s="781" t="s">
        <v>577</v>
      </c>
      <c r="H14" s="782">
        <v>72</v>
      </c>
      <c r="I14" s="599">
        <f t="shared" si="3"/>
        <v>1113.4400000000003</v>
      </c>
      <c r="K14" s="19"/>
      <c r="L14" s="805">
        <f t="shared" si="7"/>
        <v>24</v>
      </c>
      <c r="M14" s="615"/>
      <c r="N14" s="604">
        <v>0</v>
      </c>
      <c r="O14" s="1022"/>
      <c r="P14" s="635">
        <f t="shared" si="1"/>
        <v>0</v>
      </c>
      <c r="Q14" s="602"/>
      <c r="R14" s="603"/>
      <c r="S14" s="599">
        <f t="shared" si="4"/>
        <v>842.07</v>
      </c>
      <c r="U14" s="19"/>
      <c r="V14" s="805">
        <f t="shared" si="8"/>
        <v>90</v>
      </c>
      <c r="W14" s="615"/>
      <c r="X14" s="604">
        <v>0</v>
      </c>
      <c r="Y14" s="1022"/>
      <c r="Z14" s="635">
        <f t="shared" si="2"/>
        <v>0</v>
      </c>
      <c r="AA14" s="602"/>
      <c r="AB14" s="603"/>
      <c r="AC14" s="599">
        <f t="shared" si="5"/>
        <v>3047.07</v>
      </c>
      <c r="AD14" s="633"/>
    </row>
    <row r="15" spans="1:30" x14ac:dyDescent="0.25">
      <c r="B15" s="805">
        <f>B14-C15</f>
        <v>30</v>
      </c>
      <c r="C15" s="615">
        <v>2</v>
      </c>
      <c r="D15" s="780">
        <v>69.709999999999994</v>
      </c>
      <c r="E15" s="1022">
        <v>45003</v>
      </c>
      <c r="F15" s="1012">
        <f t="shared" si="0"/>
        <v>69.709999999999994</v>
      </c>
      <c r="G15" s="781" t="s">
        <v>592</v>
      </c>
      <c r="H15" s="782">
        <v>76</v>
      </c>
      <c r="I15" s="599">
        <f t="shared" si="3"/>
        <v>1043.7300000000002</v>
      </c>
      <c r="L15" s="805">
        <f>L14-M15</f>
        <v>24</v>
      </c>
      <c r="M15" s="615"/>
      <c r="N15" s="604">
        <v>0</v>
      </c>
      <c r="O15" s="1022"/>
      <c r="P15" s="635">
        <f t="shared" si="1"/>
        <v>0</v>
      </c>
      <c r="Q15" s="602"/>
      <c r="R15" s="603"/>
      <c r="S15" s="599">
        <f t="shared" si="4"/>
        <v>842.07</v>
      </c>
      <c r="V15" s="805">
        <f>V14-W15</f>
        <v>90</v>
      </c>
      <c r="W15" s="615"/>
      <c r="X15" s="604">
        <v>0</v>
      </c>
      <c r="Y15" s="1022"/>
      <c r="Z15" s="635">
        <f t="shared" si="2"/>
        <v>0</v>
      </c>
      <c r="AA15" s="602"/>
      <c r="AB15" s="603"/>
      <c r="AC15" s="599">
        <f t="shared" si="5"/>
        <v>3047.07</v>
      </c>
      <c r="AD15" s="633"/>
    </row>
    <row r="16" spans="1:30" x14ac:dyDescent="0.25">
      <c r="B16" s="805">
        <f t="shared" ref="B16:B26" si="9">B15-C16</f>
        <v>25</v>
      </c>
      <c r="C16" s="615">
        <v>5</v>
      </c>
      <c r="D16" s="780">
        <v>181.22</v>
      </c>
      <c r="E16" s="1022">
        <v>45003</v>
      </c>
      <c r="F16" s="1012">
        <f t="shared" si="0"/>
        <v>181.22</v>
      </c>
      <c r="G16" s="781" t="s">
        <v>594</v>
      </c>
      <c r="H16" s="782">
        <v>76</v>
      </c>
      <c r="I16" s="599">
        <f t="shared" si="3"/>
        <v>862.51000000000022</v>
      </c>
      <c r="L16" s="805">
        <f t="shared" ref="L16:L26" si="10">L15-M16</f>
        <v>24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4"/>
        <v>842.07</v>
      </c>
      <c r="V16" s="805">
        <f t="shared" ref="V16:V26" si="11">V15-W16</f>
        <v>90</v>
      </c>
      <c r="W16" s="615"/>
      <c r="X16" s="604">
        <v>0</v>
      </c>
      <c r="Y16" s="1022"/>
      <c r="Z16" s="635">
        <f t="shared" si="2"/>
        <v>0</v>
      </c>
      <c r="AA16" s="602"/>
      <c r="AB16" s="603"/>
      <c r="AC16" s="599">
        <f t="shared" si="5"/>
        <v>3047.07</v>
      </c>
      <c r="AD16" s="633"/>
    </row>
    <row r="17" spans="1:29" x14ac:dyDescent="0.25">
      <c r="B17" s="805">
        <f t="shared" si="9"/>
        <v>24</v>
      </c>
      <c r="C17" s="615">
        <v>1</v>
      </c>
      <c r="D17" s="780">
        <v>36.47</v>
      </c>
      <c r="E17" s="1022">
        <v>45013</v>
      </c>
      <c r="F17" s="1012">
        <f t="shared" si="0"/>
        <v>36.47</v>
      </c>
      <c r="G17" s="781" t="s">
        <v>663</v>
      </c>
      <c r="H17" s="782">
        <v>72</v>
      </c>
      <c r="I17" s="599">
        <f t="shared" si="3"/>
        <v>826.04000000000019</v>
      </c>
      <c r="L17" s="805">
        <f t="shared" si="10"/>
        <v>24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4"/>
        <v>842.07</v>
      </c>
      <c r="V17" s="805">
        <f t="shared" si="11"/>
        <v>90</v>
      </c>
      <c r="W17" s="615"/>
      <c r="X17" s="68">
        <v>0</v>
      </c>
      <c r="Y17" s="1022"/>
      <c r="Z17" s="635">
        <f t="shared" si="2"/>
        <v>0</v>
      </c>
      <c r="AA17" s="602"/>
      <c r="AB17" s="603"/>
      <c r="AC17" s="599">
        <f t="shared" si="5"/>
        <v>3047.07</v>
      </c>
    </row>
    <row r="18" spans="1:29" x14ac:dyDescent="0.25">
      <c r="B18" s="805">
        <f t="shared" si="9"/>
        <v>24</v>
      </c>
      <c r="C18" s="615"/>
      <c r="D18" s="780">
        <v>0</v>
      </c>
      <c r="E18" s="1022"/>
      <c r="F18" s="1012">
        <f t="shared" si="0"/>
        <v>0</v>
      </c>
      <c r="G18" s="781"/>
      <c r="H18" s="782"/>
      <c r="I18" s="599">
        <f t="shared" si="3"/>
        <v>826.04000000000019</v>
      </c>
      <c r="L18" s="805">
        <f t="shared" si="10"/>
        <v>24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4"/>
        <v>842.07</v>
      </c>
      <c r="V18" s="805">
        <f t="shared" si="11"/>
        <v>90</v>
      </c>
      <c r="W18" s="615"/>
      <c r="X18" s="68">
        <v>0</v>
      </c>
      <c r="Y18" s="1022"/>
      <c r="Z18" s="635">
        <f t="shared" si="2"/>
        <v>0</v>
      </c>
      <c r="AA18" s="602"/>
      <c r="AB18" s="603"/>
      <c r="AC18" s="599">
        <f t="shared" si="5"/>
        <v>3047.07</v>
      </c>
    </row>
    <row r="19" spans="1:29" x14ac:dyDescent="0.25">
      <c r="B19" s="805">
        <f t="shared" si="9"/>
        <v>24</v>
      </c>
      <c r="C19" s="615"/>
      <c r="D19" s="780">
        <v>0</v>
      </c>
      <c r="E19" s="1022"/>
      <c r="F19" s="1012">
        <f t="shared" si="0"/>
        <v>0</v>
      </c>
      <c r="G19" s="781"/>
      <c r="H19" s="782"/>
      <c r="I19" s="599">
        <f t="shared" si="3"/>
        <v>826.04000000000019</v>
      </c>
      <c r="L19" s="805">
        <f t="shared" si="10"/>
        <v>24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4"/>
        <v>842.07</v>
      </c>
      <c r="V19" s="805">
        <f t="shared" si="11"/>
        <v>90</v>
      </c>
      <c r="W19" s="615"/>
      <c r="X19" s="68">
        <v>0</v>
      </c>
      <c r="Y19" s="1022"/>
      <c r="Z19" s="635">
        <f t="shared" si="2"/>
        <v>0</v>
      </c>
      <c r="AA19" s="602"/>
      <c r="AB19" s="603"/>
      <c r="AC19" s="599">
        <f t="shared" si="5"/>
        <v>3047.07</v>
      </c>
    </row>
    <row r="20" spans="1:29" x14ac:dyDescent="0.25">
      <c r="B20" s="805">
        <f t="shared" si="9"/>
        <v>24</v>
      </c>
      <c r="C20" s="615"/>
      <c r="D20" s="780">
        <v>0</v>
      </c>
      <c r="E20" s="1022"/>
      <c r="F20" s="1012">
        <f t="shared" si="0"/>
        <v>0</v>
      </c>
      <c r="G20" s="781"/>
      <c r="H20" s="782"/>
      <c r="I20" s="599">
        <f t="shared" si="3"/>
        <v>826.04000000000019</v>
      </c>
      <c r="L20" s="805">
        <f t="shared" si="10"/>
        <v>24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4"/>
        <v>842.07</v>
      </c>
      <c r="V20" s="805">
        <f t="shared" si="11"/>
        <v>90</v>
      </c>
      <c r="W20" s="615"/>
      <c r="X20" s="68">
        <v>0</v>
      </c>
      <c r="Y20" s="1022"/>
      <c r="Z20" s="635">
        <f t="shared" si="2"/>
        <v>0</v>
      </c>
      <c r="AA20" s="602"/>
      <c r="AB20" s="603"/>
      <c r="AC20" s="599">
        <f t="shared" si="5"/>
        <v>3047.07</v>
      </c>
    </row>
    <row r="21" spans="1:29" x14ac:dyDescent="0.25">
      <c r="B21" s="805">
        <f t="shared" si="9"/>
        <v>24</v>
      </c>
      <c r="C21" s="615"/>
      <c r="D21" s="780">
        <v>0</v>
      </c>
      <c r="E21" s="1022"/>
      <c r="F21" s="1012">
        <f t="shared" si="0"/>
        <v>0</v>
      </c>
      <c r="G21" s="781"/>
      <c r="H21" s="782"/>
      <c r="I21" s="599">
        <f t="shared" si="3"/>
        <v>826.04000000000019</v>
      </c>
      <c r="L21" s="805">
        <f t="shared" si="10"/>
        <v>24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4"/>
        <v>842.07</v>
      </c>
      <c r="V21" s="805">
        <f t="shared" si="11"/>
        <v>90</v>
      </c>
      <c r="W21" s="615"/>
      <c r="X21" s="68">
        <v>0</v>
      </c>
      <c r="Y21" s="1022"/>
      <c r="Z21" s="635">
        <f t="shared" si="2"/>
        <v>0</v>
      </c>
      <c r="AA21" s="602"/>
      <c r="AB21" s="603"/>
      <c r="AC21" s="599">
        <f t="shared" si="5"/>
        <v>3047.07</v>
      </c>
    </row>
    <row r="22" spans="1:29" x14ac:dyDescent="0.25">
      <c r="B22" s="805">
        <f t="shared" si="9"/>
        <v>24</v>
      </c>
      <c r="C22" s="615"/>
      <c r="D22" s="780">
        <v>0</v>
      </c>
      <c r="E22" s="1022"/>
      <c r="F22" s="1012">
        <f t="shared" si="0"/>
        <v>0</v>
      </c>
      <c r="G22" s="781"/>
      <c r="H22" s="782"/>
      <c r="I22" s="599">
        <f t="shared" si="3"/>
        <v>826.04000000000019</v>
      </c>
      <c r="L22" s="805">
        <f t="shared" si="10"/>
        <v>24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4"/>
        <v>842.07</v>
      </c>
      <c r="V22" s="805">
        <f t="shared" si="11"/>
        <v>90</v>
      </c>
      <c r="W22" s="615"/>
      <c r="X22" s="68">
        <v>0</v>
      </c>
      <c r="Y22" s="1022"/>
      <c r="Z22" s="635">
        <f t="shared" si="2"/>
        <v>0</v>
      </c>
      <c r="AA22" s="602"/>
      <c r="AB22" s="603"/>
      <c r="AC22" s="599">
        <f t="shared" si="5"/>
        <v>3047.07</v>
      </c>
    </row>
    <row r="23" spans="1:29" x14ac:dyDescent="0.25">
      <c r="B23" s="805">
        <f t="shared" si="9"/>
        <v>24</v>
      </c>
      <c r="C23" s="681"/>
      <c r="D23" s="780">
        <v>0</v>
      </c>
      <c r="E23" s="1022"/>
      <c r="F23" s="1012">
        <f t="shared" si="0"/>
        <v>0</v>
      </c>
      <c r="G23" s="781"/>
      <c r="H23" s="782"/>
      <c r="I23" s="599">
        <f t="shared" si="3"/>
        <v>826.04000000000019</v>
      </c>
      <c r="L23" s="805">
        <f t="shared" si="10"/>
        <v>24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4"/>
        <v>842.07</v>
      </c>
      <c r="V23" s="805">
        <f t="shared" si="11"/>
        <v>90</v>
      </c>
      <c r="W23" s="681"/>
      <c r="X23" s="68">
        <v>0</v>
      </c>
      <c r="Y23" s="1022"/>
      <c r="Z23" s="635">
        <f t="shared" si="2"/>
        <v>0</v>
      </c>
      <c r="AA23" s="602"/>
      <c r="AB23" s="603"/>
      <c r="AC23" s="599">
        <f t="shared" si="5"/>
        <v>3047.07</v>
      </c>
    </row>
    <row r="24" spans="1:29" x14ac:dyDescent="0.25">
      <c r="B24" s="805">
        <f t="shared" si="9"/>
        <v>24</v>
      </c>
      <c r="C24" s="681"/>
      <c r="D24" s="780">
        <v>0</v>
      </c>
      <c r="E24" s="1022"/>
      <c r="F24" s="1012">
        <f t="shared" si="0"/>
        <v>0</v>
      </c>
      <c r="G24" s="781"/>
      <c r="H24" s="782"/>
      <c r="I24" s="599">
        <f t="shared" si="3"/>
        <v>826.04000000000019</v>
      </c>
      <c r="L24" s="805">
        <f t="shared" si="10"/>
        <v>24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4"/>
        <v>842.07</v>
      </c>
      <c r="V24" s="805">
        <f t="shared" si="11"/>
        <v>90</v>
      </c>
      <c r="W24" s="681"/>
      <c r="X24" s="68">
        <v>0</v>
      </c>
      <c r="Y24" s="1022"/>
      <c r="Z24" s="635">
        <f t="shared" si="2"/>
        <v>0</v>
      </c>
      <c r="AA24" s="602"/>
      <c r="AB24" s="603"/>
      <c r="AC24" s="599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1011"/>
      <c r="F25" s="1013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1011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1023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1023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1023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84" t="s">
        <v>21</v>
      </c>
      <c r="E29" s="1385"/>
      <c r="F29" s="137">
        <f>E5+E6-F27+E7+E4</f>
        <v>826.04000000000042</v>
      </c>
      <c r="L29" s="5"/>
      <c r="N29" s="1384" t="s">
        <v>21</v>
      </c>
      <c r="O29" s="1385"/>
      <c r="P29" s="137">
        <f>O5+O6-P27+O7+O4</f>
        <v>842.07000000000016</v>
      </c>
      <c r="V29" s="5"/>
      <c r="X29" s="1384" t="s">
        <v>21</v>
      </c>
      <c r="Y29" s="1385"/>
      <c r="Z29" s="137">
        <f>Y5+Y6-Z27+Y7+Y4</f>
        <v>3047.07</v>
      </c>
    </row>
    <row r="30" spans="1:29" ht="15.75" thickBot="1" x14ac:dyDescent="0.3">
      <c r="A30" s="121"/>
      <c r="D30" s="970" t="s">
        <v>4</v>
      </c>
      <c r="E30" s="971"/>
      <c r="F30" s="49">
        <f>F5+F6-C27+F7+F4</f>
        <v>24</v>
      </c>
      <c r="K30" s="121"/>
      <c r="N30" s="1121" t="s">
        <v>4</v>
      </c>
      <c r="O30" s="1122"/>
      <c r="P30" s="49">
        <f>P5+P6-M27+P7+P4</f>
        <v>24</v>
      </c>
      <c r="U30" s="121"/>
      <c r="X30" s="1103" t="s">
        <v>4</v>
      </c>
      <c r="Y30" s="1104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401"/>
      <c r="B6" s="1426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01"/>
      <c r="B7" s="1427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4" t="s">
        <v>21</v>
      </c>
      <c r="E30" s="1385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93" t="s">
        <v>98</v>
      </c>
      <c r="B1" s="1393"/>
      <c r="C1" s="1393"/>
      <c r="D1" s="1393"/>
      <c r="E1" s="1393"/>
      <c r="F1" s="1393"/>
      <c r="G1" s="139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94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394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H11" sqref="H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K1" s="1397" t="s">
        <v>327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408" t="s">
        <v>298</v>
      </c>
      <c r="B5" s="1425" t="s">
        <v>479</v>
      </c>
      <c r="C5" s="65">
        <v>65</v>
      </c>
      <c r="D5" s="130">
        <v>45003</v>
      </c>
      <c r="E5" s="448">
        <v>792</v>
      </c>
      <c r="F5" s="72">
        <v>25</v>
      </c>
      <c r="G5" s="1123"/>
      <c r="K5" s="1408" t="s">
        <v>298</v>
      </c>
      <c r="L5" s="1425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3"/>
    </row>
    <row r="6" spans="1:19" x14ac:dyDescent="0.25">
      <c r="A6" s="1408"/>
      <c r="B6" s="1425"/>
      <c r="C6" s="65"/>
      <c r="D6" s="130"/>
      <c r="E6" s="102"/>
      <c r="F6" s="72"/>
      <c r="G6" s="87">
        <f>F27</f>
        <v>452.09</v>
      </c>
      <c r="H6" s="7">
        <f>E6-G6+E5+E7+E4</f>
        <v>339.91</v>
      </c>
      <c r="K6" s="1408"/>
      <c r="L6" s="1425"/>
      <c r="M6" s="65"/>
      <c r="N6" s="130"/>
      <c r="O6" s="102"/>
      <c r="P6" s="72"/>
      <c r="Q6" s="87">
        <f>P27</f>
        <v>2082.25</v>
      </c>
      <c r="R6" s="7">
        <f>O6-Q6+O5+O7+O4</f>
        <v>0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598</v>
      </c>
      <c r="H9" s="70">
        <v>65</v>
      </c>
      <c r="I9" s="128">
        <f>E5+E6+E7-F9+E4</f>
        <v>339.91</v>
      </c>
      <c r="K9" s="54" t="s">
        <v>32</v>
      </c>
      <c r="L9" s="393">
        <f>P5+P6+P7-M9+P4</f>
        <v>35</v>
      </c>
      <c r="M9" s="72">
        <v>35</v>
      </c>
      <c r="N9" s="68">
        <v>1071.03</v>
      </c>
      <c r="O9" s="234">
        <v>45014</v>
      </c>
      <c r="P9" s="102">
        <f t="shared" ref="P9:P26" si="1">N9</f>
        <v>1071.03</v>
      </c>
      <c r="Q9" s="69" t="s">
        <v>671</v>
      </c>
      <c r="R9" s="70">
        <v>63</v>
      </c>
      <c r="S9" s="128">
        <f>O5+O6+O7-P9+O4</f>
        <v>1011.22</v>
      </c>
    </row>
    <row r="10" spans="1:19" x14ac:dyDescent="0.25">
      <c r="B10" s="805">
        <f>B9-C10</f>
        <v>10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339.91</v>
      </c>
      <c r="L10" s="805">
        <f>L9-M10</f>
        <v>0</v>
      </c>
      <c r="M10" s="615">
        <v>35</v>
      </c>
      <c r="N10" s="604">
        <v>1011.22</v>
      </c>
      <c r="O10" s="705">
        <v>45014</v>
      </c>
      <c r="P10" s="635">
        <f t="shared" si="1"/>
        <v>1011.22</v>
      </c>
      <c r="Q10" s="602" t="s">
        <v>671</v>
      </c>
      <c r="R10" s="603">
        <v>63</v>
      </c>
      <c r="S10" s="599">
        <f>S9-P10</f>
        <v>0</v>
      </c>
    </row>
    <row r="11" spans="1:19" x14ac:dyDescent="0.25">
      <c r="B11" s="805">
        <f>B10-C11</f>
        <v>10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339.91</v>
      </c>
      <c r="L11" s="805">
        <f>L10-M11</f>
        <v>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0</v>
      </c>
    </row>
    <row r="12" spans="1:19" x14ac:dyDescent="0.25">
      <c r="A12" s="54" t="s">
        <v>33</v>
      </c>
      <c r="B12" s="805">
        <f t="shared" ref="B12:B14" si="4">B11-C12</f>
        <v>10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339.91</v>
      </c>
      <c r="K12" s="54" t="s">
        <v>33</v>
      </c>
      <c r="L12" s="805">
        <f t="shared" ref="L12:L14" si="5">L11-M12</f>
        <v>0</v>
      </c>
      <c r="M12" s="615"/>
      <c r="N12" s="604">
        <v>0</v>
      </c>
      <c r="O12" s="705"/>
      <c r="P12" s="956">
        <f t="shared" si="1"/>
        <v>0</v>
      </c>
      <c r="Q12" s="960"/>
      <c r="R12" s="961"/>
      <c r="S12" s="1257">
        <f t="shared" si="3"/>
        <v>0</v>
      </c>
    </row>
    <row r="13" spans="1:19" x14ac:dyDescent="0.25">
      <c r="B13" s="805">
        <f t="shared" si="4"/>
        <v>10</v>
      </c>
      <c r="C13" s="615"/>
      <c r="D13" s="604">
        <v>0</v>
      </c>
      <c r="E13" s="1022"/>
      <c r="F13" s="635">
        <f t="shared" si="0"/>
        <v>0</v>
      </c>
      <c r="G13" s="602"/>
      <c r="H13" s="603"/>
      <c r="I13" s="599">
        <f t="shared" si="2"/>
        <v>339.91</v>
      </c>
      <c r="L13" s="805">
        <f t="shared" si="5"/>
        <v>0</v>
      </c>
      <c r="M13" s="615"/>
      <c r="N13" s="604">
        <v>0</v>
      </c>
      <c r="O13" s="1022"/>
      <c r="P13" s="956">
        <f t="shared" si="1"/>
        <v>0</v>
      </c>
      <c r="Q13" s="960"/>
      <c r="R13" s="961"/>
      <c r="S13" s="1257">
        <f t="shared" si="3"/>
        <v>0</v>
      </c>
    </row>
    <row r="14" spans="1:19" x14ac:dyDescent="0.25">
      <c r="A14" s="19"/>
      <c r="B14" s="805">
        <f t="shared" si="4"/>
        <v>10</v>
      </c>
      <c r="C14" s="615"/>
      <c r="D14" s="604">
        <v>0</v>
      </c>
      <c r="E14" s="1022"/>
      <c r="F14" s="635">
        <f t="shared" si="0"/>
        <v>0</v>
      </c>
      <c r="G14" s="602"/>
      <c r="H14" s="603"/>
      <c r="I14" s="599">
        <f t="shared" si="2"/>
        <v>339.91</v>
      </c>
      <c r="K14" s="19"/>
      <c r="L14" s="805">
        <f t="shared" si="5"/>
        <v>0</v>
      </c>
      <c r="M14" s="615"/>
      <c r="N14" s="604">
        <v>0</v>
      </c>
      <c r="O14" s="1022"/>
      <c r="P14" s="956">
        <f t="shared" si="1"/>
        <v>0</v>
      </c>
      <c r="Q14" s="960"/>
      <c r="R14" s="961"/>
      <c r="S14" s="1257">
        <f t="shared" si="3"/>
        <v>0</v>
      </c>
    </row>
    <row r="15" spans="1:19" x14ac:dyDescent="0.25">
      <c r="B15" s="805">
        <f>B14-C15</f>
        <v>10</v>
      </c>
      <c r="C15" s="615"/>
      <c r="D15" s="604">
        <v>0</v>
      </c>
      <c r="E15" s="1022"/>
      <c r="F15" s="635">
        <f t="shared" si="0"/>
        <v>0</v>
      </c>
      <c r="G15" s="602"/>
      <c r="H15" s="603"/>
      <c r="I15" s="599">
        <f t="shared" si="2"/>
        <v>339.91</v>
      </c>
      <c r="L15" s="805">
        <f>L14-M15</f>
        <v>0</v>
      </c>
      <c r="M15" s="615"/>
      <c r="N15" s="604">
        <v>0</v>
      </c>
      <c r="O15" s="1022"/>
      <c r="P15" s="956">
        <f t="shared" si="1"/>
        <v>0</v>
      </c>
      <c r="Q15" s="960"/>
      <c r="R15" s="961"/>
      <c r="S15" s="1257">
        <f t="shared" si="3"/>
        <v>0</v>
      </c>
    </row>
    <row r="16" spans="1:19" x14ac:dyDescent="0.25">
      <c r="B16" s="805">
        <f t="shared" ref="B16:B26" si="6">B15-C16</f>
        <v>10</v>
      </c>
      <c r="C16" s="615"/>
      <c r="D16" s="604">
        <v>0</v>
      </c>
      <c r="E16" s="1022"/>
      <c r="F16" s="635">
        <f t="shared" si="0"/>
        <v>0</v>
      </c>
      <c r="G16" s="602"/>
      <c r="H16" s="603"/>
      <c r="I16" s="599">
        <f t="shared" si="2"/>
        <v>339.91</v>
      </c>
      <c r="L16" s="805">
        <f t="shared" ref="L16:L26" si="7">L15-M16</f>
        <v>0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3"/>
        <v>0</v>
      </c>
    </row>
    <row r="17" spans="1:19" x14ac:dyDescent="0.25">
      <c r="B17" s="805">
        <f t="shared" si="6"/>
        <v>10</v>
      </c>
      <c r="C17" s="615"/>
      <c r="D17" s="68">
        <v>0</v>
      </c>
      <c r="E17" s="1022"/>
      <c r="F17" s="635">
        <f t="shared" si="0"/>
        <v>0</v>
      </c>
      <c r="G17" s="602"/>
      <c r="H17" s="603"/>
      <c r="I17" s="599">
        <f t="shared" si="2"/>
        <v>339.91</v>
      </c>
      <c r="L17" s="805">
        <f t="shared" si="7"/>
        <v>0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3"/>
        <v>0</v>
      </c>
    </row>
    <row r="18" spans="1:19" x14ac:dyDescent="0.25">
      <c r="B18" s="805">
        <f t="shared" si="6"/>
        <v>10</v>
      </c>
      <c r="C18" s="615"/>
      <c r="D18" s="68">
        <v>0</v>
      </c>
      <c r="E18" s="1022"/>
      <c r="F18" s="635">
        <f t="shared" si="0"/>
        <v>0</v>
      </c>
      <c r="G18" s="602"/>
      <c r="H18" s="603"/>
      <c r="I18" s="599">
        <f t="shared" si="2"/>
        <v>339.91</v>
      </c>
      <c r="L18" s="805">
        <f t="shared" si="7"/>
        <v>0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3"/>
        <v>0</v>
      </c>
    </row>
    <row r="19" spans="1:19" x14ac:dyDescent="0.25">
      <c r="B19" s="805">
        <f t="shared" si="6"/>
        <v>10</v>
      </c>
      <c r="C19" s="615"/>
      <c r="D19" s="68">
        <v>0</v>
      </c>
      <c r="E19" s="1022"/>
      <c r="F19" s="635">
        <f t="shared" si="0"/>
        <v>0</v>
      </c>
      <c r="G19" s="602"/>
      <c r="H19" s="603"/>
      <c r="I19" s="599">
        <f t="shared" si="2"/>
        <v>339.91</v>
      </c>
      <c r="L19" s="805">
        <f t="shared" si="7"/>
        <v>0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3"/>
        <v>0</v>
      </c>
    </row>
    <row r="20" spans="1:19" x14ac:dyDescent="0.25">
      <c r="B20" s="805">
        <f t="shared" si="6"/>
        <v>10</v>
      </c>
      <c r="C20" s="615"/>
      <c r="D20" s="68">
        <v>0</v>
      </c>
      <c r="E20" s="1022"/>
      <c r="F20" s="635">
        <f t="shared" si="0"/>
        <v>0</v>
      </c>
      <c r="G20" s="602"/>
      <c r="H20" s="603"/>
      <c r="I20" s="599">
        <f t="shared" si="2"/>
        <v>339.91</v>
      </c>
      <c r="L20" s="805">
        <f t="shared" si="7"/>
        <v>0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3"/>
        <v>0</v>
      </c>
    </row>
    <row r="21" spans="1:19" x14ac:dyDescent="0.25">
      <c r="B21" s="805">
        <f t="shared" si="6"/>
        <v>10</v>
      </c>
      <c r="C21" s="615"/>
      <c r="D21" s="68">
        <v>0</v>
      </c>
      <c r="E21" s="1022"/>
      <c r="F21" s="635">
        <f t="shared" si="0"/>
        <v>0</v>
      </c>
      <c r="G21" s="602"/>
      <c r="H21" s="603"/>
      <c r="I21" s="599">
        <f t="shared" si="2"/>
        <v>339.91</v>
      </c>
      <c r="L21" s="805">
        <f t="shared" si="7"/>
        <v>0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3"/>
        <v>0</v>
      </c>
    </row>
    <row r="22" spans="1:19" x14ac:dyDescent="0.25">
      <c r="B22" s="805">
        <f t="shared" si="6"/>
        <v>10</v>
      </c>
      <c r="C22" s="615"/>
      <c r="D22" s="68">
        <v>0</v>
      </c>
      <c r="E22" s="1022"/>
      <c r="F22" s="635">
        <f t="shared" si="0"/>
        <v>0</v>
      </c>
      <c r="G22" s="602"/>
      <c r="H22" s="603"/>
      <c r="I22" s="599">
        <f t="shared" si="2"/>
        <v>339.91</v>
      </c>
      <c r="L22" s="805">
        <f t="shared" si="7"/>
        <v>0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3"/>
        <v>0</v>
      </c>
    </row>
    <row r="23" spans="1:19" x14ac:dyDescent="0.25">
      <c r="B23" s="805">
        <f t="shared" si="6"/>
        <v>10</v>
      </c>
      <c r="C23" s="681"/>
      <c r="D23" s="68">
        <v>0</v>
      </c>
      <c r="E23" s="1022"/>
      <c r="F23" s="635">
        <f t="shared" si="0"/>
        <v>0</v>
      </c>
      <c r="G23" s="602"/>
      <c r="H23" s="603"/>
      <c r="I23" s="599">
        <f t="shared" si="2"/>
        <v>339.91</v>
      </c>
      <c r="L23" s="805">
        <f t="shared" si="7"/>
        <v>0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3"/>
        <v>0</v>
      </c>
    </row>
    <row r="24" spans="1:19" x14ac:dyDescent="0.25">
      <c r="B24" s="805">
        <f t="shared" si="6"/>
        <v>10</v>
      </c>
      <c r="C24" s="681"/>
      <c r="D24" s="68">
        <v>0</v>
      </c>
      <c r="E24" s="1022"/>
      <c r="F24" s="635">
        <f t="shared" si="0"/>
        <v>0</v>
      </c>
      <c r="G24" s="602"/>
      <c r="H24" s="603"/>
      <c r="I24" s="599">
        <f t="shared" si="2"/>
        <v>339.91</v>
      </c>
      <c r="L24" s="805">
        <f t="shared" si="7"/>
        <v>0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3"/>
        <v>0</v>
      </c>
    </row>
    <row r="25" spans="1:19" x14ac:dyDescent="0.25">
      <c r="B25" s="393">
        <f t="shared" si="6"/>
        <v>10</v>
      </c>
      <c r="C25" s="15"/>
      <c r="D25" s="68">
        <v>0</v>
      </c>
      <c r="E25" s="1011"/>
      <c r="F25" s="102">
        <f t="shared" si="0"/>
        <v>0</v>
      </c>
      <c r="G25" s="69"/>
      <c r="H25" s="70"/>
      <c r="I25" s="128">
        <f t="shared" si="2"/>
        <v>339.91</v>
      </c>
      <c r="L25" s="393">
        <f t="shared" si="7"/>
        <v>0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3"/>
        <v>0</v>
      </c>
    </row>
    <row r="26" spans="1:19" ht="15.75" thickBot="1" x14ac:dyDescent="0.3">
      <c r="A26" s="117"/>
      <c r="B26" s="1023">
        <f t="shared" si="6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339.91</v>
      </c>
      <c r="K26" s="117"/>
      <c r="L26" s="1023">
        <f t="shared" si="7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0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  <c r="K27" s="47">
        <f>SUM(K26:K26)</f>
        <v>0</v>
      </c>
      <c r="M27" s="72">
        <f>SUM(M9:M26)</f>
        <v>70</v>
      </c>
      <c r="N27" s="102">
        <f>SUM(N9:N26)</f>
        <v>2082.25</v>
      </c>
      <c r="O27" s="74"/>
      <c r="P27" s="102">
        <f>SUM(P9:P26)</f>
        <v>2082.25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384" t="s">
        <v>21</v>
      </c>
      <c r="E29" s="1385"/>
      <c r="F29" s="137">
        <f>E5+E6-F27+E7+E4</f>
        <v>339.91</v>
      </c>
      <c r="L29" s="5"/>
      <c r="N29" s="1384" t="s">
        <v>21</v>
      </c>
      <c r="O29" s="1385"/>
      <c r="P29" s="137">
        <f>O5+O6-P27+O7+O4</f>
        <v>0</v>
      </c>
    </row>
    <row r="30" spans="1:19" ht="15.75" thickBot="1" x14ac:dyDescent="0.3">
      <c r="A30" s="121"/>
      <c r="D30" s="1121" t="s">
        <v>4</v>
      </c>
      <c r="E30" s="1122"/>
      <c r="F30" s="49">
        <f>F5+F6-C27+F7+F4</f>
        <v>10</v>
      </c>
      <c r="K30" s="121"/>
      <c r="N30" s="1121" t="s">
        <v>4</v>
      </c>
      <c r="O30" s="1122"/>
      <c r="P30" s="49">
        <f>P5+P6-M27+P7+P4</f>
        <v>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6" activePane="bottomLeft" state="frozen"/>
      <selection pane="bottomLeft" activeCell="V53" sqref="V5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28" t="s">
        <v>334</v>
      </c>
      <c r="B1" s="1428"/>
      <c r="C1" s="1428"/>
      <c r="D1" s="1428"/>
      <c r="E1" s="1428"/>
      <c r="F1" s="1428"/>
      <c r="G1" s="1428"/>
      <c r="H1" s="1428"/>
      <c r="I1" s="1428"/>
      <c r="J1" s="1428"/>
      <c r="K1" s="449">
        <v>1</v>
      </c>
      <c r="M1" s="1431" t="s">
        <v>327</v>
      </c>
      <c r="N1" s="1431"/>
      <c r="O1" s="1431"/>
      <c r="P1" s="1431"/>
      <c r="Q1" s="1431"/>
      <c r="R1" s="1431"/>
      <c r="S1" s="1431"/>
      <c r="T1" s="1431"/>
      <c r="U1" s="1431"/>
      <c r="V1" s="1431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429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14426.600000000002</v>
      </c>
      <c r="H5" s="150">
        <f>E5+E6-G5+E4</f>
        <v>4406.5999999999967</v>
      </c>
      <c r="M5" s="1429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430"/>
      <c r="B6" s="581" t="s">
        <v>102</v>
      </c>
      <c r="C6" s="729"/>
      <c r="D6" s="619"/>
      <c r="E6" s="709"/>
      <c r="F6" s="730"/>
      <c r="M6" s="1430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5" t="s">
        <v>59</v>
      </c>
      <c r="V8" s="1095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09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09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09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097">
        <f t="shared" si="5"/>
        <v>0</v>
      </c>
    </row>
    <row r="18" spans="1:23" x14ac:dyDescent="0.25">
      <c r="B18">
        <v>27.22</v>
      </c>
      <c r="C18" s="15">
        <v>10</v>
      </c>
      <c r="D18" s="1224">
        <f t="shared" si="10"/>
        <v>272.2</v>
      </c>
      <c r="E18" s="1011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097">
        <f t="shared" si="5"/>
        <v>0</v>
      </c>
    </row>
    <row r="19" spans="1:23" x14ac:dyDescent="0.25">
      <c r="B19">
        <v>27.22</v>
      </c>
      <c r="C19" s="15">
        <v>2</v>
      </c>
      <c r="D19" s="1224">
        <f t="shared" si="10"/>
        <v>54.44</v>
      </c>
      <c r="E19" s="1011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097">
        <f t="shared" si="5"/>
        <v>0</v>
      </c>
    </row>
    <row r="20" spans="1:23" x14ac:dyDescent="0.25">
      <c r="B20">
        <v>27.22</v>
      </c>
      <c r="C20" s="15">
        <v>24</v>
      </c>
      <c r="D20" s="1224">
        <f t="shared" si="10"/>
        <v>653.28</v>
      </c>
      <c r="E20" s="1011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4">
        <f t="shared" si="10"/>
        <v>653.28</v>
      </c>
      <c r="E21" s="1011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4">
        <f t="shared" si="10"/>
        <v>54.44</v>
      </c>
      <c r="E22" s="1011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4">
        <f t="shared" si="10"/>
        <v>653.28</v>
      </c>
      <c r="E23" s="1011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4">
        <f t="shared" si="10"/>
        <v>653.28</v>
      </c>
      <c r="E24" s="1011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4">
        <f t="shared" si="10"/>
        <v>653.28</v>
      </c>
      <c r="E25" s="1011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4">
        <f t="shared" si="10"/>
        <v>54.44</v>
      </c>
      <c r="E26" s="1011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4">
        <f t="shared" si="10"/>
        <v>54.44</v>
      </c>
      <c r="E27" s="1011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4">
        <f t="shared" si="10"/>
        <v>136.1</v>
      </c>
      <c r="E28" s="1011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4">
        <f t="shared" si="10"/>
        <v>653.28</v>
      </c>
      <c r="E29" s="1011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4">
        <f t="shared" si="10"/>
        <v>653.28</v>
      </c>
      <c r="E30" s="1011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4">
        <f t="shared" si="10"/>
        <v>217.76</v>
      </c>
      <c r="E31" s="1011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4">
        <f t="shared" si="10"/>
        <v>54.44</v>
      </c>
      <c r="E32" s="1011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4">
        <f t="shared" si="10"/>
        <v>272.2</v>
      </c>
      <c r="E33" s="1011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4">
        <f t="shared" si="10"/>
        <v>54.44</v>
      </c>
      <c r="E34" s="1011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4">
        <f t="shared" si="10"/>
        <v>653.28</v>
      </c>
      <c r="E35" s="1011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224">
        <f t="shared" si="10"/>
        <v>27.22</v>
      </c>
      <c r="E36" s="1011">
        <v>45005</v>
      </c>
      <c r="F36" s="499">
        <f t="shared" si="11"/>
        <v>27.22</v>
      </c>
      <c r="G36" s="318" t="s">
        <v>608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225">
        <v>45006</v>
      </c>
      <c r="F37" s="499">
        <f t="shared" si="11"/>
        <v>653.28</v>
      </c>
      <c r="G37" s="318" t="s">
        <v>614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225">
        <v>45007</v>
      </c>
      <c r="F38" s="499">
        <f t="shared" si="11"/>
        <v>27.22</v>
      </c>
      <c r="G38" s="318" t="s">
        <v>619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225">
        <v>45007</v>
      </c>
      <c r="F39" s="499">
        <f t="shared" si="11"/>
        <v>54.44</v>
      </c>
      <c r="G39" s="318" t="s">
        <v>620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225">
        <v>45008</v>
      </c>
      <c r="F40" s="499">
        <f t="shared" si="11"/>
        <v>27.22</v>
      </c>
      <c r="G40" s="318" t="s">
        <v>631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225">
        <v>45008</v>
      </c>
      <c r="F41" s="499">
        <f t="shared" si="11"/>
        <v>27.22</v>
      </c>
      <c r="G41" s="318" t="s">
        <v>632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225">
        <v>45008</v>
      </c>
      <c r="F42" s="499">
        <f t="shared" si="11"/>
        <v>136.1</v>
      </c>
      <c r="G42" s="318" t="s">
        <v>633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225">
        <v>45009</v>
      </c>
      <c r="F43" s="499">
        <f t="shared" si="11"/>
        <v>653.28</v>
      </c>
      <c r="G43" s="318" t="s">
        <v>637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225">
        <v>45009</v>
      </c>
      <c r="F44" s="499">
        <f t="shared" si="11"/>
        <v>653.28</v>
      </c>
      <c r="G44" s="318" t="s">
        <v>639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225">
        <v>45009</v>
      </c>
      <c r="F45" s="499">
        <f t="shared" si="11"/>
        <v>136.1</v>
      </c>
      <c r="G45" s="318" t="s">
        <v>644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225">
        <v>45010</v>
      </c>
      <c r="F46" s="499">
        <f t="shared" si="11"/>
        <v>27.22</v>
      </c>
      <c r="G46" s="318" t="s">
        <v>646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225">
        <v>45010</v>
      </c>
      <c r="F47" s="499">
        <f t="shared" si="11"/>
        <v>653.28</v>
      </c>
      <c r="G47" s="318" t="s">
        <v>647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225">
        <v>45010</v>
      </c>
      <c r="F48" s="499">
        <f t="shared" si="11"/>
        <v>217.76</v>
      </c>
      <c r="G48" s="318" t="s">
        <v>647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225">
        <v>45013</v>
      </c>
      <c r="F49" s="499">
        <f t="shared" si="11"/>
        <v>27.22</v>
      </c>
      <c r="G49" s="318" t="s">
        <v>660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225">
        <v>45015</v>
      </c>
      <c r="F50" s="499">
        <f t="shared" si="11"/>
        <v>653.28</v>
      </c>
      <c r="G50" s="318" t="s">
        <v>681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225">
        <v>45016</v>
      </c>
      <c r="F51" s="499">
        <f t="shared" si="11"/>
        <v>653.28</v>
      </c>
      <c r="G51" s="318" t="s">
        <v>686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225">
        <v>45017</v>
      </c>
      <c r="F52" s="499">
        <f t="shared" si="11"/>
        <v>136.1</v>
      </c>
      <c r="G52" s="318" t="s">
        <v>693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225">
        <v>45017</v>
      </c>
      <c r="F53" s="499">
        <f t="shared" si="11"/>
        <v>272.2</v>
      </c>
      <c r="G53" s="318" t="s">
        <v>697</v>
      </c>
      <c r="H53" s="319">
        <v>74</v>
      </c>
      <c r="I53" s="412">
        <f t="shared" si="6"/>
        <v>4406.5999999999949</v>
      </c>
      <c r="J53" s="413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5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5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5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5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5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5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5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5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5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5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5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5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5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5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5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5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5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5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5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5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5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5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5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5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5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5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5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5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5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5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5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5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95" t="s">
        <v>11</v>
      </c>
      <c r="D120" s="1396"/>
      <c r="E120" s="56">
        <f>E4+E5+E6-F115</f>
        <v>4406.5999999999985</v>
      </c>
      <c r="G120" s="47"/>
      <c r="H120" s="90"/>
      <c r="O120" s="1395" t="s">
        <v>11</v>
      </c>
      <c r="P120" s="1396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 t="s">
        <v>333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408" t="s">
        <v>302</v>
      </c>
      <c r="B5" s="339" t="s">
        <v>64</v>
      </c>
      <c r="C5" s="616">
        <v>127</v>
      </c>
      <c r="D5" s="617">
        <v>44989</v>
      </c>
      <c r="E5" s="604">
        <v>5161.33</v>
      </c>
      <c r="F5" s="615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408"/>
      <c r="B6" s="973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1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1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1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1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1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1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1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1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217</v>
      </c>
      <c r="C18" s="804">
        <v>3</v>
      </c>
      <c r="D18" s="780">
        <v>65.400000000000006</v>
      </c>
      <c r="E18" s="1241">
        <v>45007</v>
      </c>
      <c r="F18" s="780">
        <f t="shared" si="0"/>
        <v>65.400000000000006</v>
      </c>
      <c r="G18" s="781" t="s">
        <v>621</v>
      </c>
      <c r="H18" s="782">
        <v>132</v>
      </c>
      <c r="I18" s="709">
        <f t="shared" si="2"/>
        <v>4472.9000000000005</v>
      </c>
    </row>
    <row r="19" spans="2:9" x14ac:dyDescent="0.25">
      <c r="B19" s="736">
        <f t="shared" si="1"/>
        <v>177</v>
      </c>
      <c r="C19" s="804">
        <v>40</v>
      </c>
      <c r="D19" s="780">
        <v>899.99</v>
      </c>
      <c r="E19" s="1241">
        <v>45008</v>
      </c>
      <c r="F19" s="780">
        <f t="shared" si="0"/>
        <v>899.99</v>
      </c>
      <c r="G19" s="781" t="s">
        <v>636</v>
      </c>
      <c r="H19" s="782">
        <v>132</v>
      </c>
      <c r="I19" s="709">
        <f t="shared" si="2"/>
        <v>3572.9100000000008</v>
      </c>
    </row>
    <row r="20" spans="2:9" x14ac:dyDescent="0.25">
      <c r="B20" s="736">
        <f t="shared" si="1"/>
        <v>176</v>
      </c>
      <c r="C20" s="804">
        <v>1</v>
      </c>
      <c r="D20" s="780">
        <v>19.760000000000002</v>
      </c>
      <c r="E20" s="1241">
        <v>45013</v>
      </c>
      <c r="F20" s="780">
        <f t="shared" si="0"/>
        <v>19.760000000000002</v>
      </c>
      <c r="G20" s="781" t="s">
        <v>660</v>
      </c>
      <c r="H20" s="782">
        <v>132</v>
      </c>
      <c r="I20" s="709">
        <f t="shared" si="2"/>
        <v>3553.1500000000005</v>
      </c>
    </row>
    <row r="21" spans="2:9" x14ac:dyDescent="0.25">
      <c r="B21" s="736">
        <f t="shared" si="1"/>
        <v>174</v>
      </c>
      <c r="C21" s="804">
        <v>2</v>
      </c>
      <c r="D21" s="780">
        <v>39.54</v>
      </c>
      <c r="E21" s="1241">
        <v>45012</v>
      </c>
      <c r="F21" s="780">
        <f t="shared" si="0"/>
        <v>39.54</v>
      </c>
      <c r="G21" s="781" t="s">
        <v>662</v>
      </c>
      <c r="H21" s="782">
        <v>132</v>
      </c>
      <c r="I21" s="709">
        <f t="shared" si="2"/>
        <v>3513.6100000000006</v>
      </c>
    </row>
    <row r="22" spans="2:9" x14ac:dyDescent="0.25">
      <c r="B22" s="736">
        <f t="shared" si="1"/>
        <v>171</v>
      </c>
      <c r="C22" s="804">
        <v>3</v>
      </c>
      <c r="D22" s="780">
        <v>61.44</v>
      </c>
      <c r="E22" s="1241">
        <v>45016</v>
      </c>
      <c r="F22" s="780">
        <f t="shared" si="0"/>
        <v>61.44</v>
      </c>
      <c r="G22" s="781" t="s">
        <v>687</v>
      </c>
      <c r="H22" s="782">
        <v>132</v>
      </c>
      <c r="I22" s="709">
        <f t="shared" si="2"/>
        <v>3452.1700000000005</v>
      </c>
    </row>
    <row r="23" spans="2:9" x14ac:dyDescent="0.25">
      <c r="B23" s="736">
        <f t="shared" si="1"/>
        <v>169</v>
      </c>
      <c r="C23" s="804">
        <v>2</v>
      </c>
      <c r="D23" s="780">
        <v>41.73</v>
      </c>
      <c r="E23" s="1241">
        <v>45016</v>
      </c>
      <c r="F23" s="780">
        <f t="shared" si="0"/>
        <v>41.73</v>
      </c>
      <c r="G23" s="781" t="s">
        <v>688</v>
      </c>
      <c r="H23" s="782">
        <v>132</v>
      </c>
      <c r="I23" s="709">
        <f t="shared" si="2"/>
        <v>3410.4400000000005</v>
      </c>
    </row>
    <row r="24" spans="2:9" x14ac:dyDescent="0.25">
      <c r="B24" s="736">
        <f t="shared" si="1"/>
        <v>164</v>
      </c>
      <c r="C24" s="804">
        <v>5</v>
      </c>
      <c r="D24" s="780">
        <v>106.71</v>
      </c>
      <c r="E24" s="1241">
        <v>45017</v>
      </c>
      <c r="F24" s="780">
        <f t="shared" si="0"/>
        <v>106.71</v>
      </c>
      <c r="G24" s="781" t="s">
        <v>697</v>
      </c>
      <c r="H24" s="782">
        <v>132</v>
      </c>
      <c r="I24" s="709">
        <f t="shared" si="2"/>
        <v>3303.7300000000005</v>
      </c>
    </row>
    <row r="25" spans="2:9" x14ac:dyDescent="0.25">
      <c r="B25" s="736">
        <f t="shared" si="1"/>
        <v>164</v>
      </c>
      <c r="C25" s="804"/>
      <c r="D25" s="780"/>
      <c r="E25" s="1241"/>
      <c r="F25" s="780">
        <f t="shared" si="0"/>
        <v>0</v>
      </c>
      <c r="G25" s="781"/>
      <c r="H25" s="782"/>
      <c r="I25" s="709">
        <f t="shared" si="2"/>
        <v>3303.7300000000005</v>
      </c>
    </row>
    <row r="26" spans="2:9" x14ac:dyDescent="0.25">
      <c r="B26" s="736">
        <f t="shared" si="1"/>
        <v>164</v>
      </c>
      <c r="C26" s="804"/>
      <c r="D26" s="780"/>
      <c r="E26" s="1241"/>
      <c r="F26" s="780">
        <f t="shared" si="0"/>
        <v>0</v>
      </c>
      <c r="G26" s="781"/>
      <c r="H26" s="782"/>
      <c r="I26" s="709">
        <f t="shared" si="2"/>
        <v>3303.7300000000005</v>
      </c>
    </row>
    <row r="27" spans="2:9" x14ac:dyDescent="0.25">
      <c r="B27" s="736">
        <f t="shared" si="1"/>
        <v>164</v>
      </c>
      <c r="C27" s="804"/>
      <c r="D27" s="780"/>
      <c r="E27" s="1241"/>
      <c r="F27" s="780">
        <f t="shared" si="0"/>
        <v>0</v>
      </c>
      <c r="G27" s="781"/>
      <c r="H27" s="782"/>
      <c r="I27" s="709">
        <f t="shared" si="2"/>
        <v>3303.7300000000005</v>
      </c>
    </row>
    <row r="28" spans="2:9" x14ac:dyDescent="0.25">
      <c r="B28" s="736">
        <f t="shared" si="1"/>
        <v>164</v>
      </c>
      <c r="C28" s="804"/>
      <c r="D28" s="780"/>
      <c r="E28" s="1241"/>
      <c r="F28" s="780">
        <f t="shared" si="0"/>
        <v>0</v>
      </c>
      <c r="G28" s="781"/>
      <c r="H28" s="782"/>
      <c r="I28" s="709">
        <f t="shared" si="2"/>
        <v>3303.7300000000005</v>
      </c>
    </row>
    <row r="29" spans="2:9" x14ac:dyDescent="0.25">
      <c r="B29" s="736">
        <f t="shared" si="1"/>
        <v>164</v>
      </c>
      <c r="C29" s="804"/>
      <c r="D29" s="780"/>
      <c r="E29" s="1241"/>
      <c r="F29" s="780">
        <f t="shared" si="0"/>
        <v>0</v>
      </c>
      <c r="G29" s="781"/>
      <c r="H29" s="782"/>
      <c r="I29" s="709">
        <f t="shared" si="2"/>
        <v>3303.7300000000005</v>
      </c>
    </row>
    <row r="30" spans="2:9" x14ac:dyDescent="0.25">
      <c r="B30" s="736">
        <f t="shared" si="1"/>
        <v>164</v>
      </c>
      <c r="C30" s="804"/>
      <c r="D30" s="780"/>
      <c r="E30" s="1241"/>
      <c r="F30" s="780">
        <f t="shared" si="0"/>
        <v>0</v>
      </c>
      <c r="G30" s="781"/>
      <c r="H30" s="782"/>
      <c r="I30" s="709">
        <f t="shared" si="2"/>
        <v>3303.7300000000005</v>
      </c>
    </row>
    <row r="31" spans="2:9" x14ac:dyDescent="0.25">
      <c r="B31" s="736">
        <f t="shared" si="1"/>
        <v>164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3303.7300000000005</v>
      </c>
    </row>
    <row r="32" spans="2:9" x14ac:dyDescent="0.25">
      <c r="B32" s="736">
        <f t="shared" si="1"/>
        <v>164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3303.7300000000005</v>
      </c>
    </row>
    <row r="33" spans="2:9" x14ac:dyDescent="0.25">
      <c r="B33" s="736">
        <f t="shared" si="1"/>
        <v>164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3303.7300000000005</v>
      </c>
    </row>
    <row r="34" spans="2:9" x14ac:dyDescent="0.25">
      <c r="B34" s="736">
        <f t="shared" si="1"/>
        <v>164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3303.7300000000005</v>
      </c>
    </row>
    <row r="35" spans="2:9" x14ac:dyDescent="0.25">
      <c r="B35" s="736">
        <f t="shared" si="1"/>
        <v>164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3303.7300000000005</v>
      </c>
    </row>
    <row r="36" spans="2:9" x14ac:dyDescent="0.25">
      <c r="B36" s="736">
        <f t="shared" si="1"/>
        <v>164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3303.7300000000005</v>
      </c>
    </row>
    <row r="37" spans="2:9" x14ac:dyDescent="0.25">
      <c r="B37" s="736">
        <f t="shared" si="1"/>
        <v>164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3303.7300000000005</v>
      </c>
    </row>
    <row r="38" spans="2:9" x14ac:dyDescent="0.25">
      <c r="B38" s="736">
        <f t="shared" si="1"/>
        <v>164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3303.7300000000005</v>
      </c>
    </row>
    <row r="39" spans="2:9" x14ac:dyDescent="0.25">
      <c r="B39" s="736">
        <f t="shared" si="1"/>
        <v>164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3303.7300000000005</v>
      </c>
    </row>
    <row r="40" spans="2:9" x14ac:dyDescent="0.25">
      <c r="B40" s="736">
        <f t="shared" si="1"/>
        <v>164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395" t="s">
        <v>11</v>
      </c>
      <c r="D73" s="1396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01"/>
      <c r="B5" s="1432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1"/>
      <c r="B6" s="143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5" t="s">
        <v>11</v>
      </c>
      <c r="D60" s="139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28" sqref="C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97" t="s">
        <v>388</v>
      </c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1"/>
      <c r="B4" s="1433" t="s">
        <v>86</v>
      </c>
      <c r="C4" s="124"/>
      <c r="D4" s="130"/>
      <c r="E4" s="120"/>
      <c r="F4" s="72"/>
      <c r="G4" s="445"/>
      <c r="H4" s="1000"/>
    </row>
    <row r="5" spans="1:10" ht="15" customHeight="1" x14ac:dyDescent="0.25">
      <c r="A5" s="1401"/>
      <c r="B5" s="1434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1008.77</v>
      </c>
      <c r="H5" s="150">
        <f>E4+E5+E6+E7+E8-G5</f>
        <v>0</v>
      </c>
    </row>
    <row r="6" spans="1:10" ht="15" customHeight="1" x14ac:dyDescent="0.25">
      <c r="A6" s="1408" t="s">
        <v>389</v>
      </c>
      <c r="B6" s="1434"/>
      <c r="C6" s="124"/>
      <c r="D6" s="221"/>
      <c r="E6" s="77"/>
      <c r="F6" s="61"/>
    </row>
    <row r="7" spans="1:10" ht="15.75" x14ac:dyDescent="0.25">
      <c r="A7" s="1408"/>
      <c r="B7" s="921"/>
      <c r="C7" s="124"/>
      <c r="D7" s="221"/>
      <c r="E7" s="77"/>
      <c r="F7" s="61"/>
    </row>
    <row r="8" spans="1:10" ht="16.5" thickBot="1" x14ac:dyDescent="0.3">
      <c r="A8" s="1408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0</v>
      </c>
      <c r="C10" s="776">
        <v>40</v>
      </c>
      <c r="D10" s="604">
        <v>1008.77</v>
      </c>
      <c r="E10" s="708">
        <v>45003</v>
      </c>
      <c r="F10" s="604">
        <f t="shared" ref="F10:F55" si="0">D10</f>
        <v>1008.77</v>
      </c>
      <c r="G10" s="602" t="s">
        <v>600</v>
      </c>
      <c r="H10" s="603">
        <v>58</v>
      </c>
      <c r="I10" s="709">
        <f>E5+E4-F10+E6+E7+E8</f>
        <v>0</v>
      </c>
      <c r="J10" s="633"/>
    </row>
    <row r="11" spans="1:10" x14ac:dyDescent="0.25">
      <c r="A11" s="76"/>
      <c r="B11" s="736">
        <f t="shared" ref="B11:B54" si="1">B10-C11</f>
        <v>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0</v>
      </c>
      <c r="J11" s="633"/>
    </row>
    <row r="12" spans="1:10" x14ac:dyDescent="0.25">
      <c r="A12" s="12"/>
      <c r="B12" s="736">
        <f t="shared" si="1"/>
        <v>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0</v>
      </c>
      <c r="J12" s="633"/>
    </row>
    <row r="13" spans="1:10" x14ac:dyDescent="0.25">
      <c r="A13" s="54" t="s">
        <v>33</v>
      </c>
      <c r="B13" s="736">
        <f t="shared" si="1"/>
        <v>0</v>
      </c>
      <c r="C13" s="681"/>
      <c r="D13" s="604"/>
      <c r="E13" s="708"/>
      <c r="F13" s="959">
        <f t="shared" si="0"/>
        <v>0</v>
      </c>
      <c r="G13" s="960"/>
      <c r="H13" s="961"/>
      <c r="I13" s="1263">
        <f t="shared" si="2"/>
        <v>0</v>
      </c>
      <c r="J13" s="633"/>
    </row>
    <row r="14" spans="1:10" x14ac:dyDescent="0.25">
      <c r="A14" s="76"/>
      <c r="B14" s="736">
        <f t="shared" si="1"/>
        <v>0</v>
      </c>
      <c r="C14" s="681"/>
      <c r="D14" s="604"/>
      <c r="E14" s="708"/>
      <c r="F14" s="959">
        <f t="shared" si="0"/>
        <v>0</v>
      </c>
      <c r="G14" s="960"/>
      <c r="H14" s="961"/>
      <c r="I14" s="1263">
        <f t="shared" si="2"/>
        <v>0</v>
      </c>
      <c r="J14" s="633"/>
    </row>
    <row r="15" spans="1:10" x14ac:dyDescent="0.25">
      <c r="A15" s="12"/>
      <c r="B15" s="736">
        <f t="shared" si="1"/>
        <v>0</v>
      </c>
      <c r="C15" s="681"/>
      <c r="D15" s="604"/>
      <c r="E15" s="708"/>
      <c r="F15" s="959">
        <f t="shared" si="0"/>
        <v>0</v>
      </c>
      <c r="G15" s="960"/>
      <c r="H15" s="961"/>
      <c r="I15" s="1263">
        <f t="shared" si="2"/>
        <v>0</v>
      </c>
      <c r="J15" s="633"/>
    </row>
    <row r="16" spans="1:10" x14ac:dyDescent="0.25">
      <c r="B16" s="736">
        <f t="shared" si="1"/>
        <v>0</v>
      </c>
      <c r="C16" s="681"/>
      <c r="D16" s="604"/>
      <c r="E16" s="708"/>
      <c r="F16" s="959">
        <f t="shared" si="0"/>
        <v>0</v>
      </c>
      <c r="G16" s="960"/>
      <c r="H16" s="961"/>
      <c r="I16" s="1263">
        <f t="shared" si="2"/>
        <v>0</v>
      </c>
      <c r="J16" s="633"/>
    </row>
    <row r="17" spans="2:10" x14ac:dyDescent="0.25">
      <c r="B17" s="736">
        <f t="shared" si="1"/>
        <v>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0</v>
      </c>
      <c r="J17" s="633"/>
    </row>
    <row r="18" spans="2:10" x14ac:dyDescent="0.25">
      <c r="B18" s="736">
        <f t="shared" si="1"/>
        <v>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0</v>
      </c>
      <c r="J18" s="633"/>
    </row>
    <row r="19" spans="2:10" x14ac:dyDescent="0.25">
      <c r="B19" s="174">
        <f t="shared" si="1"/>
        <v>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0</v>
      </c>
    </row>
    <row r="20" spans="2:10" x14ac:dyDescent="0.25">
      <c r="B20" s="174">
        <f t="shared" si="1"/>
        <v>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0</v>
      </c>
    </row>
    <row r="21" spans="2:10" x14ac:dyDescent="0.25">
      <c r="B21" s="174">
        <f t="shared" si="1"/>
        <v>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40</v>
      </c>
      <c r="D56" s="120">
        <f>SUM(D10:D55)</f>
        <v>1008.77</v>
      </c>
      <c r="E56" s="160"/>
      <c r="F56" s="120">
        <f>SUM(F10:F55)</f>
        <v>1008.77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95" t="s">
        <v>11</v>
      </c>
      <c r="D61" s="139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7"/>
      <c r="B1" s="1397"/>
      <c r="C1" s="1397"/>
      <c r="D1" s="1397"/>
      <c r="E1" s="1397"/>
      <c r="F1" s="1397"/>
      <c r="G1" s="139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35"/>
      <c r="B5" s="1437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36"/>
      <c r="B6" s="143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39" t="s">
        <v>11</v>
      </c>
      <c r="D56" s="144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F25" sqref="F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20" t="s">
        <v>333</v>
      </c>
      <c r="B1" s="1420"/>
      <c r="C1" s="1420"/>
      <c r="D1" s="1420"/>
      <c r="E1" s="1420"/>
      <c r="F1" s="1420"/>
      <c r="G1" s="14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41" t="s">
        <v>303</v>
      </c>
      <c r="C4" s="17"/>
      <c r="E4" s="243"/>
      <c r="F4" s="229"/>
    </row>
    <row r="5" spans="1:10" ht="15" customHeight="1" x14ac:dyDescent="0.25">
      <c r="A5" s="1444" t="s">
        <v>302</v>
      </c>
      <c r="B5" s="144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445"/>
      <c r="B6" s="144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0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4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5">
        <f>I8-F9</f>
        <v>4698.9399999999996</v>
      </c>
      <c r="J9" s="1026">
        <f>J8-C9</f>
        <v>207</v>
      </c>
    </row>
    <row r="10" spans="1:10" ht="15.75" x14ac:dyDescent="0.25">
      <c r="A10" s="174"/>
      <c r="B10" s="980">
        <f t="shared" ref="B10:B53" si="1">B9-C10</f>
        <v>205</v>
      </c>
      <c r="C10" s="15">
        <v>2</v>
      </c>
      <c r="D10" s="1231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80">
        <f t="shared" si="1"/>
        <v>204</v>
      </c>
      <c r="C11" s="15">
        <v>1</v>
      </c>
      <c r="D11" s="1231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80">
        <f t="shared" si="1"/>
        <v>203</v>
      </c>
      <c r="C12" s="15">
        <v>1</v>
      </c>
      <c r="D12" s="1231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80">
        <f t="shared" si="1"/>
        <v>198</v>
      </c>
      <c r="C13" s="15">
        <v>5</v>
      </c>
      <c r="D13" s="1231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80">
        <f t="shared" si="1"/>
        <v>196</v>
      </c>
      <c r="C14" s="15">
        <v>2</v>
      </c>
      <c r="D14" s="1231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80">
        <f t="shared" si="1"/>
        <v>193</v>
      </c>
      <c r="C15" s="15">
        <v>3</v>
      </c>
      <c r="D15" s="1231">
        <v>66.03</v>
      </c>
      <c r="E15" s="1232">
        <v>45007</v>
      </c>
      <c r="F15" s="499">
        <f t="shared" si="0"/>
        <v>66.03</v>
      </c>
      <c r="G15" s="318" t="s">
        <v>621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80">
        <f t="shared" si="1"/>
        <v>192</v>
      </c>
      <c r="C16" s="15">
        <v>1</v>
      </c>
      <c r="D16" s="1231">
        <v>19.91</v>
      </c>
      <c r="E16" s="1232">
        <v>45008</v>
      </c>
      <c r="F16" s="499">
        <f t="shared" si="0"/>
        <v>19.91</v>
      </c>
      <c r="G16" s="318" t="s">
        <v>632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80">
        <f t="shared" si="1"/>
        <v>188</v>
      </c>
      <c r="C17" s="15">
        <v>4</v>
      </c>
      <c r="D17" s="1231">
        <v>90.21</v>
      </c>
      <c r="E17" s="1232">
        <v>45010</v>
      </c>
      <c r="F17" s="499">
        <f t="shared" si="0"/>
        <v>90.21</v>
      </c>
      <c r="G17" s="318" t="s">
        <v>648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80">
        <f t="shared" si="1"/>
        <v>186</v>
      </c>
      <c r="C18" s="15">
        <v>2</v>
      </c>
      <c r="D18" s="1231">
        <v>45.84</v>
      </c>
      <c r="E18" s="1232">
        <v>45012</v>
      </c>
      <c r="F18" s="499">
        <f t="shared" si="0"/>
        <v>45.84</v>
      </c>
      <c r="G18" s="318" t="s">
        <v>662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80">
        <f t="shared" si="1"/>
        <v>184</v>
      </c>
      <c r="C19" s="15">
        <v>2</v>
      </c>
      <c r="D19" s="1231">
        <v>41.65</v>
      </c>
      <c r="E19" s="1232">
        <v>45016</v>
      </c>
      <c r="F19" s="499">
        <f t="shared" si="0"/>
        <v>41.65</v>
      </c>
      <c r="G19" s="318" t="s">
        <v>688</v>
      </c>
      <c r="H19" s="319">
        <v>145</v>
      </c>
      <c r="I19" s="1025">
        <f t="shared" si="2"/>
        <v>4183.6400000000003</v>
      </c>
      <c r="J19" s="1026">
        <f t="shared" si="3"/>
        <v>184</v>
      </c>
    </row>
    <row r="20" spans="1:10" ht="15.75" x14ac:dyDescent="0.25">
      <c r="A20" s="2"/>
      <c r="B20" s="980">
        <f t="shared" si="1"/>
        <v>184</v>
      </c>
      <c r="C20" s="15"/>
      <c r="D20" s="1231">
        <v>0</v>
      </c>
      <c r="E20" s="532"/>
      <c r="F20" s="499">
        <f t="shared" si="0"/>
        <v>0</v>
      </c>
      <c r="G20" s="318"/>
      <c r="H20" s="319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80">
        <f t="shared" si="1"/>
        <v>184</v>
      </c>
      <c r="C21" s="15"/>
      <c r="D21" s="1231">
        <v>0</v>
      </c>
      <c r="E21" s="532"/>
      <c r="F21" s="499">
        <f t="shared" si="0"/>
        <v>0</v>
      </c>
      <c r="G21" s="318"/>
      <c r="H21" s="319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80">
        <f t="shared" si="1"/>
        <v>184</v>
      </c>
      <c r="C22" s="15"/>
      <c r="D22" s="1231">
        <v>0</v>
      </c>
      <c r="E22" s="532"/>
      <c r="F22" s="499">
        <f t="shared" si="0"/>
        <v>0</v>
      </c>
      <c r="G22" s="318"/>
      <c r="H22" s="319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80">
        <f t="shared" si="1"/>
        <v>184</v>
      </c>
      <c r="C23" s="15"/>
      <c r="D23" s="1231">
        <v>0</v>
      </c>
      <c r="E23" s="532"/>
      <c r="F23" s="499">
        <f t="shared" si="0"/>
        <v>0</v>
      </c>
      <c r="G23" s="318"/>
      <c r="H23" s="319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80">
        <f t="shared" si="1"/>
        <v>184</v>
      </c>
      <c r="C24" s="15"/>
      <c r="D24" s="1231">
        <v>0</v>
      </c>
      <c r="E24" s="1233"/>
      <c r="F24" s="499">
        <f t="shared" si="0"/>
        <v>0</v>
      </c>
      <c r="G24" s="318"/>
      <c r="H24" s="319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80">
        <f t="shared" si="1"/>
        <v>184</v>
      </c>
      <c r="C25" s="15"/>
      <c r="D25" s="1231">
        <v>0</v>
      </c>
      <c r="E25" s="1233"/>
      <c r="F25" s="499">
        <f t="shared" si="0"/>
        <v>0</v>
      </c>
      <c r="G25" s="318"/>
      <c r="H25" s="319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80">
        <f t="shared" si="1"/>
        <v>184</v>
      </c>
      <c r="C26" s="15"/>
      <c r="D26" s="1231">
        <v>0</v>
      </c>
      <c r="E26" s="1233"/>
      <c r="F26" s="499">
        <f t="shared" si="0"/>
        <v>0</v>
      </c>
      <c r="G26" s="318"/>
      <c r="H26" s="319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80">
        <f t="shared" si="1"/>
        <v>184</v>
      </c>
      <c r="C27" s="15"/>
      <c r="D27" s="1231">
        <v>0</v>
      </c>
      <c r="E27" s="1233"/>
      <c r="F27" s="499">
        <f t="shared" si="0"/>
        <v>0</v>
      </c>
      <c r="G27" s="318"/>
      <c r="H27" s="319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80">
        <f t="shared" si="1"/>
        <v>184</v>
      </c>
      <c r="C28" s="15"/>
      <c r="D28" s="1231">
        <v>0</v>
      </c>
      <c r="E28" s="532"/>
      <c r="F28" s="499">
        <f t="shared" si="0"/>
        <v>0</v>
      </c>
      <c r="G28" s="318"/>
      <c r="H28" s="319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80">
        <f t="shared" si="1"/>
        <v>184</v>
      </c>
      <c r="C29" s="15"/>
      <c r="D29" s="1231">
        <v>0</v>
      </c>
      <c r="E29" s="532"/>
      <c r="F29" s="499">
        <f t="shared" si="0"/>
        <v>0</v>
      </c>
      <c r="G29" s="318"/>
      <c r="H29" s="319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80">
        <f t="shared" si="1"/>
        <v>184</v>
      </c>
      <c r="C30" s="15"/>
      <c r="D30" s="1231">
        <v>0</v>
      </c>
      <c r="E30" s="532"/>
      <c r="F30" s="499">
        <f t="shared" si="0"/>
        <v>0</v>
      </c>
      <c r="G30" s="318"/>
      <c r="H30" s="319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80">
        <f t="shared" si="1"/>
        <v>184</v>
      </c>
      <c r="C31" s="15"/>
      <c r="D31" s="168">
        <f t="shared" ref="D31:D53" si="5">C31*B31</f>
        <v>0</v>
      </c>
      <c r="E31" s="131"/>
      <c r="F31" s="68">
        <f t="shared" si="0"/>
        <v>0</v>
      </c>
      <c r="G31" s="69"/>
      <c r="H31" s="70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80">
        <f t="shared" si="1"/>
        <v>184</v>
      </c>
      <c r="C32" s="15"/>
      <c r="D32" s="168">
        <f t="shared" si="5"/>
        <v>0</v>
      </c>
      <c r="E32" s="131"/>
      <c r="F32" s="68">
        <f t="shared" si="0"/>
        <v>0</v>
      </c>
      <c r="G32" s="69"/>
      <c r="H32" s="70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80">
        <f t="shared" si="1"/>
        <v>184</v>
      </c>
      <c r="C33" s="15"/>
      <c r="D33" s="168">
        <f t="shared" si="5"/>
        <v>0</v>
      </c>
      <c r="E33" s="355"/>
      <c r="F33" s="68">
        <f t="shared" si="0"/>
        <v>0</v>
      </c>
      <c r="G33" s="69"/>
      <c r="H33" s="70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80">
        <f t="shared" si="1"/>
        <v>184</v>
      </c>
      <c r="C34" s="15"/>
      <c r="D34" s="168">
        <f t="shared" si="5"/>
        <v>0</v>
      </c>
      <c r="E34" s="355"/>
      <c r="F34" s="68">
        <f t="shared" si="0"/>
        <v>0</v>
      </c>
      <c r="G34" s="69"/>
      <c r="H34" s="70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80">
        <f t="shared" si="1"/>
        <v>184</v>
      </c>
      <c r="C35" s="15"/>
      <c r="D35" s="168">
        <f t="shared" si="5"/>
        <v>0</v>
      </c>
      <c r="E35" s="355"/>
      <c r="F35" s="68">
        <f t="shared" si="0"/>
        <v>0</v>
      </c>
      <c r="G35" s="69"/>
      <c r="H35" s="70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80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80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80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80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80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80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80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80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80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80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80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80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80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80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80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80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0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80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439" t="s">
        <v>11</v>
      </c>
      <c r="D55" s="1440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abSelected="1" workbookViewId="0">
      <selection activeCell="C26" sqref="C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335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DEL MES DE  FEBRERO   2023</v>
      </c>
      <c r="L1" s="1393"/>
      <c r="M1" s="1393"/>
      <c r="N1" s="1393"/>
      <c r="O1" s="1393"/>
      <c r="P1" s="1393"/>
      <c r="Q1" s="13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1"/>
      <c r="B4" s="1433" t="s">
        <v>185</v>
      </c>
      <c r="C4" s="124"/>
      <c r="D4" s="130"/>
      <c r="E4" s="120"/>
      <c r="F4" s="72"/>
      <c r="G4" s="47"/>
      <c r="H4" s="937"/>
      <c r="K4" s="1401"/>
      <c r="L4" s="1433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401"/>
      <c r="B5" s="1434"/>
      <c r="C5" s="124">
        <v>133</v>
      </c>
      <c r="D5" s="221">
        <v>44967</v>
      </c>
      <c r="E5" s="77">
        <v>500.82</v>
      </c>
      <c r="F5" s="61">
        <v>23</v>
      </c>
      <c r="K5" s="1401"/>
      <c r="L5" s="1434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434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446" t="s">
        <v>301</v>
      </c>
      <c r="L6" s="1434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446"/>
      <c r="L7" s="973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2"/>
      <c r="L8" s="973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805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70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1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80">
        <v>71.7</v>
      </c>
      <c r="E20" s="1241">
        <v>45007</v>
      </c>
      <c r="F20" s="780">
        <f t="shared" si="0"/>
        <v>71.7</v>
      </c>
      <c r="G20" s="781" t="s">
        <v>621</v>
      </c>
      <c r="H20" s="782">
        <v>140</v>
      </c>
      <c r="I20" s="709">
        <f t="shared" si="4"/>
        <v>539.91999999999985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80">
        <v>92.56</v>
      </c>
      <c r="E21" s="1241">
        <v>45012</v>
      </c>
      <c r="F21" s="780">
        <f t="shared" si="0"/>
        <v>92.56</v>
      </c>
      <c r="G21" s="781" t="s">
        <v>662</v>
      </c>
      <c r="H21" s="782">
        <v>140</v>
      </c>
      <c r="I21" s="709">
        <f t="shared" si="4"/>
        <v>447.35999999999984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16</v>
      </c>
      <c r="C22" s="15">
        <v>2</v>
      </c>
      <c r="D22" s="499">
        <v>46.18</v>
      </c>
      <c r="E22" s="1225">
        <v>45016</v>
      </c>
      <c r="F22" s="499">
        <f t="shared" si="0"/>
        <v>46.18</v>
      </c>
      <c r="G22" s="318" t="s">
        <v>688</v>
      </c>
      <c r="H22" s="319">
        <v>140</v>
      </c>
      <c r="I22" s="77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225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225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225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225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225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225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225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225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225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225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225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95" t="s">
        <v>11</v>
      </c>
      <c r="D61" s="1396"/>
      <c r="E61" s="56">
        <f>E5+E6+E7+E8-F56</f>
        <v>401.17999999999984</v>
      </c>
      <c r="L61" s="90"/>
      <c r="M61" s="1395" t="s">
        <v>11</v>
      </c>
      <c r="N61" s="1396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25" zoomScaleNormal="100" workbookViewId="0">
      <selection activeCell="P47" sqref="P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3" t="s">
        <v>336</v>
      </c>
      <c r="B1" s="1393"/>
      <c r="C1" s="1393"/>
      <c r="D1" s="1393"/>
      <c r="E1" s="1393"/>
      <c r="F1" s="1393"/>
      <c r="G1" s="1393"/>
      <c r="H1" s="1393"/>
      <c r="I1" s="1393"/>
      <c r="J1" s="11">
        <v>1</v>
      </c>
      <c r="M1" s="1397" t="s">
        <v>327</v>
      </c>
      <c r="N1" s="1397"/>
      <c r="O1" s="1397"/>
      <c r="P1" s="1397"/>
      <c r="Q1" s="1397"/>
      <c r="R1" s="1397"/>
      <c r="S1" s="1397"/>
      <c r="T1" s="1397"/>
      <c r="U1" s="139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1793.3</f>
        <v>1793.3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408" t="s">
        <v>155</v>
      </c>
      <c r="B5" s="1447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F110</f>
        <v>4099.6199999999981</v>
      </c>
      <c r="H5" s="7">
        <f>E4+E5-G5+E6+E8</f>
        <v>2.0463630789890885E-12</v>
      </c>
      <c r="I5" s="182"/>
      <c r="J5" s="72"/>
      <c r="M5" s="1408" t="s">
        <v>155</v>
      </c>
      <c r="N5" s="1447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R110</f>
        <v>3559.3599999999992</v>
      </c>
      <c r="T5" s="7">
        <f>Q4+Q5-S5+Q6+Q8</f>
        <v>1448.2600000000007</v>
      </c>
      <c r="U5" s="182"/>
      <c r="V5" s="72"/>
    </row>
    <row r="6" spans="1:23" x14ac:dyDescent="0.25">
      <c r="A6" s="1408"/>
      <c r="B6" s="1447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408"/>
      <c r="N6" s="1447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x14ac:dyDescent="0.25">
      <c r="A7" s="1317"/>
      <c r="B7" s="1318"/>
      <c r="C7" s="794"/>
      <c r="D7" s="787"/>
      <c r="E7" s="709"/>
      <c r="F7" s="730"/>
      <c r="I7" s="183"/>
      <c r="J7" s="72"/>
      <c r="M7" s="1317"/>
      <c r="N7" s="1318"/>
      <c r="O7" s="616"/>
      <c r="P7" s="787"/>
      <c r="Q7" s="635">
        <v>81.72</v>
      </c>
      <c r="R7" s="615">
        <v>18</v>
      </c>
      <c r="U7" s="183"/>
      <c r="V7" s="72"/>
    </row>
    <row r="8" spans="1:23" ht="15.75" thickBot="1" x14ac:dyDescent="0.3">
      <c r="B8" s="12"/>
      <c r="C8" s="616"/>
      <c r="D8" s="787"/>
      <c r="E8" s="635"/>
      <c r="F8" s="615"/>
      <c r="I8" s="183"/>
      <c r="J8" s="72"/>
      <c r="N8" s="12"/>
      <c r="O8" s="794">
        <v>43</v>
      </c>
      <c r="P8" s="795">
        <v>45014</v>
      </c>
      <c r="Q8" s="635">
        <v>1003.34</v>
      </c>
      <c r="R8" s="615">
        <v>221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73" si="0">C10*B10</f>
        <v>136.19999999999999</v>
      </c>
      <c r="E10" s="187">
        <v>44968</v>
      </c>
      <c r="F10" s="68">
        <f t="shared" ref="F10:F32" si="1">D10</f>
        <v>136.19999999999999</v>
      </c>
      <c r="G10" s="69" t="s">
        <v>238</v>
      </c>
      <c r="H10" s="70">
        <v>50</v>
      </c>
      <c r="I10" s="182">
        <f>E5+E4+E6+E8-F10</f>
        <v>3963.42</v>
      </c>
      <c r="J10" s="72">
        <f>F5-C10+F6+F4+F8</f>
        <v>873</v>
      </c>
      <c r="K10" s="59">
        <f>H10*F10</f>
        <v>6809.9999999999991</v>
      </c>
      <c r="M10" s="72"/>
      <c r="N10" s="129">
        <v>4.54</v>
      </c>
      <c r="O10" s="15">
        <v>19</v>
      </c>
      <c r="P10" s="68">
        <f t="shared" ref="P10:P73" si="2">O10*N10</f>
        <v>86.26</v>
      </c>
      <c r="Q10" s="187">
        <v>44994</v>
      </c>
      <c r="R10" s="68">
        <f t="shared" ref="R10:R32" si="3">P10</f>
        <v>86.26</v>
      </c>
      <c r="S10" s="602" t="s">
        <v>538</v>
      </c>
      <c r="T10" s="603">
        <v>50</v>
      </c>
      <c r="U10" s="182">
        <f>Q5+Q4+Q6+Q8-R10+Q7</f>
        <v>5003.08</v>
      </c>
      <c r="V10" s="72">
        <f>R5-O10+R6+R4+R8+R7</f>
        <v>1102</v>
      </c>
      <c r="W10" s="59">
        <f>T10*R10</f>
        <v>4313</v>
      </c>
    </row>
    <row r="11" spans="1:23" x14ac:dyDescent="0.25">
      <c r="B11" s="129">
        <v>4.54</v>
      </c>
      <c r="C11" s="15">
        <v>1</v>
      </c>
      <c r="D11" s="68">
        <f t="shared" si="0"/>
        <v>4.54</v>
      </c>
      <c r="E11" s="187">
        <v>44970</v>
      </c>
      <c r="F11" s="68">
        <f t="shared" si="1"/>
        <v>4.54</v>
      </c>
      <c r="G11" s="69" t="s">
        <v>239</v>
      </c>
      <c r="H11" s="70">
        <v>50</v>
      </c>
      <c r="I11" s="182">
        <f>I10-F11</f>
        <v>3958.88</v>
      </c>
      <c r="J11" s="72">
        <f>J10-C11</f>
        <v>872</v>
      </c>
      <c r="K11" s="59">
        <f t="shared" ref="K11:K84" si="4">H11*F11</f>
        <v>227</v>
      </c>
      <c r="N11" s="129">
        <v>4.54</v>
      </c>
      <c r="O11" s="15">
        <v>11</v>
      </c>
      <c r="P11" s="68">
        <f t="shared" si="2"/>
        <v>49.94</v>
      </c>
      <c r="Q11" s="187">
        <v>44994</v>
      </c>
      <c r="R11" s="68">
        <f t="shared" si="3"/>
        <v>49.94</v>
      </c>
      <c r="S11" s="69" t="s">
        <v>539</v>
      </c>
      <c r="T11" s="70">
        <v>50</v>
      </c>
      <c r="U11" s="182">
        <f>U10-R11</f>
        <v>4953.1400000000003</v>
      </c>
      <c r="V11" s="72">
        <f>V10-O11</f>
        <v>1091</v>
      </c>
      <c r="W11" s="59">
        <f t="shared" ref="W11:W84" si="5">T11*R11</f>
        <v>2497</v>
      </c>
    </row>
    <row r="12" spans="1:23" x14ac:dyDescent="0.25">
      <c r="A12" s="54" t="s">
        <v>32</v>
      </c>
      <c r="B12" s="129">
        <v>4.54</v>
      </c>
      <c r="C12" s="681">
        <v>20</v>
      </c>
      <c r="D12" s="604">
        <f t="shared" si="0"/>
        <v>90.8</v>
      </c>
      <c r="E12" s="187">
        <v>44970</v>
      </c>
      <c r="F12" s="68">
        <f t="shared" si="1"/>
        <v>90.8</v>
      </c>
      <c r="G12" s="69" t="s">
        <v>197</v>
      </c>
      <c r="H12" s="70">
        <v>50</v>
      </c>
      <c r="I12" s="182">
        <f t="shared" ref="I12:I75" si="6">I11-F12</f>
        <v>3868.08</v>
      </c>
      <c r="J12" s="72">
        <f t="shared" ref="J12:J75" si="7">J11-C12</f>
        <v>852</v>
      </c>
      <c r="K12" s="59">
        <f t="shared" si="4"/>
        <v>4540</v>
      </c>
      <c r="M12" s="54" t="s">
        <v>32</v>
      </c>
      <c r="N12" s="129">
        <v>4.54</v>
      </c>
      <c r="O12" s="681">
        <v>2</v>
      </c>
      <c r="P12" s="604">
        <f t="shared" si="2"/>
        <v>9.08</v>
      </c>
      <c r="Q12" s="187">
        <v>44995</v>
      </c>
      <c r="R12" s="68">
        <f t="shared" si="3"/>
        <v>9.08</v>
      </c>
      <c r="S12" s="69" t="s">
        <v>541</v>
      </c>
      <c r="T12" s="70">
        <v>50</v>
      </c>
      <c r="U12" s="182">
        <f t="shared" ref="U12:U75" si="8">U11-R12</f>
        <v>4944.0600000000004</v>
      </c>
      <c r="V12" s="72">
        <f t="shared" ref="V12:V75" si="9">V11-O12</f>
        <v>1089</v>
      </c>
      <c r="W12" s="59">
        <f t="shared" si="5"/>
        <v>454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44971</v>
      </c>
      <c r="F13" s="68">
        <f t="shared" si="1"/>
        <v>136.19999999999999</v>
      </c>
      <c r="G13" s="69" t="s">
        <v>241</v>
      </c>
      <c r="H13" s="70">
        <v>50</v>
      </c>
      <c r="I13" s="182">
        <f t="shared" si="6"/>
        <v>3731.88</v>
      </c>
      <c r="J13" s="72">
        <f t="shared" si="7"/>
        <v>822</v>
      </c>
      <c r="K13" s="59">
        <f t="shared" si="4"/>
        <v>6809.9999999999991</v>
      </c>
      <c r="M13" s="84"/>
      <c r="N13" s="129">
        <v>4.54</v>
      </c>
      <c r="O13" s="15">
        <v>30</v>
      </c>
      <c r="P13" s="68">
        <f t="shared" si="2"/>
        <v>136.19999999999999</v>
      </c>
      <c r="Q13" s="187">
        <v>44995</v>
      </c>
      <c r="R13" s="68">
        <f t="shared" si="3"/>
        <v>136.19999999999999</v>
      </c>
      <c r="S13" s="69" t="s">
        <v>543</v>
      </c>
      <c r="T13" s="70">
        <v>50</v>
      </c>
      <c r="U13" s="182">
        <f t="shared" si="8"/>
        <v>4807.8600000000006</v>
      </c>
      <c r="V13" s="72">
        <f t="shared" si="9"/>
        <v>1059</v>
      </c>
      <c r="W13" s="59">
        <f t="shared" si="5"/>
        <v>6809.9999999999991</v>
      </c>
    </row>
    <row r="14" spans="1:23" x14ac:dyDescent="0.25">
      <c r="B14" s="129">
        <v>4.54</v>
      </c>
      <c r="C14" s="15">
        <v>30</v>
      </c>
      <c r="D14" s="68">
        <f t="shared" si="0"/>
        <v>136.19999999999999</v>
      </c>
      <c r="E14" s="187">
        <v>44972</v>
      </c>
      <c r="F14" s="68">
        <f t="shared" si="1"/>
        <v>136.19999999999999</v>
      </c>
      <c r="G14" s="69" t="s">
        <v>198</v>
      </c>
      <c r="H14" s="70">
        <v>50</v>
      </c>
      <c r="I14" s="182">
        <f t="shared" si="6"/>
        <v>3595.6800000000003</v>
      </c>
      <c r="J14" s="72">
        <f t="shared" si="7"/>
        <v>792</v>
      </c>
      <c r="K14" s="59">
        <f t="shared" si="4"/>
        <v>6809.9999999999991</v>
      </c>
      <c r="N14" s="129">
        <v>4.54</v>
      </c>
      <c r="O14" s="15">
        <v>40</v>
      </c>
      <c r="P14" s="68">
        <f t="shared" si="2"/>
        <v>181.6</v>
      </c>
      <c r="Q14" s="187">
        <v>44996</v>
      </c>
      <c r="R14" s="68">
        <f t="shared" si="3"/>
        <v>181.6</v>
      </c>
      <c r="S14" s="69" t="s">
        <v>218</v>
      </c>
      <c r="T14" s="70">
        <v>50</v>
      </c>
      <c r="U14" s="182">
        <f t="shared" si="8"/>
        <v>4626.26</v>
      </c>
      <c r="V14" s="72">
        <f t="shared" si="9"/>
        <v>1019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0"/>
        <v>13.620000000000001</v>
      </c>
      <c r="E15" s="187">
        <v>44972</v>
      </c>
      <c r="F15" s="68">
        <f t="shared" si="1"/>
        <v>13.620000000000001</v>
      </c>
      <c r="G15" s="69" t="s">
        <v>245</v>
      </c>
      <c r="H15" s="70">
        <v>50</v>
      </c>
      <c r="I15" s="182">
        <f t="shared" si="6"/>
        <v>3582.0600000000004</v>
      </c>
      <c r="J15" s="72">
        <f t="shared" si="7"/>
        <v>789</v>
      </c>
      <c r="K15" s="59">
        <f t="shared" si="4"/>
        <v>681</v>
      </c>
      <c r="M15" s="54" t="s">
        <v>33</v>
      </c>
      <c r="N15" s="129">
        <v>4.54</v>
      </c>
      <c r="O15" s="15">
        <v>24</v>
      </c>
      <c r="P15" s="68">
        <f t="shared" si="2"/>
        <v>108.96000000000001</v>
      </c>
      <c r="Q15" s="187">
        <v>44996</v>
      </c>
      <c r="R15" s="68">
        <f t="shared" si="3"/>
        <v>108.96000000000001</v>
      </c>
      <c r="S15" s="69" t="s">
        <v>546</v>
      </c>
      <c r="T15" s="70">
        <v>50</v>
      </c>
      <c r="U15" s="182">
        <f t="shared" si="8"/>
        <v>4517.3</v>
      </c>
      <c r="V15" s="72">
        <f t="shared" si="9"/>
        <v>995</v>
      </c>
      <c r="W15" s="59">
        <f t="shared" si="5"/>
        <v>5448</v>
      </c>
    </row>
    <row r="16" spans="1:23" x14ac:dyDescent="0.25">
      <c r="B16" s="129">
        <v>4.54</v>
      </c>
      <c r="C16" s="15">
        <v>50</v>
      </c>
      <c r="D16" s="68">
        <f t="shared" si="0"/>
        <v>227</v>
      </c>
      <c r="E16" s="130">
        <v>44973</v>
      </c>
      <c r="F16" s="68">
        <f t="shared" si="1"/>
        <v>227</v>
      </c>
      <c r="G16" s="69" t="s">
        <v>246</v>
      </c>
      <c r="H16" s="70">
        <v>50</v>
      </c>
      <c r="I16" s="182">
        <f t="shared" si="6"/>
        <v>3355.0600000000004</v>
      </c>
      <c r="J16" s="72">
        <f t="shared" si="7"/>
        <v>739</v>
      </c>
      <c r="K16" s="59">
        <f t="shared" si="4"/>
        <v>11350</v>
      </c>
      <c r="N16" s="129">
        <v>4.54</v>
      </c>
      <c r="O16" s="15">
        <v>3</v>
      </c>
      <c r="P16" s="68">
        <f t="shared" si="2"/>
        <v>13.620000000000001</v>
      </c>
      <c r="Q16" s="130">
        <v>44998</v>
      </c>
      <c r="R16" s="68">
        <f t="shared" si="3"/>
        <v>13.620000000000001</v>
      </c>
      <c r="S16" s="69" t="s">
        <v>552</v>
      </c>
      <c r="T16" s="70">
        <v>50</v>
      </c>
      <c r="U16" s="182">
        <f t="shared" si="8"/>
        <v>4503.68</v>
      </c>
      <c r="V16" s="72">
        <f t="shared" si="9"/>
        <v>992</v>
      </c>
      <c r="W16" s="59">
        <f t="shared" si="5"/>
        <v>681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44974</v>
      </c>
      <c r="F17" s="68">
        <f t="shared" si="1"/>
        <v>136.19999999999999</v>
      </c>
      <c r="G17" s="69" t="s">
        <v>253</v>
      </c>
      <c r="H17" s="70">
        <v>50</v>
      </c>
      <c r="I17" s="182">
        <f t="shared" si="6"/>
        <v>3218.8600000000006</v>
      </c>
      <c r="J17" s="72">
        <f t="shared" si="7"/>
        <v>709</v>
      </c>
      <c r="K17" s="59">
        <f t="shared" si="4"/>
        <v>6809.9999999999991</v>
      </c>
      <c r="N17" s="129">
        <v>4.54</v>
      </c>
      <c r="O17" s="15">
        <v>1</v>
      </c>
      <c r="P17" s="68">
        <f t="shared" si="2"/>
        <v>4.54</v>
      </c>
      <c r="Q17" s="187">
        <v>44998</v>
      </c>
      <c r="R17" s="68">
        <f t="shared" si="3"/>
        <v>4.54</v>
      </c>
      <c r="S17" s="69" t="s">
        <v>553</v>
      </c>
      <c r="T17" s="70">
        <v>50</v>
      </c>
      <c r="U17" s="182">
        <f t="shared" si="8"/>
        <v>4499.1400000000003</v>
      </c>
      <c r="V17" s="72">
        <f t="shared" si="9"/>
        <v>991</v>
      </c>
      <c r="W17" s="59">
        <f t="shared" si="5"/>
        <v>227</v>
      </c>
    </row>
    <row r="18" spans="2:23" x14ac:dyDescent="0.25">
      <c r="B18" s="129">
        <v>4.54</v>
      </c>
      <c r="C18" s="15">
        <v>10</v>
      </c>
      <c r="D18" s="68">
        <f t="shared" si="0"/>
        <v>45.4</v>
      </c>
      <c r="E18" s="187">
        <v>44974</v>
      </c>
      <c r="F18" s="68">
        <f t="shared" si="1"/>
        <v>45.4</v>
      </c>
      <c r="G18" s="69" t="s">
        <v>200</v>
      </c>
      <c r="H18" s="70">
        <v>50</v>
      </c>
      <c r="I18" s="182">
        <f t="shared" si="6"/>
        <v>3173.4600000000005</v>
      </c>
      <c r="J18" s="72">
        <f t="shared" si="7"/>
        <v>699</v>
      </c>
      <c r="K18" s="59">
        <f t="shared" si="4"/>
        <v>2270</v>
      </c>
      <c r="M18">
        <v>1085.06</v>
      </c>
      <c r="N18" s="129">
        <v>4.54</v>
      </c>
      <c r="O18" s="15">
        <v>40</v>
      </c>
      <c r="P18" s="68">
        <f t="shared" si="2"/>
        <v>181.6</v>
      </c>
      <c r="Q18" s="187">
        <v>44998</v>
      </c>
      <c r="R18" s="68">
        <f t="shared" si="3"/>
        <v>181.6</v>
      </c>
      <c r="S18" s="69" t="s">
        <v>554</v>
      </c>
      <c r="T18" s="70">
        <v>50</v>
      </c>
      <c r="U18" s="182">
        <f t="shared" si="8"/>
        <v>4317.54</v>
      </c>
      <c r="V18" s="72">
        <f t="shared" si="9"/>
        <v>951</v>
      </c>
      <c r="W18" s="59">
        <f t="shared" si="5"/>
        <v>9080</v>
      </c>
    </row>
    <row r="19" spans="2:23" x14ac:dyDescent="0.25">
      <c r="B19" s="129">
        <v>4.54</v>
      </c>
      <c r="C19" s="15">
        <v>30</v>
      </c>
      <c r="D19" s="68">
        <f t="shared" si="0"/>
        <v>136.19999999999999</v>
      </c>
      <c r="E19" s="187">
        <v>44975</v>
      </c>
      <c r="F19" s="68">
        <f t="shared" si="1"/>
        <v>136.19999999999999</v>
      </c>
      <c r="G19" s="69" t="s">
        <v>201</v>
      </c>
      <c r="H19" s="70">
        <v>50</v>
      </c>
      <c r="I19" s="182">
        <f t="shared" si="6"/>
        <v>3037.2600000000007</v>
      </c>
      <c r="J19" s="72">
        <f t="shared" si="7"/>
        <v>669</v>
      </c>
      <c r="K19" s="59">
        <f t="shared" si="4"/>
        <v>6809.9999999999991</v>
      </c>
      <c r="M19">
        <v>239</v>
      </c>
      <c r="N19" s="129">
        <v>4.54</v>
      </c>
      <c r="O19" s="15">
        <v>2</v>
      </c>
      <c r="P19" s="68">
        <f t="shared" si="2"/>
        <v>9.08</v>
      </c>
      <c r="Q19" s="187">
        <v>44999</v>
      </c>
      <c r="R19" s="68">
        <f t="shared" si="3"/>
        <v>9.08</v>
      </c>
      <c r="S19" s="69" t="s">
        <v>219</v>
      </c>
      <c r="T19" s="70">
        <v>50</v>
      </c>
      <c r="U19" s="182">
        <f t="shared" si="8"/>
        <v>4308.46</v>
      </c>
      <c r="V19" s="72">
        <f t="shared" si="9"/>
        <v>949</v>
      </c>
      <c r="W19" s="59">
        <f t="shared" si="5"/>
        <v>454</v>
      </c>
    </row>
    <row r="20" spans="2:23" x14ac:dyDescent="0.25">
      <c r="B20" s="129">
        <v>4.54</v>
      </c>
      <c r="C20" s="15">
        <v>2</v>
      </c>
      <c r="D20" s="68">
        <f t="shared" si="0"/>
        <v>9.08</v>
      </c>
      <c r="E20" s="187">
        <v>44975</v>
      </c>
      <c r="F20" s="68">
        <f t="shared" si="1"/>
        <v>9.08</v>
      </c>
      <c r="G20" s="69" t="s">
        <v>258</v>
      </c>
      <c r="H20" s="70">
        <v>50</v>
      </c>
      <c r="I20" s="182">
        <f t="shared" si="6"/>
        <v>3028.1800000000007</v>
      </c>
      <c r="J20" s="72">
        <f t="shared" si="7"/>
        <v>667</v>
      </c>
      <c r="K20" s="59">
        <f t="shared" si="4"/>
        <v>454</v>
      </c>
      <c r="N20" s="129">
        <v>4.54</v>
      </c>
      <c r="O20" s="15">
        <v>60</v>
      </c>
      <c r="P20" s="68">
        <f t="shared" si="2"/>
        <v>272.39999999999998</v>
      </c>
      <c r="Q20" s="187">
        <v>45001</v>
      </c>
      <c r="R20" s="68">
        <f t="shared" si="3"/>
        <v>272.39999999999998</v>
      </c>
      <c r="S20" s="69" t="s">
        <v>571</v>
      </c>
      <c r="T20" s="70">
        <v>50</v>
      </c>
      <c r="U20" s="182">
        <f t="shared" si="8"/>
        <v>4036.06</v>
      </c>
      <c r="V20" s="72">
        <f t="shared" si="9"/>
        <v>889</v>
      </c>
      <c r="W20" s="59">
        <f t="shared" si="5"/>
        <v>13619.999999999998</v>
      </c>
    </row>
    <row r="21" spans="2:23" x14ac:dyDescent="0.25">
      <c r="B21" s="129">
        <v>4.54</v>
      </c>
      <c r="C21" s="15">
        <v>1</v>
      </c>
      <c r="D21" s="68">
        <f t="shared" si="0"/>
        <v>4.54</v>
      </c>
      <c r="E21" s="187">
        <v>44976</v>
      </c>
      <c r="F21" s="68">
        <f t="shared" si="1"/>
        <v>4.54</v>
      </c>
      <c r="G21" s="69" t="s">
        <v>263</v>
      </c>
      <c r="H21" s="70">
        <v>50</v>
      </c>
      <c r="I21" s="182">
        <f t="shared" si="6"/>
        <v>3023.6400000000008</v>
      </c>
      <c r="J21" s="72">
        <f t="shared" si="7"/>
        <v>666</v>
      </c>
      <c r="K21" s="59">
        <f t="shared" si="4"/>
        <v>227</v>
      </c>
      <c r="N21" s="129">
        <v>4.54</v>
      </c>
      <c r="O21" s="15">
        <v>10</v>
      </c>
      <c r="P21" s="68">
        <f t="shared" si="2"/>
        <v>45.4</v>
      </c>
      <c r="Q21" s="187">
        <v>45001</v>
      </c>
      <c r="R21" s="68">
        <f t="shared" si="3"/>
        <v>45.4</v>
      </c>
      <c r="S21" s="69" t="s">
        <v>573</v>
      </c>
      <c r="T21" s="70">
        <v>50</v>
      </c>
      <c r="U21" s="182">
        <f t="shared" si="8"/>
        <v>3990.66</v>
      </c>
      <c r="V21" s="72">
        <f t="shared" si="9"/>
        <v>879</v>
      </c>
      <c r="W21" s="59">
        <f t="shared" si="5"/>
        <v>2270</v>
      </c>
    </row>
    <row r="22" spans="2:23" x14ac:dyDescent="0.25">
      <c r="B22" s="129">
        <v>4.54</v>
      </c>
      <c r="C22" s="15">
        <v>4</v>
      </c>
      <c r="D22" s="68">
        <f t="shared" si="0"/>
        <v>18.16</v>
      </c>
      <c r="E22" s="187">
        <v>44977</v>
      </c>
      <c r="F22" s="68">
        <f t="shared" si="1"/>
        <v>18.16</v>
      </c>
      <c r="G22" s="69" t="s">
        <v>204</v>
      </c>
      <c r="H22" s="70">
        <v>50</v>
      </c>
      <c r="I22" s="182">
        <f t="shared" si="6"/>
        <v>3005.4800000000009</v>
      </c>
      <c r="J22" s="72">
        <f t="shared" si="7"/>
        <v>662</v>
      </c>
      <c r="K22" s="59">
        <f t="shared" si="4"/>
        <v>908</v>
      </c>
      <c r="N22" s="129">
        <v>4.54</v>
      </c>
      <c r="O22" s="15">
        <v>2</v>
      </c>
      <c r="P22" s="68">
        <f t="shared" si="2"/>
        <v>9.08</v>
      </c>
      <c r="Q22" s="187">
        <v>45001</v>
      </c>
      <c r="R22" s="68">
        <f t="shared" si="3"/>
        <v>9.08</v>
      </c>
      <c r="S22" s="69" t="s">
        <v>575</v>
      </c>
      <c r="T22" s="70">
        <v>50</v>
      </c>
      <c r="U22" s="182">
        <f t="shared" si="8"/>
        <v>3981.58</v>
      </c>
      <c r="V22" s="72">
        <f t="shared" si="9"/>
        <v>877</v>
      </c>
      <c r="W22" s="59">
        <f t="shared" si="5"/>
        <v>454</v>
      </c>
    </row>
    <row r="23" spans="2:23" x14ac:dyDescent="0.25">
      <c r="B23" s="129">
        <v>4.54</v>
      </c>
      <c r="C23" s="15">
        <v>30</v>
      </c>
      <c r="D23" s="68">
        <f t="shared" si="0"/>
        <v>136.19999999999999</v>
      </c>
      <c r="E23" s="187">
        <v>44977</v>
      </c>
      <c r="F23" s="68">
        <f t="shared" si="1"/>
        <v>136.19999999999999</v>
      </c>
      <c r="G23" s="69" t="s">
        <v>265</v>
      </c>
      <c r="H23" s="70">
        <v>50</v>
      </c>
      <c r="I23" s="182">
        <f t="shared" si="6"/>
        <v>2869.2800000000011</v>
      </c>
      <c r="J23" s="72">
        <f t="shared" si="7"/>
        <v>632</v>
      </c>
      <c r="K23" s="59">
        <f t="shared" si="4"/>
        <v>6809.9999999999991</v>
      </c>
      <c r="N23" s="129">
        <v>4.54</v>
      </c>
      <c r="O23" s="15">
        <v>1</v>
      </c>
      <c r="P23" s="68">
        <f t="shared" si="2"/>
        <v>4.54</v>
      </c>
      <c r="Q23" s="187">
        <v>45002</v>
      </c>
      <c r="R23" s="68">
        <f t="shared" si="3"/>
        <v>4.54</v>
      </c>
      <c r="S23" s="69" t="s">
        <v>581</v>
      </c>
      <c r="T23" s="70">
        <v>50</v>
      </c>
      <c r="U23" s="182">
        <f t="shared" si="8"/>
        <v>3977.04</v>
      </c>
      <c r="V23" s="72">
        <f t="shared" si="9"/>
        <v>876</v>
      </c>
      <c r="W23" s="59">
        <f t="shared" si="5"/>
        <v>227</v>
      </c>
    </row>
    <row r="24" spans="2:23" x14ac:dyDescent="0.25">
      <c r="B24" s="129">
        <v>4.54</v>
      </c>
      <c r="C24" s="15">
        <v>18</v>
      </c>
      <c r="D24" s="68">
        <f t="shared" si="0"/>
        <v>81.72</v>
      </c>
      <c r="E24" s="187">
        <v>44978</v>
      </c>
      <c r="F24" s="68">
        <f t="shared" si="1"/>
        <v>81.72</v>
      </c>
      <c r="G24" s="69" t="s">
        <v>267</v>
      </c>
      <c r="H24" s="70">
        <v>50</v>
      </c>
      <c r="I24" s="182">
        <f t="shared" si="6"/>
        <v>2787.5600000000013</v>
      </c>
      <c r="J24" s="72">
        <f t="shared" si="7"/>
        <v>614</v>
      </c>
      <c r="K24" s="59">
        <f t="shared" si="4"/>
        <v>4086</v>
      </c>
      <c r="N24" s="129">
        <v>4.54</v>
      </c>
      <c r="O24" s="15">
        <v>5</v>
      </c>
      <c r="P24" s="68">
        <f t="shared" si="2"/>
        <v>22.7</v>
      </c>
      <c r="Q24" s="187">
        <v>45002</v>
      </c>
      <c r="R24" s="68">
        <f t="shared" si="3"/>
        <v>22.7</v>
      </c>
      <c r="S24" s="69" t="s">
        <v>585</v>
      </c>
      <c r="T24" s="70">
        <v>50</v>
      </c>
      <c r="U24" s="182">
        <f t="shared" si="8"/>
        <v>3954.34</v>
      </c>
      <c r="V24" s="72">
        <f t="shared" si="9"/>
        <v>871</v>
      </c>
      <c r="W24" s="59">
        <f t="shared" si="5"/>
        <v>1135</v>
      </c>
    </row>
    <row r="25" spans="2:23" x14ac:dyDescent="0.25">
      <c r="B25" s="129">
        <v>4.54</v>
      </c>
      <c r="C25" s="15">
        <v>12</v>
      </c>
      <c r="D25" s="68">
        <f t="shared" si="0"/>
        <v>54.480000000000004</v>
      </c>
      <c r="E25" s="710">
        <v>44978</v>
      </c>
      <c r="F25" s="604">
        <f t="shared" si="1"/>
        <v>54.480000000000004</v>
      </c>
      <c r="G25" s="602" t="s">
        <v>268</v>
      </c>
      <c r="H25" s="603">
        <v>50</v>
      </c>
      <c r="I25" s="877">
        <f t="shared" si="6"/>
        <v>2733.0800000000013</v>
      </c>
      <c r="J25" s="615">
        <f t="shared" si="7"/>
        <v>602</v>
      </c>
      <c r="K25" s="634">
        <f t="shared" si="4"/>
        <v>2724</v>
      </c>
      <c r="N25" s="129">
        <v>4.54</v>
      </c>
      <c r="O25" s="15">
        <v>24</v>
      </c>
      <c r="P25" s="68">
        <f t="shared" si="2"/>
        <v>108.96000000000001</v>
      </c>
      <c r="Q25" s="710">
        <v>45003</v>
      </c>
      <c r="R25" s="604">
        <f t="shared" si="3"/>
        <v>108.96000000000001</v>
      </c>
      <c r="S25" s="602" t="s">
        <v>591</v>
      </c>
      <c r="T25" s="603">
        <v>50</v>
      </c>
      <c r="U25" s="877">
        <f t="shared" si="8"/>
        <v>3845.38</v>
      </c>
      <c r="V25" s="615">
        <f t="shared" si="9"/>
        <v>847</v>
      </c>
      <c r="W25" s="634">
        <f t="shared" si="5"/>
        <v>5448</v>
      </c>
    </row>
    <row r="26" spans="2:23" x14ac:dyDescent="0.25">
      <c r="B26" s="129">
        <v>4.54</v>
      </c>
      <c r="C26" s="15">
        <v>1</v>
      </c>
      <c r="D26" s="68">
        <f t="shared" si="0"/>
        <v>4.54</v>
      </c>
      <c r="E26" s="710">
        <v>44979</v>
      </c>
      <c r="F26" s="604">
        <f t="shared" si="1"/>
        <v>4.54</v>
      </c>
      <c r="G26" s="602" t="s">
        <v>270</v>
      </c>
      <c r="H26" s="603">
        <v>50</v>
      </c>
      <c r="I26" s="877">
        <f t="shared" si="6"/>
        <v>2728.5400000000013</v>
      </c>
      <c r="J26" s="615">
        <f t="shared" si="7"/>
        <v>601</v>
      </c>
      <c r="K26" s="634">
        <f t="shared" si="4"/>
        <v>227</v>
      </c>
      <c r="N26" s="129">
        <v>4.54</v>
      </c>
      <c r="O26" s="15">
        <v>50</v>
      </c>
      <c r="P26" s="68">
        <f t="shared" si="2"/>
        <v>227</v>
      </c>
      <c r="Q26" s="710">
        <v>45003</v>
      </c>
      <c r="R26" s="604">
        <f t="shared" si="3"/>
        <v>227</v>
      </c>
      <c r="S26" s="602" t="s">
        <v>594</v>
      </c>
      <c r="T26" s="603">
        <v>50</v>
      </c>
      <c r="U26" s="877">
        <f t="shared" si="8"/>
        <v>3618.38</v>
      </c>
      <c r="V26" s="615">
        <f t="shared" si="9"/>
        <v>797</v>
      </c>
      <c r="W26" s="634">
        <f t="shared" si="5"/>
        <v>11350</v>
      </c>
    </row>
    <row r="27" spans="2:23" x14ac:dyDescent="0.25">
      <c r="B27" s="129">
        <v>4.54</v>
      </c>
      <c r="C27" s="15">
        <v>50</v>
      </c>
      <c r="D27" s="68">
        <f t="shared" si="0"/>
        <v>227</v>
      </c>
      <c r="E27" s="710">
        <v>44979</v>
      </c>
      <c r="F27" s="604">
        <f t="shared" si="1"/>
        <v>227</v>
      </c>
      <c r="G27" s="602" t="s">
        <v>271</v>
      </c>
      <c r="H27" s="603">
        <v>50</v>
      </c>
      <c r="I27" s="877">
        <f t="shared" si="6"/>
        <v>2501.5400000000013</v>
      </c>
      <c r="J27" s="615">
        <f t="shared" si="7"/>
        <v>551</v>
      </c>
      <c r="K27" s="634">
        <f t="shared" si="4"/>
        <v>11350</v>
      </c>
      <c r="N27" s="129">
        <v>4.54</v>
      </c>
      <c r="O27" s="15">
        <v>3</v>
      </c>
      <c r="P27" s="68">
        <f t="shared" si="2"/>
        <v>13.620000000000001</v>
      </c>
      <c r="Q27" s="710">
        <v>45003</v>
      </c>
      <c r="R27" s="604">
        <f t="shared" si="3"/>
        <v>13.620000000000001</v>
      </c>
      <c r="S27" s="602" t="s">
        <v>597</v>
      </c>
      <c r="T27" s="603">
        <v>50</v>
      </c>
      <c r="U27" s="877">
        <f t="shared" si="8"/>
        <v>3604.76</v>
      </c>
      <c r="V27" s="615">
        <f t="shared" si="9"/>
        <v>794</v>
      </c>
      <c r="W27" s="634">
        <f t="shared" si="5"/>
        <v>681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275</v>
      </c>
      <c r="H28" s="603">
        <v>50</v>
      </c>
      <c r="I28" s="877">
        <f t="shared" si="6"/>
        <v>2456.1400000000012</v>
      </c>
      <c r="J28" s="615">
        <f t="shared" si="7"/>
        <v>541</v>
      </c>
      <c r="K28" s="634">
        <f t="shared" si="4"/>
        <v>2270</v>
      </c>
      <c r="N28" s="129">
        <v>4.54</v>
      </c>
      <c r="O28" s="15">
        <v>30</v>
      </c>
      <c r="P28" s="68">
        <f t="shared" si="2"/>
        <v>136.19999999999999</v>
      </c>
      <c r="Q28" s="710">
        <v>45005</v>
      </c>
      <c r="R28" s="604">
        <f t="shared" si="3"/>
        <v>136.19999999999999</v>
      </c>
      <c r="S28" s="602" t="s">
        <v>606</v>
      </c>
      <c r="T28" s="603">
        <v>50</v>
      </c>
      <c r="U28" s="877">
        <f t="shared" si="8"/>
        <v>3468.5600000000004</v>
      </c>
      <c r="V28" s="615">
        <f t="shared" si="9"/>
        <v>764</v>
      </c>
      <c r="W28" s="634">
        <f t="shared" si="5"/>
        <v>6809.9999999999991</v>
      </c>
    </row>
    <row r="29" spans="2:23" x14ac:dyDescent="0.25">
      <c r="B29" s="129">
        <v>4.54</v>
      </c>
      <c r="C29" s="15">
        <v>10</v>
      </c>
      <c r="D29" s="68">
        <f t="shared" si="0"/>
        <v>45.4</v>
      </c>
      <c r="E29" s="710">
        <v>44980</v>
      </c>
      <c r="F29" s="604">
        <f t="shared" si="1"/>
        <v>45.4</v>
      </c>
      <c r="G29" s="602" t="s">
        <v>277</v>
      </c>
      <c r="H29" s="603">
        <v>50</v>
      </c>
      <c r="I29" s="877">
        <f t="shared" si="6"/>
        <v>2410.7400000000011</v>
      </c>
      <c r="J29" s="615">
        <f t="shared" si="7"/>
        <v>531</v>
      </c>
      <c r="K29" s="634">
        <f t="shared" si="4"/>
        <v>2270</v>
      </c>
      <c r="N29" s="129">
        <v>4.54</v>
      </c>
      <c r="O29" s="15">
        <v>30</v>
      </c>
      <c r="P29" s="68">
        <f t="shared" si="2"/>
        <v>136.19999999999999</v>
      </c>
      <c r="Q29" s="710">
        <v>45006</v>
      </c>
      <c r="R29" s="604">
        <f t="shared" si="3"/>
        <v>136.19999999999999</v>
      </c>
      <c r="S29" s="602" t="s">
        <v>614</v>
      </c>
      <c r="T29" s="603">
        <v>50</v>
      </c>
      <c r="U29" s="877">
        <f t="shared" si="8"/>
        <v>3332.3600000000006</v>
      </c>
      <c r="V29" s="615">
        <f t="shared" si="9"/>
        <v>734</v>
      </c>
      <c r="W29" s="634">
        <f t="shared" si="5"/>
        <v>6809.9999999999991</v>
      </c>
    </row>
    <row r="30" spans="2:23" x14ac:dyDescent="0.25">
      <c r="B30" s="129">
        <v>4.54</v>
      </c>
      <c r="C30" s="15">
        <v>30</v>
      </c>
      <c r="D30" s="68">
        <f t="shared" si="0"/>
        <v>136.19999999999999</v>
      </c>
      <c r="E30" s="710">
        <v>44980</v>
      </c>
      <c r="F30" s="604">
        <f t="shared" si="1"/>
        <v>136.19999999999999</v>
      </c>
      <c r="G30" s="602" t="s">
        <v>273</v>
      </c>
      <c r="H30" s="603">
        <v>50</v>
      </c>
      <c r="I30" s="877">
        <f t="shared" si="6"/>
        <v>2274.5400000000013</v>
      </c>
      <c r="J30" s="615">
        <f t="shared" si="7"/>
        <v>501</v>
      </c>
      <c r="K30" s="634">
        <f t="shared" si="4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10">
        <v>45007</v>
      </c>
      <c r="R30" s="604">
        <f t="shared" si="3"/>
        <v>136.19999999999999</v>
      </c>
      <c r="S30" s="602" t="s">
        <v>621</v>
      </c>
      <c r="T30" s="603">
        <v>50</v>
      </c>
      <c r="U30" s="877">
        <f t="shared" si="8"/>
        <v>3196.1600000000008</v>
      </c>
      <c r="V30" s="615">
        <f t="shared" si="9"/>
        <v>704</v>
      </c>
      <c r="W30" s="634">
        <f t="shared" si="5"/>
        <v>6809.9999999999991</v>
      </c>
    </row>
    <row r="31" spans="2:23" x14ac:dyDescent="0.25">
      <c r="B31" s="129">
        <v>4.54</v>
      </c>
      <c r="C31" s="15">
        <v>50</v>
      </c>
      <c r="D31" s="68">
        <f t="shared" si="0"/>
        <v>227</v>
      </c>
      <c r="E31" s="710">
        <v>44981</v>
      </c>
      <c r="F31" s="604">
        <f t="shared" si="1"/>
        <v>227</v>
      </c>
      <c r="G31" s="602" t="s">
        <v>281</v>
      </c>
      <c r="H31" s="603">
        <v>50</v>
      </c>
      <c r="I31" s="877">
        <f t="shared" si="6"/>
        <v>2047.5400000000013</v>
      </c>
      <c r="J31" s="615">
        <f t="shared" si="7"/>
        <v>451</v>
      </c>
      <c r="K31" s="634">
        <f t="shared" si="4"/>
        <v>11350</v>
      </c>
      <c r="N31" s="129">
        <v>4.54</v>
      </c>
      <c r="O31" s="15">
        <v>2</v>
      </c>
      <c r="P31" s="68">
        <f t="shared" si="2"/>
        <v>9.08</v>
      </c>
      <c r="Q31" s="710">
        <v>45008</v>
      </c>
      <c r="R31" s="604">
        <f t="shared" si="3"/>
        <v>9.08</v>
      </c>
      <c r="S31" s="602" t="s">
        <v>630</v>
      </c>
      <c r="T31" s="603">
        <v>50</v>
      </c>
      <c r="U31" s="877">
        <f t="shared" si="8"/>
        <v>3187.0800000000008</v>
      </c>
      <c r="V31" s="615">
        <f t="shared" si="9"/>
        <v>702</v>
      </c>
      <c r="W31" s="634">
        <f t="shared" si="5"/>
        <v>454</v>
      </c>
    </row>
    <row r="32" spans="2:23" x14ac:dyDescent="0.25">
      <c r="B32" s="129">
        <v>4.54</v>
      </c>
      <c r="C32" s="15">
        <v>30</v>
      </c>
      <c r="D32" s="68">
        <f t="shared" si="0"/>
        <v>136.19999999999999</v>
      </c>
      <c r="E32" s="710">
        <v>44981</v>
      </c>
      <c r="F32" s="604">
        <f t="shared" si="1"/>
        <v>136.19999999999999</v>
      </c>
      <c r="G32" s="602" t="s">
        <v>282</v>
      </c>
      <c r="H32" s="603">
        <v>50</v>
      </c>
      <c r="I32" s="877">
        <f t="shared" si="6"/>
        <v>1911.3400000000013</v>
      </c>
      <c r="J32" s="615">
        <f t="shared" si="7"/>
        <v>421</v>
      </c>
      <c r="K32" s="634">
        <f t="shared" si="4"/>
        <v>6809.9999999999991</v>
      </c>
      <c r="N32" s="129">
        <v>4.54</v>
      </c>
      <c r="O32" s="15">
        <v>60</v>
      </c>
      <c r="P32" s="68">
        <f t="shared" si="2"/>
        <v>272.39999999999998</v>
      </c>
      <c r="Q32" s="710">
        <v>45010</v>
      </c>
      <c r="R32" s="604">
        <f t="shared" si="3"/>
        <v>272.39999999999998</v>
      </c>
      <c r="S32" s="602" t="s">
        <v>650</v>
      </c>
      <c r="T32" s="603">
        <v>50</v>
      </c>
      <c r="U32" s="877">
        <f t="shared" si="8"/>
        <v>2914.6800000000007</v>
      </c>
      <c r="V32" s="615">
        <f t="shared" si="9"/>
        <v>642</v>
      </c>
      <c r="W32" s="634">
        <f t="shared" si="5"/>
        <v>13619.999999999998</v>
      </c>
    </row>
    <row r="33" spans="1:23" x14ac:dyDescent="0.25">
      <c r="B33" s="129">
        <v>4.54</v>
      </c>
      <c r="C33" s="15">
        <v>1</v>
      </c>
      <c r="D33" s="68">
        <f t="shared" si="0"/>
        <v>4.54</v>
      </c>
      <c r="E33" s="710">
        <v>44982</v>
      </c>
      <c r="F33" s="604">
        <f>D33</f>
        <v>4.54</v>
      </c>
      <c r="G33" s="602" t="s">
        <v>279</v>
      </c>
      <c r="H33" s="603">
        <v>50</v>
      </c>
      <c r="I33" s="877">
        <f t="shared" si="6"/>
        <v>1906.8000000000013</v>
      </c>
      <c r="J33" s="615">
        <f t="shared" si="7"/>
        <v>420</v>
      </c>
      <c r="K33" s="634">
        <f t="shared" si="4"/>
        <v>227</v>
      </c>
      <c r="N33" s="129">
        <v>4.54</v>
      </c>
      <c r="O33" s="15">
        <v>4</v>
      </c>
      <c r="P33" s="68">
        <f t="shared" si="2"/>
        <v>18.16</v>
      </c>
      <c r="Q33" s="710">
        <v>45012</v>
      </c>
      <c r="R33" s="604">
        <f>P33</f>
        <v>18.16</v>
      </c>
      <c r="S33" s="602" t="s">
        <v>658</v>
      </c>
      <c r="T33" s="603">
        <v>50</v>
      </c>
      <c r="U33" s="877">
        <f t="shared" si="8"/>
        <v>2896.5200000000009</v>
      </c>
      <c r="V33" s="615">
        <f t="shared" si="9"/>
        <v>638</v>
      </c>
      <c r="W33" s="634">
        <f t="shared" si="5"/>
        <v>908</v>
      </c>
    </row>
    <row r="34" spans="1:23" x14ac:dyDescent="0.25">
      <c r="B34" s="129">
        <v>4.54</v>
      </c>
      <c r="C34" s="15">
        <v>5</v>
      </c>
      <c r="D34" s="68">
        <f t="shared" si="0"/>
        <v>22.7</v>
      </c>
      <c r="E34" s="617">
        <v>44982</v>
      </c>
      <c r="F34" s="604">
        <f>D34</f>
        <v>22.7</v>
      </c>
      <c r="G34" s="602" t="s">
        <v>286</v>
      </c>
      <c r="H34" s="603">
        <v>50</v>
      </c>
      <c r="I34" s="877">
        <f t="shared" si="6"/>
        <v>1884.1000000000013</v>
      </c>
      <c r="J34" s="615">
        <f t="shared" si="7"/>
        <v>415</v>
      </c>
      <c r="K34" s="634">
        <f t="shared" si="4"/>
        <v>1135</v>
      </c>
      <c r="N34" s="129">
        <v>4.54</v>
      </c>
      <c r="O34" s="15">
        <v>1</v>
      </c>
      <c r="P34" s="68">
        <f t="shared" si="2"/>
        <v>4.54</v>
      </c>
      <c r="Q34" s="617">
        <v>45012</v>
      </c>
      <c r="R34" s="604">
        <f>P34</f>
        <v>4.54</v>
      </c>
      <c r="S34" s="602" t="s">
        <v>658</v>
      </c>
      <c r="T34" s="603">
        <v>50</v>
      </c>
      <c r="U34" s="877">
        <f t="shared" si="8"/>
        <v>2891.9800000000009</v>
      </c>
      <c r="V34" s="615">
        <f t="shared" si="9"/>
        <v>637</v>
      </c>
      <c r="W34" s="634">
        <f t="shared" si="5"/>
        <v>227</v>
      </c>
    </row>
    <row r="35" spans="1:23" x14ac:dyDescent="0.25">
      <c r="B35" s="129">
        <v>4.54</v>
      </c>
      <c r="C35" s="15">
        <v>60</v>
      </c>
      <c r="D35" s="68">
        <f t="shared" si="0"/>
        <v>272.39999999999998</v>
      </c>
      <c r="E35" s="617">
        <v>44982</v>
      </c>
      <c r="F35" s="604">
        <f t="shared" ref="F35:F109" si="10">D35</f>
        <v>272.39999999999998</v>
      </c>
      <c r="G35" s="602" t="s">
        <v>287</v>
      </c>
      <c r="H35" s="603">
        <v>50</v>
      </c>
      <c r="I35" s="877">
        <f t="shared" si="6"/>
        <v>1611.7000000000012</v>
      </c>
      <c r="J35" s="615">
        <f t="shared" si="7"/>
        <v>355</v>
      </c>
      <c r="K35" s="634">
        <f t="shared" si="4"/>
        <v>13619.999999999998</v>
      </c>
      <c r="N35" s="129">
        <v>4.54</v>
      </c>
      <c r="O35" s="15">
        <v>30</v>
      </c>
      <c r="P35" s="68">
        <f t="shared" si="2"/>
        <v>136.19999999999999</v>
      </c>
      <c r="Q35" s="617">
        <v>45012</v>
      </c>
      <c r="R35" s="604">
        <f t="shared" ref="R35:R109" si="11">P35</f>
        <v>136.19999999999999</v>
      </c>
      <c r="S35" s="602" t="s">
        <v>659</v>
      </c>
      <c r="T35" s="603">
        <v>50</v>
      </c>
      <c r="U35" s="877">
        <f t="shared" si="8"/>
        <v>2755.7800000000011</v>
      </c>
      <c r="V35" s="615">
        <f t="shared" si="9"/>
        <v>607</v>
      </c>
      <c r="W35" s="634">
        <f t="shared" si="5"/>
        <v>6809.9999999999991</v>
      </c>
    </row>
    <row r="36" spans="1:23" x14ac:dyDescent="0.25">
      <c r="B36" s="129">
        <v>4.54</v>
      </c>
      <c r="C36" s="15">
        <v>25</v>
      </c>
      <c r="D36" s="68">
        <f t="shared" si="0"/>
        <v>113.5</v>
      </c>
      <c r="E36" s="617">
        <v>44984</v>
      </c>
      <c r="F36" s="604">
        <f t="shared" si="10"/>
        <v>113.5</v>
      </c>
      <c r="G36" s="602" t="s">
        <v>205</v>
      </c>
      <c r="H36" s="603">
        <v>50</v>
      </c>
      <c r="I36" s="877">
        <f t="shared" si="6"/>
        <v>1498.2000000000012</v>
      </c>
      <c r="J36" s="615">
        <f t="shared" si="7"/>
        <v>330</v>
      </c>
      <c r="K36" s="634">
        <f t="shared" si="4"/>
        <v>5675</v>
      </c>
      <c r="N36" s="129">
        <v>4.54</v>
      </c>
      <c r="O36" s="15">
        <v>22</v>
      </c>
      <c r="P36" s="68">
        <f t="shared" si="2"/>
        <v>99.88</v>
      </c>
      <c r="Q36" s="617">
        <v>45012</v>
      </c>
      <c r="R36" s="604">
        <f t="shared" si="11"/>
        <v>99.88</v>
      </c>
      <c r="S36" s="602" t="s">
        <v>661</v>
      </c>
      <c r="T36" s="603">
        <v>50</v>
      </c>
      <c r="U36" s="877">
        <f t="shared" si="8"/>
        <v>2655.900000000001</v>
      </c>
      <c r="V36" s="615">
        <f t="shared" si="9"/>
        <v>585</v>
      </c>
      <c r="W36" s="634">
        <f t="shared" si="5"/>
        <v>4994</v>
      </c>
    </row>
    <row r="37" spans="1:23" x14ac:dyDescent="0.25">
      <c r="A37" s="74"/>
      <c r="B37" s="129">
        <v>4.54</v>
      </c>
      <c r="C37" s="15">
        <v>5</v>
      </c>
      <c r="D37" s="68">
        <f t="shared" si="0"/>
        <v>22.7</v>
      </c>
      <c r="E37" s="617">
        <v>44984</v>
      </c>
      <c r="F37" s="604">
        <f t="shared" si="10"/>
        <v>22.7</v>
      </c>
      <c r="G37" s="602" t="s">
        <v>206</v>
      </c>
      <c r="H37" s="603">
        <v>50</v>
      </c>
      <c r="I37" s="877">
        <f t="shared" si="6"/>
        <v>1475.5000000000011</v>
      </c>
      <c r="J37" s="615">
        <f t="shared" si="7"/>
        <v>325</v>
      </c>
      <c r="K37" s="634">
        <f t="shared" si="4"/>
        <v>1135</v>
      </c>
      <c r="M37" s="74"/>
      <c r="N37" s="129">
        <v>4.54</v>
      </c>
      <c r="O37" s="15">
        <v>50</v>
      </c>
      <c r="P37" s="68">
        <f t="shared" si="2"/>
        <v>227</v>
      </c>
      <c r="Q37" s="617">
        <v>45012</v>
      </c>
      <c r="R37" s="604">
        <f t="shared" si="11"/>
        <v>227</v>
      </c>
      <c r="S37" s="602" t="s">
        <v>662</v>
      </c>
      <c r="T37" s="603">
        <v>50</v>
      </c>
      <c r="U37" s="877">
        <f t="shared" si="8"/>
        <v>2428.900000000001</v>
      </c>
      <c r="V37" s="615">
        <f t="shared" si="9"/>
        <v>535</v>
      </c>
      <c r="W37" s="634">
        <f t="shared" si="5"/>
        <v>11350</v>
      </c>
    </row>
    <row r="38" spans="1:23" x14ac:dyDescent="0.25">
      <c r="B38" s="129">
        <v>4.54</v>
      </c>
      <c r="C38" s="15">
        <v>25</v>
      </c>
      <c r="D38" s="68">
        <f t="shared" si="0"/>
        <v>113.5</v>
      </c>
      <c r="E38" s="617">
        <v>44985</v>
      </c>
      <c r="F38" s="604">
        <f t="shared" si="10"/>
        <v>113.5</v>
      </c>
      <c r="G38" s="602" t="s">
        <v>280</v>
      </c>
      <c r="H38" s="603">
        <v>50</v>
      </c>
      <c r="I38" s="877">
        <f t="shared" si="6"/>
        <v>1362.0000000000011</v>
      </c>
      <c r="J38" s="615">
        <f t="shared" si="7"/>
        <v>300</v>
      </c>
      <c r="K38" s="634">
        <f t="shared" si="4"/>
        <v>5675</v>
      </c>
      <c r="N38" s="129">
        <v>4.54</v>
      </c>
      <c r="O38" s="15">
        <v>30</v>
      </c>
      <c r="P38" s="68">
        <f t="shared" si="2"/>
        <v>136.19999999999999</v>
      </c>
      <c r="Q38" s="617">
        <v>45014</v>
      </c>
      <c r="R38" s="604">
        <f t="shared" si="11"/>
        <v>136.19999999999999</v>
      </c>
      <c r="S38" s="602" t="s">
        <v>668</v>
      </c>
      <c r="T38" s="603">
        <v>50</v>
      </c>
      <c r="U38" s="877">
        <f t="shared" si="8"/>
        <v>2292.7000000000012</v>
      </c>
      <c r="V38" s="615">
        <f t="shared" si="9"/>
        <v>505</v>
      </c>
      <c r="W38" s="634">
        <f t="shared" si="5"/>
        <v>6809.9999999999991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10">
        <v>44986</v>
      </c>
      <c r="F39" s="604">
        <f t="shared" si="10"/>
        <v>4.54</v>
      </c>
      <c r="G39" s="602" t="s">
        <v>291</v>
      </c>
      <c r="H39" s="603">
        <v>50</v>
      </c>
      <c r="I39" s="877">
        <f t="shared" si="6"/>
        <v>1357.4600000000012</v>
      </c>
      <c r="J39" s="615">
        <f t="shared" si="7"/>
        <v>299</v>
      </c>
      <c r="K39" s="634">
        <f t="shared" si="4"/>
        <v>227</v>
      </c>
      <c r="N39" s="129">
        <v>4.54</v>
      </c>
      <c r="O39" s="15">
        <v>1</v>
      </c>
      <c r="P39" s="68">
        <f t="shared" si="2"/>
        <v>4.54</v>
      </c>
      <c r="Q39" s="710">
        <v>45015</v>
      </c>
      <c r="R39" s="604">
        <f t="shared" si="11"/>
        <v>4.54</v>
      </c>
      <c r="S39" s="602" t="s">
        <v>678</v>
      </c>
      <c r="T39" s="603">
        <v>50</v>
      </c>
      <c r="U39" s="877">
        <f t="shared" si="8"/>
        <v>2288.1600000000012</v>
      </c>
      <c r="V39" s="615">
        <f t="shared" si="9"/>
        <v>504</v>
      </c>
      <c r="W39" s="634">
        <f t="shared" si="5"/>
        <v>227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293</v>
      </c>
      <c r="H40" s="70">
        <v>50</v>
      </c>
      <c r="I40" s="182">
        <f t="shared" si="6"/>
        <v>1221.2600000000011</v>
      </c>
      <c r="J40" s="72">
        <f t="shared" si="7"/>
        <v>269</v>
      </c>
      <c r="K40" s="59">
        <f t="shared" si="4"/>
        <v>6809.9999999999991</v>
      </c>
      <c r="N40" s="129">
        <v>4.54</v>
      </c>
      <c r="O40" s="15">
        <v>30</v>
      </c>
      <c r="P40" s="68">
        <f t="shared" si="2"/>
        <v>136.19999999999999</v>
      </c>
      <c r="Q40" s="187">
        <v>45016</v>
      </c>
      <c r="R40" s="68">
        <f t="shared" si="11"/>
        <v>136.19999999999999</v>
      </c>
      <c r="S40" s="69" t="s">
        <v>688</v>
      </c>
      <c r="T40" s="70">
        <v>50</v>
      </c>
      <c r="U40" s="182">
        <f t="shared" si="8"/>
        <v>2151.9600000000014</v>
      </c>
      <c r="V40" s="72">
        <f t="shared" si="9"/>
        <v>474</v>
      </c>
      <c r="W40" s="59">
        <f t="shared" si="5"/>
        <v>6809.9999999999991</v>
      </c>
    </row>
    <row r="41" spans="1:23" x14ac:dyDescent="0.25">
      <c r="B41" s="129">
        <v>4.54</v>
      </c>
      <c r="C41" s="15">
        <v>30</v>
      </c>
      <c r="D41" s="68">
        <f t="shared" si="0"/>
        <v>136.19999999999999</v>
      </c>
      <c r="E41" s="187">
        <v>44986</v>
      </c>
      <c r="F41" s="68">
        <f t="shared" si="10"/>
        <v>136.19999999999999</v>
      </c>
      <c r="G41" s="69" t="s">
        <v>284</v>
      </c>
      <c r="H41" s="70">
        <v>50</v>
      </c>
      <c r="I41" s="182">
        <f t="shared" si="6"/>
        <v>1085.0600000000011</v>
      </c>
      <c r="J41" s="72">
        <f t="shared" si="7"/>
        <v>239</v>
      </c>
      <c r="K41" s="59">
        <f t="shared" si="4"/>
        <v>6809.9999999999991</v>
      </c>
      <c r="N41" s="129">
        <v>4.54</v>
      </c>
      <c r="O41" s="15">
        <v>5</v>
      </c>
      <c r="P41" s="68">
        <f t="shared" si="2"/>
        <v>22.7</v>
      </c>
      <c r="Q41" s="187">
        <v>45016</v>
      </c>
      <c r="R41" s="68">
        <f t="shared" si="11"/>
        <v>22.7</v>
      </c>
      <c r="S41" s="69" t="s">
        <v>689</v>
      </c>
      <c r="T41" s="70">
        <v>50</v>
      </c>
      <c r="U41" s="182">
        <f t="shared" si="8"/>
        <v>2129.2600000000016</v>
      </c>
      <c r="V41" s="72">
        <f t="shared" si="9"/>
        <v>469</v>
      </c>
      <c r="W41" s="59">
        <f t="shared" si="5"/>
        <v>1135</v>
      </c>
    </row>
    <row r="42" spans="1:23" x14ac:dyDescent="0.25">
      <c r="B42" s="129">
        <v>4.54</v>
      </c>
      <c r="C42" s="15">
        <v>1</v>
      </c>
      <c r="D42" s="68">
        <f t="shared" si="0"/>
        <v>4.54</v>
      </c>
      <c r="E42" s="187">
        <v>44988</v>
      </c>
      <c r="F42" s="68">
        <f t="shared" si="10"/>
        <v>4.54</v>
      </c>
      <c r="G42" s="69" t="s">
        <v>309</v>
      </c>
      <c r="H42" s="70">
        <v>50</v>
      </c>
      <c r="I42" s="182">
        <f t="shared" si="6"/>
        <v>1080.5200000000011</v>
      </c>
      <c r="J42" s="72">
        <f t="shared" si="7"/>
        <v>238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2129.2600000000016</v>
      </c>
      <c r="V42" s="615">
        <f t="shared" si="9"/>
        <v>469</v>
      </c>
      <c r="W42" s="59">
        <f t="shared" si="5"/>
        <v>0</v>
      </c>
    </row>
    <row r="43" spans="1:23" x14ac:dyDescent="0.25">
      <c r="B43" s="129">
        <v>4.54</v>
      </c>
      <c r="C43" s="15">
        <v>50</v>
      </c>
      <c r="D43" s="68">
        <f t="shared" si="0"/>
        <v>227</v>
      </c>
      <c r="E43" s="187">
        <v>44988</v>
      </c>
      <c r="F43" s="68">
        <f t="shared" si="10"/>
        <v>227</v>
      </c>
      <c r="G43" s="69" t="s">
        <v>308</v>
      </c>
      <c r="H43" s="70">
        <v>50</v>
      </c>
      <c r="I43" s="182">
        <f t="shared" si="6"/>
        <v>853.52000000000112</v>
      </c>
      <c r="J43" s="72">
        <f t="shared" si="7"/>
        <v>188</v>
      </c>
      <c r="K43" s="634">
        <f t="shared" si="4"/>
        <v>11350</v>
      </c>
      <c r="N43" s="129">
        <v>4.54</v>
      </c>
      <c r="O43" s="15">
        <v>2</v>
      </c>
      <c r="P43" s="68">
        <f t="shared" si="2"/>
        <v>9.08</v>
      </c>
      <c r="Q43" s="187">
        <v>45017</v>
      </c>
      <c r="R43" s="68">
        <f t="shared" si="11"/>
        <v>9.08</v>
      </c>
      <c r="S43" s="69" t="s">
        <v>692</v>
      </c>
      <c r="T43" s="603">
        <v>50</v>
      </c>
      <c r="U43" s="877">
        <f t="shared" si="8"/>
        <v>2120.1800000000017</v>
      </c>
      <c r="V43" s="615">
        <f t="shared" si="9"/>
        <v>467</v>
      </c>
      <c r="W43" s="634">
        <f t="shared" si="5"/>
        <v>454</v>
      </c>
    </row>
    <row r="44" spans="1:23" x14ac:dyDescent="0.25">
      <c r="B44" s="129">
        <v>4.54</v>
      </c>
      <c r="C44" s="15">
        <v>5</v>
      </c>
      <c r="D44" s="68">
        <f t="shared" si="0"/>
        <v>22.7</v>
      </c>
      <c r="E44" s="187">
        <v>44988</v>
      </c>
      <c r="F44" s="68">
        <f t="shared" si="10"/>
        <v>22.7</v>
      </c>
      <c r="G44" s="69" t="s">
        <v>313</v>
      </c>
      <c r="H44" s="70">
        <v>50</v>
      </c>
      <c r="I44" s="182">
        <f t="shared" si="6"/>
        <v>830.82000000000107</v>
      </c>
      <c r="J44" s="72">
        <f t="shared" si="7"/>
        <v>183</v>
      </c>
      <c r="K44" s="59">
        <f t="shared" si="4"/>
        <v>1135</v>
      </c>
      <c r="N44" s="129">
        <v>4.54</v>
      </c>
      <c r="O44" s="15">
        <v>60</v>
      </c>
      <c r="P44" s="68">
        <f t="shared" si="2"/>
        <v>272.39999999999998</v>
      </c>
      <c r="Q44" s="187">
        <v>45017</v>
      </c>
      <c r="R44" s="68">
        <f t="shared" si="11"/>
        <v>272.39999999999998</v>
      </c>
      <c r="S44" s="69" t="s">
        <v>697</v>
      </c>
      <c r="T44" s="603">
        <v>50</v>
      </c>
      <c r="U44" s="877">
        <f t="shared" si="8"/>
        <v>1847.7800000000016</v>
      </c>
      <c r="V44" s="615">
        <f t="shared" si="9"/>
        <v>407</v>
      </c>
      <c r="W44" s="59">
        <f t="shared" si="5"/>
        <v>13619.999999999998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44989</v>
      </c>
      <c r="F45" s="68">
        <f t="shared" si="10"/>
        <v>181.6</v>
      </c>
      <c r="G45" s="69" t="s">
        <v>323</v>
      </c>
      <c r="H45" s="70">
        <v>50</v>
      </c>
      <c r="I45" s="1027">
        <f t="shared" si="6"/>
        <v>649.22000000000105</v>
      </c>
      <c r="J45" s="693">
        <f t="shared" si="7"/>
        <v>143</v>
      </c>
      <c r="K45" s="59">
        <f t="shared" si="4"/>
        <v>9080</v>
      </c>
      <c r="N45" s="129">
        <v>4.54</v>
      </c>
      <c r="O45" s="15">
        <v>40</v>
      </c>
      <c r="P45" s="68">
        <f t="shared" si="2"/>
        <v>181.6</v>
      </c>
      <c r="Q45" s="187">
        <v>45002</v>
      </c>
      <c r="R45" s="68">
        <f t="shared" si="11"/>
        <v>181.6</v>
      </c>
      <c r="S45" s="69" t="s">
        <v>587</v>
      </c>
      <c r="T45" s="603">
        <v>50</v>
      </c>
      <c r="U45" s="877">
        <f t="shared" si="8"/>
        <v>1666.1800000000017</v>
      </c>
      <c r="V45" s="615">
        <f t="shared" si="9"/>
        <v>367</v>
      </c>
      <c r="W45" s="59">
        <f t="shared" si="5"/>
        <v>9080</v>
      </c>
    </row>
    <row r="46" spans="1:23" x14ac:dyDescent="0.25">
      <c r="B46" s="129">
        <v>4.54</v>
      </c>
      <c r="C46" s="15">
        <v>40</v>
      </c>
      <c r="D46" s="499">
        <f t="shared" si="0"/>
        <v>181.6</v>
      </c>
      <c r="E46" s="639">
        <v>44991</v>
      </c>
      <c r="F46" s="499">
        <f t="shared" si="10"/>
        <v>181.6</v>
      </c>
      <c r="G46" s="318" t="s">
        <v>213</v>
      </c>
      <c r="H46" s="319">
        <v>50</v>
      </c>
      <c r="I46" s="182">
        <f t="shared" si="6"/>
        <v>467.62000000000103</v>
      </c>
      <c r="J46" s="72">
        <f t="shared" si="7"/>
        <v>103</v>
      </c>
      <c r="K46" s="59">
        <f t="shared" si="4"/>
        <v>9080</v>
      </c>
      <c r="N46" s="129">
        <v>4.54</v>
      </c>
      <c r="O46" s="15">
        <v>30</v>
      </c>
      <c r="P46" s="68">
        <f t="shared" si="2"/>
        <v>136.19999999999999</v>
      </c>
      <c r="Q46" s="187">
        <v>45015</v>
      </c>
      <c r="R46" s="68">
        <f t="shared" si="11"/>
        <v>136.19999999999999</v>
      </c>
      <c r="S46" s="69" t="s">
        <v>681</v>
      </c>
      <c r="T46" s="603">
        <v>50</v>
      </c>
      <c r="U46" s="1027">
        <f t="shared" si="8"/>
        <v>1529.9800000000016</v>
      </c>
      <c r="V46" s="693">
        <f t="shared" si="9"/>
        <v>337</v>
      </c>
      <c r="W46" s="59">
        <f t="shared" si="5"/>
        <v>6809.9999999999991</v>
      </c>
    </row>
    <row r="47" spans="1:23" x14ac:dyDescent="0.25">
      <c r="B47" s="129">
        <v>4.54</v>
      </c>
      <c r="C47" s="15">
        <v>30</v>
      </c>
      <c r="D47" s="499">
        <f t="shared" si="0"/>
        <v>136.19999999999999</v>
      </c>
      <c r="E47" s="639">
        <v>44992</v>
      </c>
      <c r="F47" s="499">
        <f t="shared" si="10"/>
        <v>136.19999999999999</v>
      </c>
      <c r="G47" s="318" t="s">
        <v>529</v>
      </c>
      <c r="H47" s="319">
        <v>50</v>
      </c>
      <c r="I47" s="182">
        <f t="shared" si="6"/>
        <v>331.42000000000104</v>
      </c>
      <c r="J47" s="72">
        <f t="shared" si="7"/>
        <v>73</v>
      </c>
      <c r="K47" s="59">
        <f t="shared" si="4"/>
        <v>6809.9999999999991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3"/>
      <c r="U47" s="877">
        <f t="shared" si="8"/>
        <v>1529.9800000000016</v>
      </c>
      <c r="V47" s="615">
        <f t="shared" si="9"/>
        <v>337</v>
      </c>
      <c r="W47" s="59">
        <f t="shared" si="5"/>
        <v>0</v>
      </c>
    </row>
    <row r="48" spans="1:23" x14ac:dyDescent="0.25">
      <c r="B48" s="129">
        <v>4.54</v>
      </c>
      <c r="C48" s="15">
        <v>5</v>
      </c>
      <c r="D48" s="499">
        <f t="shared" si="0"/>
        <v>22.7</v>
      </c>
      <c r="E48" s="639">
        <v>44992</v>
      </c>
      <c r="F48" s="499">
        <f t="shared" si="10"/>
        <v>22.7</v>
      </c>
      <c r="G48" s="318" t="s">
        <v>530</v>
      </c>
      <c r="H48" s="319">
        <v>50</v>
      </c>
      <c r="I48" s="182">
        <f t="shared" si="6"/>
        <v>308.72000000000105</v>
      </c>
      <c r="J48" s="72">
        <f t="shared" si="7"/>
        <v>68</v>
      </c>
      <c r="K48" s="59">
        <f t="shared" si="4"/>
        <v>1135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1529.9800000000016</v>
      </c>
      <c r="V48" s="72">
        <f t="shared" si="9"/>
        <v>337</v>
      </c>
      <c r="W48" s="59">
        <f t="shared" si="5"/>
        <v>0</v>
      </c>
    </row>
    <row r="49" spans="1:23" x14ac:dyDescent="0.25">
      <c r="B49" s="129">
        <v>4.54</v>
      </c>
      <c r="C49" s="15">
        <v>30</v>
      </c>
      <c r="D49" s="499">
        <f t="shared" si="0"/>
        <v>136.19999999999999</v>
      </c>
      <c r="E49" s="639">
        <v>44993</v>
      </c>
      <c r="F49" s="499">
        <f t="shared" si="10"/>
        <v>136.19999999999999</v>
      </c>
      <c r="G49" s="318" t="s">
        <v>215</v>
      </c>
      <c r="H49" s="319">
        <v>50</v>
      </c>
      <c r="I49" s="182">
        <f t="shared" si="6"/>
        <v>172.52000000000106</v>
      </c>
      <c r="J49" s="72">
        <f t="shared" si="7"/>
        <v>38</v>
      </c>
      <c r="K49" s="59">
        <f t="shared" si="4"/>
        <v>6809.9999999999991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1529.9800000000016</v>
      </c>
      <c r="V49" s="72">
        <f t="shared" si="9"/>
        <v>337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499">
        <f t="shared" si="0"/>
        <v>90.8</v>
      </c>
      <c r="E50" s="639">
        <v>44993</v>
      </c>
      <c r="F50" s="499">
        <f t="shared" si="10"/>
        <v>90.8</v>
      </c>
      <c r="G50" s="318" t="s">
        <v>532</v>
      </c>
      <c r="H50" s="319">
        <v>50</v>
      </c>
      <c r="I50" s="182">
        <f t="shared" si="6"/>
        <v>81.720000000001065</v>
      </c>
      <c r="J50" s="72">
        <f t="shared" si="7"/>
        <v>18</v>
      </c>
      <c r="K50" s="59">
        <f t="shared" si="4"/>
        <v>4540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1529.9800000000016</v>
      </c>
      <c r="V50" s="72">
        <f t="shared" si="9"/>
        <v>337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182">
        <f t="shared" si="6"/>
        <v>81.720000000001065</v>
      </c>
      <c r="J51" s="72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1529.9800000000016</v>
      </c>
      <c r="V51" s="72">
        <f t="shared" si="9"/>
        <v>337</v>
      </c>
      <c r="W51" s="59">
        <f t="shared" si="5"/>
        <v>0</v>
      </c>
    </row>
    <row r="52" spans="1:23" x14ac:dyDescent="0.25">
      <c r="B52" s="129">
        <v>4.54</v>
      </c>
      <c r="C52" s="15"/>
      <c r="D52" s="499">
        <f t="shared" si="0"/>
        <v>0</v>
      </c>
      <c r="E52" s="639"/>
      <c r="F52" s="499">
        <f t="shared" si="10"/>
        <v>0</v>
      </c>
      <c r="G52" s="318"/>
      <c r="H52" s="319"/>
      <c r="I52" s="877">
        <f t="shared" si="6"/>
        <v>81.720000000001065</v>
      </c>
      <c r="J52" s="615">
        <f t="shared" si="7"/>
        <v>18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77">
        <f t="shared" si="8"/>
        <v>1529.9800000000016</v>
      </c>
      <c r="V52" s="615">
        <f t="shared" si="9"/>
        <v>337</v>
      </c>
      <c r="W52" s="59">
        <f t="shared" si="5"/>
        <v>0</v>
      </c>
    </row>
    <row r="53" spans="1:23" x14ac:dyDescent="0.25">
      <c r="B53" s="129">
        <v>4.54</v>
      </c>
      <c r="C53" s="15">
        <v>18</v>
      </c>
      <c r="D53" s="499">
        <f t="shared" si="0"/>
        <v>81.72</v>
      </c>
      <c r="E53" s="639"/>
      <c r="F53" s="499">
        <f t="shared" si="10"/>
        <v>81.72</v>
      </c>
      <c r="G53" s="1007"/>
      <c r="H53" s="1008"/>
      <c r="I53" s="1242">
        <f t="shared" si="6"/>
        <v>1.0658141036401503E-12</v>
      </c>
      <c r="J53" s="1243">
        <f t="shared" si="7"/>
        <v>0</v>
      </c>
      <c r="K53" s="1244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8">
        <f t="shared" si="8"/>
        <v>1529.9800000000016</v>
      </c>
      <c r="V53" s="879">
        <f t="shared" si="9"/>
        <v>337</v>
      </c>
      <c r="W53" s="59">
        <f t="shared" si="5"/>
        <v>0</v>
      </c>
    </row>
    <row r="54" spans="1:23" x14ac:dyDescent="0.25">
      <c r="B54" s="129">
        <v>4.54</v>
      </c>
      <c r="C54" s="15"/>
      <c r="D54" s="499">
        <f t="shared" si="0"/>
        <v>0</v>
      </c>
      <c r="E54" s="639"/>
      <c r="F54" s="499">
        <f t="shared" si="10"/>
        <v>0</v>
      </c>
      <c r="G54" s="1007"/>
      <c r="H54" s="1008"/>
      <c r="I54" s="1242">
        <f t="shared" si="6"/>
        <v>1.0658141036401503E-12</v>
      </c>
      <c r="J54" s="1243">
        <f t="shared" si="7"/>
        <v>0</v>
      </c>
      <c r="K54" s="1244">
        <f t="shared" si="4"/>
        <v>0</v>
      </c>
      <c r="N54" s="129">
        <v>4.54</v>
      </c>
      <c r="O54" s="15"/>
      <c r="P54" s="588">
        <f t="shared" si="2"/>
        <v>0</v>
      </c>
      <c r="Q54" s="869"/>
      <c r="R54" s="588">
        <f t="shared" si="11"/>
        <v>0</v>
      </c>
      <c r="S54" s="590"/>
      <c r="T54" s="197"/>
      <c r="U54" s="870">
        <f t="shared" si="8"/>
        <v>1529.9800000000016</v>
      </c>
      <c r="V54" s="860">
        <f t="shared" si="9"/>
        <v>337</v>
      </c>
      <c r="W54" s="59">
        <f t="shared" si="5"/>
        <v>0</v>
      </c>
    </row>
    <row r="55" spans="1:23" x14ac:dyDescent="0.25">
      <c r="A55" s="620"/>
      <c r="B55" s="129">
        <v>4.54</v>
      </c>
      <c r="C55" s="681"/>
      <c r="D55" s="780">
        <f t="shared" si="0"/>
        <v>0</v>
      </c>
      <c r="E55" s="1227"/>
      <c r="F55" s="780">
        <f t="shared" si="10"/>
        <v>0</v>
      </c>
      <c r="G55" s="1007"/>
      <c r="H55" s="1008"/>
      <c r="I55" s="1242">
        <f t="shared" si="6"/>
        <v>1.0658141036401503E-12</v>
      </c>
      <c r="J55" s="1243">
        <f t="shared" si="7"/>
        <v>0</v>
      </c>
      <c r="K55" s="1244">
        <f t="shared" si="4"/>
        <v>0</v>
      </c>
      <c r="M55" s="620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1529.9800000000016</v>
      </c>
      <c r="V55" s="860">
        <f t="shared" si="9"/>
        <v>337</v>
      </c>
      <c r="W55" s="59">
        <f t="shared" si="5"/>
        <v>0</v>
      </c>
    </row>
    <row r="56" spans="1:23" x14ac:dyDescent="0.25">
      <c r="A56" s="633"/>
      <c r="B56" s="129">
        <v>4.54</v>
      </c>
      <c r="C56" s="681"/>
      <c r="D56" s="780">
        <f t="shared" si="0"/>
        <v>0</v>
      </c>
      <c r="E56" s="1227"/>
      <c r="F56" s="780">
        <f t="shared" si="10"/>
        <v>0</v>
      </c>
      <c r="G56" s="1007"/>
      <c r="H56" s="1008"/>
      <c r="I56" s="1242">
        <f t="shared" si="6"/>
        <v>1.0658141036401503E-12</v>
      </c>
      <c r="J56" s="1243">
        <f t="shared" si="7"/>
        <v>0</v>
      </c>
      <c r="K56" s="1244">
        <f t="shared" si="4"/>
        <v>0</v>
      </c>
      <c r="M56" s="633"/>
      <c r="N56" s="129">
        <v>4.54</v>
      </c>
      <c r="O56" s="681"/>
      <c r="P56" s="857">
        <f t="shared" si="2"/>
        <v>0</v>
      </c>
      <c r="Q56" s="871"/>
      <c r="R56" s="857">
        <f t="shared" si="11"/>
        <v>0</v>
      </c>
      <c r="S56" s="859"/>
      <c r="T56" s="632"/>
      <c r="U56" s="870">
        <f t="shared" si="8"/>
        <v>1529.9800000000016</v>
      </c>
      <c r="V56" s="860">
        <f t="shared" si="9"/>
        <v>337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1529.9800000000016</v>
      </c>
      <c r="V57" s="860">
        <f t="shared" si="9"/>
        <v>337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1529.9800000000016</v>
      </c>
      <c r="V58" s="860">
        <f t="shared" si="9"/>
        <v>337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1529.9800000000016</v>
      </c>
      <c r="V59" s="860">
        <f t="shared" si="9"/>
        <v>337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1529.9800000000016</v>
      </c>
      <c r="V60" s="860">
        <f t="shared" si="9"/>
        <v>337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1529.9800000000016</v>
      </c>
      <c r="V61" s="860">
        <f t="shared" si="9"/>
        <v>337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1529.9800000000016</v>
      </c>
      <c r="V62" s="860">
        <f t="shared" si="9"/>
        <v>337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1529.9800000000016</v>
      </c>
      <c r="V63" s="860">
        <f t="shared" si="9"/>
        <v>337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1529.9800000000016</v>
      </c>
      <c r="V64" s="860">
        <f t="shared" si="9"/>
        <v>337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1529.9800000000016</v>
      </c>
      <c r="V65" s="860">
        <f t="shared" si="9"/>
        <v>337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1529.9800000000016</v>
      </c>
      <c r="V66" s="860">
        <f t="shared" si="9"/>
        <v>337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1529.9800000000016</v>
      </c>
      <c r="V67" s="860">
        <f t="shared" si="9"/>
        <v>337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1529.9800000000016</v>
      </c>
      <c r="V68" s="860">
        <f t="shared" si="9"/>
        <v>337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1529.9800000000016</v>
      </c>
      <c r="V69" s="860">
        <f t="shared" si="9"/>
        <v>337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588">
        <f t="shared" si="2"/>
        <v>0</v>
      </c>
      <c r="Q70" s="869"/>
      <c r="R70" s="588">
        <f t="shared" si="11"/>
        <v>0</v>
      </c>
      <c r="S70" s="590"/>
      <c r="T70" s="197"/>
      <c r="U70" s="870">
        <f t="shared" si="8"/>
        <v>1529.9800000000016</v>
      </c>
      <c r="V70" s="860">
        <f t="shared" si="9"/>
        <v>337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1529.9800000000016</v>
      </c>
      <c r="V71" s="72">
        <f t="shared" si="9"/>
        <v>337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1529.9800000000016</v>
      </c>
      <c r="V72" s="72">
        <f t="shared" si="9"/>
        <v>337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si="0"/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si="2"/>
        <v>0</v>
      </c>
      <c r="Q73" s="639"/>
      <c r="R73" s="499">
        <f t="shared" si="11"/>
        <v>0</v>
      </c>
      <c r="S73" s="318"/>
      <c r="T73" s="319"/>
      <c r="U73" s="182">
        <f t="shared" si="8"/>
        <v>1529.9800000000016</v>
      </c>
      <c r="V73" s="72">
        <f t="shared" si="9"/>
        <v>337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ref="D74:D109" si="12">C74*B74</f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ref="P74:P109" si="13">O74*N74</f>
        <v>0</v>
      </c>
      <c r="Q74" s="639"/>
      <c r="R74" s="499">
        <f t="shared" si="11"/>
        <v>0</v>
      </c>
      <c r="S74" s="318"/>
      <c r="T74" s="319"/>
      <c r="U74" s="182">
        <f t="shared" si="8"/>
        <v>1529.9800000000016</v>
      </c>
      <c r="V74" s="72">
        <f t="shared" si="9"/>
        <v>337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si="6"/>
        <v>1.0658141036401503E-12</v>
      </c>
      <c r="J75" s="72">
        <f t="shared" si="7"/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si="8"/>
        <v>1529.9800000000016</v>
      </c>
      <c r="V75" s="72">
        <f t="shared" si="9"/>
        <v>337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ref="I76:I108" si="14">I75-F76</f>
        <v>1.0658141036401503E-12</v>
      </c>
      <c r="J76" s="72">
        <f t="shared" ref="J76:J108" si="15">J75-C76</f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ref="U76:U108" si="16">U75-R76</f>
        <v>1529.9800000000016</v>
      </c>
      <c r="V76" s="72">
        <f t="shared" ref="V76:V108" si="17">V75-O76</f>
        <v>337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1529.9800000000016</v>
      </c>
      <c r="V77" s="72">
        <f t="shared" si="17"/>
        <v>337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1529.9800000000016</v>
      </c>
      <c r="V78" s="72">
        <f t="shared" si="17"/>
        <v>337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1529.9800000000016</v>
      </c>
      <c r="V79" s="72">
        <f t="shared" si="17"/>
        <v>337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1529.9800000000016</v>
      </c>
      <c r="V80" s="72">
        <f t="shared" si="17"/>
        <v>337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1529.9800000000016</v>
      </c>
      <c r="V81" s="72">
        <f t="shared" si="17"/>
        <v>337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1529.9800000000016</v>
      </c>
      <c r="V82" s="72">
        <f t="shared" si="17"/>
        <v>337</v>
      </c>
      <c r="W82" s="59">
        <f t="shared" si="5"/>
        <v>0</v>
      </c>
    </row>
    <row r="83" spans="2:23" x14ac:dyDescent="0.25">
      <c r="B83" s="129">
        <v>4.54</v>
      </c>
      <c r="C83" s="15"/>
      <c r="D83" s="499">
        <f t="shared" si="12"/>
        <v>0</v>
      </c>
      <c r="E83" s="639"/>
      <c r="F83" s="499">
        <f t="shared" si="10"/>
        <v>0</v>
      </c>
      <c r="G83" s="318"/>
      <c r="H83" s="319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499">
        <f t="shared" si="13"/>
        <v>0</v>
      </c>
      <c r="Q83" s="639"/>
      <c r="R83" s="499">
        <f t="shared" si="11"/>
        <v>0</v>
      </c>
      <c r="S83" s="318"/>
      <c r="T83" s="319"/>
      <c r="U83" s="182">
        <f t="shared" si="16"/>
        <v>1529.9800000000016</v>
      </c>
      <c r="V83" s="72">
        <f t="shared" si="17"/>
        <v>337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1529.9800000000016</v>
      </c>
      <c r="V84" s="72">
        <f t="shared" si="17"/>
        <v>337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1529.9800000000016</v>
      </c>
      <c r="V85" s="72">
        <f t="shared" si="17"/>
        <v>337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1529.9800000000016</v>
      </c>
      <c r="V86" s="72">
        <f t="shared" si="17"/>
        <v>337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1529.9800000000016</v>
      </c>
      <c r="V87" s="72">
        <f t="shared" si="17"/>
        <v>337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1529.9800000000016</v>
      </c>
      <c r="V88" s="72">
        <f t="shared" si="17"/>
        <v>337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1529.9800000000016</v>
      </c>
      <c r="V89" s="72">
        <f t="shared" si="17"/>
        <v>337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1529.9800000000016</v>
      </c>
      <c r="V90" s="72">
        <f t="shared" si="17"/>
        <v>337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1529.9800000000016</v>
      </c>
      <c r="V91" s="72">
        <f t="shared" si="17"/>
        <v>337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1529.9800000000016</v>
      </c>
      <c r="V92" s="72">
        <f t="shared" si="17"/>
        <v>337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1529.9800000000016</v>
      </c>
      <c r="V93" s="72">
        <f t="shared" si="17"/>
        <v>337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1529.9800000000016</v>
      </c>
      <c r="V94" s="72">
        <f t="shared" si="17"/>
        <v>337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1529.9800000000016</v>
      </c>
      <c r="V95" s="72">
        <f t="shared" si="17"/>
        <v>337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1529.9800000000016</v>
      </c>
      <c r="V96" s="72">
        <f t="shared" si="17"/>
        <v>337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1529.9800000000016</v>
      </c>
      <c r="V97" s="72">
        <f t="shared" si="17"/>
        <v>337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1529.9800000000016</v>
      </c>
      <c r="V98" s="72">
        <f t="shared" si="17"/>
        <v>337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1529.9800000000016</v>
      </c>
      <c r="V99" s="72">
        <f t="shared" si="17"/>
        <v>337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1529.9800000000016</v>
      </c>
      <c r="V100" s="72">
        <f t="shared" si="17"/>
        <v>337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1529.9800000000016</v>
      </c>
      <c r="V101" s="72">
        <f t="shared" si="17"/>
        <v>337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1529.9800000000016</v>
      </c>
      <c r="V102" s="72">
        <f t="shared" si="17"/>
        <v>337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1529.9800000000016</v>
      </c>
      <c r="V103" s="72">
        <f t="shared" si="17"/>
        <v>337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1529.9800000000016</v>
      </c>
      <c r="V104" s="72">
        <f t="shared" si="17"/>
        <v>337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1529.9800000000016</v>
      </c>
      <c r="V105" s="72">
        <f t="shared" si="17"/>
        <v>337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1529.9800000000016</v>
      </c>
      <c r="V106" s="72">
        <f t="shared" si="17"/>
        <v>337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1529.9800000000016</v>
      </c>
      <c r="V107" s="72">
        <f t="shared" si="17"/>
        <v>337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1.0658141036401503E-12</v>
      </c>
      <c r="J108" s="72">
        <f t="shared" si="15"/>
        <v>0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1529.9800000000016</v>
      </c>
      <c r="V108" s="72">
        <f t="shared" si="17"/>
        <v>337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10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10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903</v>
      </c>
      <c r="D110" s="6">
        <f>SUM(D10:D109)</f>
        <v>4099.6199999999981</v>
      </c>
      <c r="E110" s="13"/>
      <c r="F110" s="6">
        <f>SUM(F10:F109)</f>
        <v>4099.6199999999981</v>
      </c>
      <c r="G110" s="31"/>
      <c r="H110" s="17"/>
      <c r="I110" s="128"/>
      <c r="J110" s="72"/>
      <c r="O110" s="15">
        <f>SUM(O10:O109)</f>
        <v>784</v>
      </c>
      <c r="P110" s="6">
        <f>SUM(P10:P109)</f>
        <v>3559.3599999999992</v>
      </c>
      <c r="Q110" s="13"/>
      <c r="R110" s="6">
        <f>SUM(R10:R109)</f>
        <v>3559.3599999999992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319</v>
      </c>
      <c r="Q112" s="40"/>
      <c r="R112" s="6"/>
      <c r="S112" s="31"/>
      <c r="T112" s="17"/>
      <c r="U112" s="128"/>
      <c r="V112" s="72"/>
    </row>
    <row r="113" spans="3:22" x14ac:dyDescent="0.25">
      <c r="C113" s="1448" t="s">
        <v>19</v>
      </c>
      <c r="D113" s="1449"/>
      <c r="E113" s="39">
        <f>E4+E5-F110+E6+E8</f>
        <v>2.0463630789890885E-12</v>
      </c>
      <c r="F113" s="6"/>
      <c r="G113" s="6"/>
      <c r="H113" s="17"/>
      <c r="I113" s="128"/>
      <c r="J113" s="72"/>
      <c r="O113" s="1448" t="s">
        <v>19</v>
      </c>
      <c r="P113" s="1449"/>
      <c r="Q113" s="39">
        <f>Q4+Q5-R110+Q6+Q8</f>
        <v>1448.2600000000007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O4:R7">
    <sortCondition ref="P4:P7"/>
  </sortState>
  <mergeCells count="8">
    <mergeCell ref="M1:U1"/>
    <mergeCell ref="M5:M6"/>
    <mergeCell ref="N5:N6"/>
    <mergeCell ref="O113:P113"/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L1" workbookViewId="0">
      <selection activeCell="O14" sqref="O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L1" s="1397" t="s">
        <v>327</v>
      </c>
      <c r="M1" s="1397"/>
      <c r="N1" s="1397"/>
      <c r="O1" s="1397"/>
      <c r="P1" s="1397"/>
      <c r="Q1" s="1397"/>
      <c r="R1" s="1397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455" t="s">
        <v>443</v>
      </c>
      <c r="B5" s="1454" t="s">
        <v>484</v>
      </c>
      <c r="C5" s="1170">
        <v>147</v>
      </c>
      <c r="D5" s="1171">
        <v>45003</v>
      </c>
      <c r="E5" s="1172">
        <v>27.58</v>
      </c>
      <c r="F5" s="133">
        <v>1</v>
      </c>
      <c r="G5" s="599">
        <f>F31</f>
        <v>27.58</v>
      </c>
      <c r="H5" s="134">
        <f>E4+E5-G5+E6+E7</f>
        <v>0</v>
      </c>
      <c r="L5" s="1450" t="s">
        <v>511</v>
      </c>
      <c r="M5" s="1410" t="s">
        <v>510</v>
      </c>
      <c r="N5" s="1170">
        <v>44</v>
      </c>
      <c r="O5" s="1171">
        <v>45014</v>
      </c>
      <c r="P5" s="1172">
        <v>5014.68</v>
      </c>
      <c r="Q5" s="133">
        <v>205</v>
      </c>
      <c r="R5" s="599">
        <f>Q31</f>
        <v>154.25</v>
      </c>
      <c r="S5" s="134">
        <f>P4+P5-R5+P6+P7</f>
        <v>4860.43</v>
      </c>
    </row>
    <row r="6" spans="1:21" ht="15.75" thickBot="1" x14ac:dyDescent="0.3">
      <c r="A6" s="1455"/>
      <c r="B6" s="1454"/>
      <c r="C6" s="191"/>
      <c r="D6" s="145"/>
      <c r="E6" s="102"/>
      <c r="F6" s="72"/>
      <c r="L6" s="1451"/>
      <c r="M6" s="1410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452" t="s">
        <v>47</v>
      </c>
      <c r="M7" s="12"/>
      <c r="N7" s="191"/>
      <c r="O7" s="145"/>
      <c r="P7" s="102"/>
      <c r="Q7" s="72"/>
      <c r="T7" s="1452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3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453"/>
    </row>
    <row r="9" spans="1:21" ht="15.75" thickTop="1" x14ac:dyDescent="0.25">
      <c r="A9" s="72"/>
      <c r="B9" s="517">
        <f>F4++F5+F6+F7-C9</f>
        <v>0</v>
      </c>
      <c r="C9" s="15">
        <v>1</v>
      </c>
      <c r="D9" s="91">
        <v>27.58</v>
      </c>
      <c r="E9" s="187">
        <v>45003</v>
      </c>
      <c r="F9" s="68">
        <f>D9</f>
        <v>27.58</v>
      </c>
      <c r="G9" s="69" t="s">
        <v>599</v>
      </c>
      <c r="H9" s="70">
        <v>149</v>
      </c>
      <c r="I9" s="102">
        <f>E4+E5+E6+E7-F9</f>
        <v>0</v>
      </c>
      <c r="L9" s="72"/>
      <c r="M9" s="517">
        <f>Q4++Q5+Q6+Q7-N9</f>
        <v>199</v>
      </c>
      <c r="N9" s="15">
        <v>6</v>
      </c>
      <c r="O9" s="91">
        <v>154.25</v>
      </c>
      <c r="P9" s="187">
        <v>45016</v>
      </c>
      <c r="Q9" s="68">
        <f>O9</f>
        <v>154.25</v>
      </c>
      <c r="R9" s="69" t="s">
        <v>690</v>
      </c>
      <c r="S9" s="70">
        <v>46</v>
      </c>
      <c r="T9" s="102">
        <f>P4+P5+P6+P7-Q9</f>
        <v>4860.43</v>
      </c>
    </row>
    <row r="10" spans="1:21" x14ac:dyDescent="0.25">
      <c r="B10" s="714">
        <f>B9-C10</f>
        <v>0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0</v>
      </c>
      <c r="J10" s="633"/>
      <c r="M10" s="714">
        <f>M9-N10</f>
        <v>199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4860.43</v>
      </c>
      <c r="U10" s="633"/>
    </row>
    <row r="11" spans="1:21" x14ac:dyDescent="0.25">
      <c r="A11" s="54" t="s">
        <v>32</v>
      </c>
      <c r="B11" s="714">
        <f t="shared" ref="B11:B30" si="2">B10-C11</f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ref="I11:I30" si="3">I10-F11</f>
        <v>0</v>
      </c>
      <c r="J11" s="633"/>
      <c r="L11" s="54" t="s">
        <v>32</v>
      </c>
      <c r="M11" s="714">
        <f t="shared" ref="M11:M30" si="4">M10-N11</f>
        <v>199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4860.43</v>
      </c>
      <c r="U11" s="633"/>
    </row>
    <row r="12" spans="1:21" x14ac:dyDescent="0.25">
      <c r="A12" s="84"/>
      <c r="B12" s="714">
        <f t="shared" si="2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3"/>
        <v>0</v>
      </c>
      <c r="J12" s="633"/>
      <c r="L12" s="84"/>
      <c r="M12" s="714">
        <f t="shared" si="4"/>
        <v>199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4860.43</v>
      </c>
      <c r="U12" s="633"/>
    </row>
    <row r="13" spans="1:21" x14ac:dyDescent="0.25">
      <c r="B13" s="714">
        <f t="shared" si="2"/>
        <v>0</v>
      </c>
      <c r="C13" s="681"/>
      <c r="D13" s="778"/>
      <c r="E13" s="710"/>
      <c r="F13" s="959">
        <f t="shared" si="0"/>
        <v>0</v>
      </c>
      <c r="G13" s="960"/>
      <c r="H13" s="961"/>
      <c r="I13" s="956">
        <f t="shared" si="3"/>
        <v>0</v>
      </c>
      <c r="J13" s="633"/>
      <c r="M13" s="714">
        <f t="shared" si="4"/>
        <v>199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4860.43</v>
      </c>
      <c r="U13" s="633"/>
    </row>
    <row r="14" spans="1:21" x14ac:dyDescent="0.25">
      <c r="A14" s="54" t="s">
        <v>33</v>
      </c>
      <c r="B14" s="714">
        <f t="shared" si="2"/>
        <v>0</v>
      </c>
      <c r="C14" s="681"/>
      <c r="D14" s="778"/>
      <c r="E14" s="710"/>
      <c r="F14" s="959">
        <f t="shared" si="0"/>
        <v>0</v>
      </c>
      <c r="G14" s="960"/>
      <c r="H14" s="961"/>
      <c r="I14" s="956">
        <f t="shared" si="3"/>
        <v>0</v>
      </c>
      <c r="J14" s="633"/>
      <c r="L14" s="54" t="s">
        <v>33</v>
      </c>
      <c r="M14" s="714">
        <f t="shared" si="4"/>
        <v>199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4860.43</v>
      </c>
      <c r="U14" s="633"/>
    </row>
    <row r="15" spans="1:21" x14ac:dyDescent="0.25">
      <c r="B15" s="714">
        <f t="shared" si="2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0</v>
      </c>
      <c r="J15" s="633"/>
      <c r="M15" s="714">
        <f t="shared" si="4"/>
        <v>199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4860.43</v>
      </c>
      <c r="U15" s="633"/>
    </row>
    <row r="16" spans="1:21" x14ac:dyDescent="0.25">
      <c r="B16" s="714">
        <f t="shared" si="2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0</v>
      </c>
      <c r="J16" s="633"/>
      <c r="M16" s="714">
        <f t="shared" si="4"/>
        <v>199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4860.43</v>
      </c>
      <c r="U16" s="633"/>
    </row>
    <row r="17" spans="2:21" x14ac:dyDescent="0.25">
      <c r="B17" s="714">
        <f t="shared" si="2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0</v>
      </c>
      <c r="J17" s="633"/>
      <c r="M17" s="714">
        <f t="shared" si="4"/>
        <v>199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4860.43</v>
      </c>
      <c r="U17" s="633"/>
    </row>
    <row r="18" spans="2:21" x14ac:dyDescent="0.25">
      <c r="B18" s="714">
        <f t="shared" si="2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0</v>
      </c>
      <c r="J18" s="633"/>
      <c r="M18" s="714">
        <f t="shared" si="4"/>
        <v>199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4860.43</v>
      </c>
      <c r="U18" s="633"/>
    </row>
    <row r="19" spans="2:21" x14ac:dyDescent="0.25">
      <c r="B19" s="714">
        <f t="shared" si="2"/>
        <v>0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0</v>
      </c>
      <c r="J19" s="633"/>
      <c r="M19" s="714">
        <f t="shared" si="4"/>
        <v>199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4860.43</v>
      </c>
      <c r="U19" s="633"/>
    </row>
    <row r="20" spans="2:21" x14ac:dyDescent="0.25">
      <c r="B20" s="714">
        <f t="shared" si="2"/>
        <v>0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0</v>
      </c>
      <c r="J20" s="633"/>
      <c r="M20" s="714">
        <f t="shared" si="4"/>
        <v>199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4860.43</v>
      </c>
      <c r="U20" s="633"/>
    </row>
    <row r="21" spans="2:21" x14ac:dyDescent="0.25">
      <c r="B21" s="714">
        <f t="shared" si="2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0</v>
      </c>
      <c r="J21" s="633"/>
      <c r="M21" s="714">
        <f t="shared" si="4"/>
        <v>199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4860.43</v>
      </c>
      <c r="U21" s="633"/>
    </row>
    <row r="22" spans="2:21" x14ac:dyDescent="0.25">
      <c r="B22" s="714">
        <f t="shared" si="2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0</v>
      </c>
      <c r="J22" s="633"/>
      <c r="M22" s="714">
        <f t="shared" si="4"/>
        <v>199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4860.43</v>
      </c>
      <c r="U22" s="633"/>
    </row>
    <row r="23" spans="2:21" x14ac:dyDescent="0.25">
      <c r="B23" s="714">
        <f t="shared" si="2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0</v>
      </c>
      <c r="J23" s="633"/>
      <c r="M23" s="714">
        <f t="shared" si="4"/>
        <v>199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4860.43</v>
      </c>
      <c r="U23" s="633"/>
    </row>
    <row r="24" spans="2:21" x14ac:dyDescent="0.25">
      <c r="B24" s="714">
        <f t="shared" si="2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0</v>
      </c>
      <c r="J24" s="633"/>
      <c r="M24" s="714">
        <f t="shared" si="4"/>
        <v>199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4860.43</v>
      </c>
      <c r="U24" s="633"/>
    </row>
    <row r="25" spans="2:21" x14ac:dyDescent="0.25">
      <c r="B25" s="714">
        <f t="shared" si="2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0</v>
      </c>
      <c r="J25" s="633"/>
      <c r="M25" s="714">
        <f t="shared" si="4"/>
        <v>199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4860.43</v>
      </c>
      <c r="U25" s="633"/>
    </row>
    <row r="26" spans="2:21" x14ac:dyDescent="0.25">
      <c r="B26" s="714">
        <f t="shared" si="2"/>
        <v>0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0</v>
      </c>
      <c r="J26" s="633"/>
      <c r="M26" s="714">
        <f t="shared" si="4"/>
        <v>199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4860.43</v>
      </c>
      <c r="U26" s="633"/>
    </row>
    <row r="27" spans="2:21" x14ac:dyDescent="0.25">
      <c r="B27" s="714">
        <f t="shared" si="2"/>
        <v>0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0</v>
      </c>
      <c r="J27" s="633"/>
      <c r="M27" s="714">
        <f t="shared" si="4"/>
        <v>199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4860.43</v>
      </c>
      <c r="U27" s="633"/>
    </row>
    <row r="28" spans="2:21" x14ac:dyDescent="0.25">
      <c r="B28" s="714">
        <f t="shared" si="2"/>
        <v>0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0</v>
      </c>
      <c r="J28" s="633"/>
      <c r="M28" s="714">
        <f t="shared" si="4"/>
        <v>199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4860.43</v>
      </c>
      <c r="U28" s="633"/>
    </row>
    <row r="29" spans="2:21" x14ac:dyDescent="0.25">
      <c r="B29" s="714">
        <f t="shared" si="2"/>
        <v>0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0</v>
      </c>
      <c r="J29" s="633"/>
      <c r="M29" s="714">
        <f t="shared" si="4"/>
        <v>199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4860.43</v>
      </c>
      <c r="U29" s="633"/>
    </row>
    <row r="30" spans="2:21" ht="15.75" thickBot="1" x14ac:dyDescent="0.3">
      <c r="B30" s="517">
        <f t="shared" si="2"/>
        <v>0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0</v>
      </c>
      <c r="M30" s="1209">
        <f t="shared" si="4"/>
        <v>199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4860.43</v>
      </c>
    </row>
    <row r="31" spans="2:21" ht="15.75" thickTop="1" x14ac:dyDescent="0.25">
      <c r="C31" s="15">
        <f>SUM(C9:C30)</f>
        <v>1</v>
      </c>
      <c r="D31" s="6">
        <f>SUM(D9:D30)</f>
        <v>27.58</v>
      </c>
      <c r="E31" s="13"/>
      <c r="F31" s="6">
        <f>SUM(F9:F30)</f>
        <v>27.58</v>
      </c>
      <c r="G31" s="31"/>
      <c r="H31" s="17"/>
      <c r="N31" s="15">
        <f>SUM(N9:N30)</f>
        <v>6</v>
      </c>
      <c r="O31" s="6">
        <f>SUM(O9:O30)</f>
        <v>154.25</v>
      </c>
      <c r="P31" s="13"/>
      <c r="Q31" s="6">
        <f>SUM(Q9:Q30)</f>
        <v>154.25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448" t="s">
        <v>19</v>
      </c>
      <c r="D34" s="1449"/>
      <c r="E34" s="39">
        <f>D31-F31</f>
        <v>0</v>
      </c>
      <c r="F34" s="6"/>
      <c r="G34" s="6"/>
      <c r="H34" s="17"/>
      <c r="N34" s="1448" t="s">
        <v>19</v>
      </c>
      <c r="O34" s="1449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C34:D34"/>
    <mergeCell ref="A1:G1"/>
    <mergeCell ref="B5:B6"/>
    <mergeCell ref="A5:A6"/>
    <mergeCell ref="I7:I8"/>
    <mergeCell ref="L1:R1"/>
    <mergeCell ref="L5:L6"/>
    <mergeCell ref="M5:M6"/>
    <mergeCell ref="T7:T8"/>
    <mergeCell ref="N34:O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90"/>
      <c r="B5" s="1390"/>
      <c r="C5" s="371"/>
      <c r="D5" s="617"/>
      <c r="E5" s="788"/>
      <c r="F5" s="730"/>
      <c r="G5" s="5"/>
    </row>
    <row r="6" spans="1:9" x14ac:dyDescent="0.25">
      <c r="A6" s="1390"/>
      <c r="B6" s="1390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K1" s="1397" t="s">
        <v>327</v>
      </c>
      <c r="L1" s="1397"/>
      <c r="M1" s="1397"/>
      <c r="N1" s="1397"/>
      <c r="O1" s="1397"/>
      <c r="P1" s="1397"/>
      <c r="Q1" s="1397"/>
      <c r="R1" s="11">
        <v>2</v>
      </c>
      <c r="U1" s="1397" t="s">
        <v>327</v>
      </c>
      <c r="V1" s="1397"/>
      <c r="W1" s="1397"/>
      <c r="X1" s="1397"/>
      <c r="Y1" s="1397"/>
      <c r="Z1" s="1397"/>
      <c r="AA1" s="1397"/>
      <c r="AB1" s="11">
        <v>3</v>
      </c>
      <c r="AE1" s="1397" t="s">
        <v>327</v>
      </c>
      <c r="AF1" s="1397"/>
      <c r="AG1" s="1397"/>
      <c r="AH1" s="1397"/>
      <c r="AI1" s="1397"/>
      <c r="AJ1" s="1397"/>
      <c r="AK1" s="1397"/>
      <c r="AL1" s="11">
        <v>4</v>
      </c>
      <c r="AO1" s="1397" t="s">
        <v>327</v>
      </c>
      <c r="AP1" s="1397"/>
      <c r="AQ1" s="1397"/>
      <c r="AR1" s="1397"/>
      <c r="AS1" s="1397"/>
      <c r="AT1" s="1397"/>
      <c r="AU1" s="1397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461" t="s">
        <v>485</v>
      </c>
      <c r="C4" s="124"/>
      <c r="D4" s="145"/>
      <c r="E4" s="5"/>
      <c r="F4" s="72"/>
      <c r="G4" s="72"/>
      <c r="L4" s="1462" t="s">
        <v>486</v>
      </c>
      <c r="M4" s="124"/>
      <c r="N4" s="145"/>
      <c r="O4" s="5"/>
      <c r="P4" s="72"/>
      <c r="Q4" s="72"/>
      <c r="V4" s="1458" t="s">
        <v>487</v>
      </c>
      <c r="W4" s="124"/>
      <c r="X4" s="145"/>
      <c r="Y4" s="5"/>
      <c r="Z4" s="72"/>
      <c r="AA4" s="72"/>
      <c r="AF4" s="1460" t="s">
        <v>491</v>
      </c>
      <c r="AG4" s="124"/>
      <c r="AH4" s="145"/>
      <c r="AI4" s="5"/>
      <c r="AJ4" s="72"/>
      <c r="AK4" s="72"/>
      <c r="AP4" s="1456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3" t="s">
        <v>443</v>
      </c>
      <c r="B5" s="1425"/>
      <c r="C5" s="1170">
        <v>149</v>
      </c>
      <c r="D5" s="1171">
        <v>45003</v>
      </c>
      <c r="E5" s="1172">
        <v>24.38</v>
      </c>
      <c r="F5" s="133">
        <v>1</v>
      </c>
      <c r="G5" s="599"/>
      <c r="H5" s="134">
        <f>E4+E5-G5</f>
        <v>24.38</v>
      </c>
      <c r="K5" s="1173" t="s">
        <v>443</v>
      </c>
      <c r="L5" s="1463"/>
      <c r="M5" s="1175">
        <v>290</v>
      </c>
      <c r="N5" s="1171">
        <v>45003</v>
      </c>
      <c r="O5" s="1172">
        <v>16.670000000000002</v>
      </c>
      <c r="P5" s="133">
        <v>1</v>
      </c>
      <c r="Q5" s="599"/>
      <c r="R5" s="134">
        <f>O4+O5-Q5</f>
        <v>16.670000000000002</v>
      </c>
      <c r="U5" s="1173" t="s">
        <v>443</v>
      </c>
      <c r="V5" s="1459"/>
      <c r="W5" s="1170">
        <v>164</v>
      </c>
      <c r="X5" s="1171">
        <v>45003</v>
      </c>
      <c r="Y5" s="1172">
        <v>28.4</v>
      </c>
      <c r="Z5" s="133">
        <v>1</v>
      </c>
      <c r="AA5" s="599"/>
      <c r="AB5" s="134">
        <f>Y4+Y5-AA5</f>
        <v>28.4</v>
      </c>
      <c r="AE5" s="1173" t="s">
        <v>443</v>
      </c>
      <c r="AF5" s="1421"/>
      <c r="AG5" s="1170">
        <v>137</v>
      </c>
      <c r="AH5" s="1171">
        <v>45003</v>
      </c>
      <c r="AI5" s="1172">
        <v>26.42</v>
      </c>
      <c r="AJ5" s="133">
        <v>1</v>
      </c>
      <c r="AK5" s="599"/>
      <c r="AL5" s="134">
        <f>AI4+AI5-AK5</f>
        <v>26.42</v>
      </c>
      <c r="AO5" s="1173" t="s">
        <v>443</v>
      </c>
      <c r="AP5" s="1457"/>
      <c r="AQ5" s="1180">
        <v>315</v>
      </c>
      <c r="AR5" s="1181">
        <v>45003</v>
      </c>
      <c r="AS5" s="1182">
        <v>15.08</v>
      </c>
      <c r="AT5" s="1183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4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4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4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4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4"/>
    </row>
    <row r="7" spans="1:49" ht="15.75" thickTop="1" x14ac:dyDescent="0.25">
      <c r="A7" s="72"/>
      <c r="B7" s="517">
        <f>F4++F5-C7</f>
        <v>0</v>
      </c>
      <c r="C7" s="15">
        <v>1</v>
      </c>
      <c r="D7" s="91">
        <v>24.38</v>
      </c>
      <c r="E7" s="187">
        <v>45003</v>
      </c>
      <c r="F7" s="68">
        <f>D7</f>
        <v>24.38</v>
      </c>
      <c r="G7" s="69" t="s">
        <v>599</v>
      </c>
      <c r="H7" s="70">
        <v>151</v>
      </c>
      <c r="I7" s="102">
        <f>E4+E5-F7</f>
        <v>0</v>
      </c>
      <c r="K7" s="72"/>
      <c r="L7" s="517">
        <f>P4++P5-M7</f>
        <v>0</v>
      </c>
      <c r="M7" s="15">
        <v>1</v>
      </c>
      <c r="N7" s="91">
        <v>16.670000000000002</v>
      </c>
      <c r="O7" s="187">
        <v>45003</v>
      </c>
      <c r="P7" s="68">
        <f>N7</f>
        <v>16.670000000000002</v>
      </c>
      <c r="Q7" s="69" t="s">
        <v>599</v>
      </c>
      <c r="R7" s="70">
        <v>292</v>
      </c>
      <c r="S7" s="102">
        <f>O4+O5-P7</f>
        <v>0</v>
      </c>
      <c r="U7" s="72"/>
      <c r="V7" s="517">
        <f>Z4++Z5-W7</f>
        <v>0</v>
      </c>
      <c r="W7" s="15">
        <v>1</v>
      </c>
      <c r="X7" s="91">
        <v>28.4</v>
      </c>
      <c r="Y7" s="187">
        <v>45003</v>
      </c>
      <c r="Z7" s="68">
        <f>X7</f>
        <v>28.4</v>
      </c>
      <c r="AA7" s="69" t="s">
        <v>599</v>
      </c>
      <c r="AB7" s="70">
        <v>166</v>
      </c>
      <c r="AC7" s="102">
        <f>Y4+Y5-Z7</f>
        <v>0</v>
      </c>
      <c r="AE7" s="72"/>
      <c r="AF7" s="517">
        <f>AJ4++AJ5-AG7</f>
        <v>0</v>
      </c>
      <c r="AG7" s="15">
        <v>1</v>
      </c>
      <c r="AH7" s="91">
        <v>26.42</v>
      </c>
      <c r="AI7" s="187">
        <v>45003</v>
      </c>
      <c r="AJ7" s="68">
        <f>AH7</f>
        <v>26.42</v>
      </c>
      <c r="AK7" s="69" t="s">
        <v>599</v>
      </c>
      <c r="AL7" s="70">
        <v>139</v>
      </c>
      <c r="AM7" s="102">
        <f>AI4+AI5-AJ7</f>
        <v>0</v>
      </c>
      <c r="AO7" s="72"/>
      <c r="AP7" s="517">
        <f>AT4++AT5-AQ7</f>
        <v>0</v>
      </c>
      <c r="AQ7" s="15">
        <v>1</v>
      </c>
      <c r="AR7" s="91">
        <v>15.08</v>
      </c>
      <c r="AS7" s="187">
        <v>45003</v>
      </c>
      <c r="AT7" s="68">
        <f>AR7</f>
        <v>15.08</v>
      </c>
      <c r="AU7" s="69" t="s">
        <v>599</v>
      </c>
      <c r="AV7" s="70">
        <v>317</v>
      </c>
      <c r="AW7" s="102">
        <f>AS4+AS5-AT7</f>
        <v>0</v>
      </c>
    </row>
    <row r="8" spans="1:49" x14ac:dyDescent="0.25">
      <c r="B8" s="714">
        <f>B7-C8</f>
        <v>0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0</v>
      </c>
      <c r="J8" s="633"/>
      <c r="L8" s="714">
        <f>L7-M8</f>
        <v>0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0</v>
      </c>
      <c r="V8" s="714">
        <f>V7-W8</f>
        <v>0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0</v>
      </c>
      <c r="AF8" s="714">
        <f>AF7-AG8</f>
        <v>0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0</v>
      </c>
      <c r="AP8" s="714">
        <f>AP7-AQ8</f>
        <v>0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0</v>
      </c>
    </row>
    <row r="9" spans="1:49" x14ac:dyDescent="0.25">
      <c r="A9" s="54" t="s">
        <v>32</v>
      </c>
      <c r="B9" s="714">
        <f t="shared" ref="B9:B28" si="5">B8-C9</f>
        <v>0</v>
      </c>
      <c r="C9" s="681"/>
      <c r="D9" s="778"/>
      <c r="E9" s="710"/>
      <c r="F9" s="959">
        <f t="shared" si="0"/>
        <v>0</v>
      </c>
      <c r="G9" s="960"/>
      <c r="H9" s="961"/>
      <c r="I9" s="956">
        <f t="shared" ref="I9:I28" si="6">I8-F9</f>
        <v>0</v>
      </c>
      <c r="J9" s="633"/>
      <c r="K9" s="54" t="s">
        <v>32</v>
      </c>
      <c r="L9" s="714">
        <f t="shared" ref="L9:L28" si="7">L8-M9</f>
        <v>0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0</v>
      </c>
      <c r="U9" s="54" t="s">
        <v>32</v>
      </c>
      <c r="V9" s="714">
        <f t="shared" ref="V9:V28" si="9">V8-W9</f>
        <v>0</v>
      </c>
      <c r="W9" s="681"/>
      <c r="X9" s="778"/>
      <c r="Y9" s="710"/>
      <c r="Z9" s="959">
        <f t="shared" si="2"/>
        <v>0</v>
      </c>
      <c r="AA9" s="960"/>
      <c r="AB9" s="961"/>
      <c r="AC9" s="956">
        <f t="shared" ref="AC9:AC28" si="10">AC8-Z9</f>
        <v>0</v>
      </c>
      <c r="AE9" s="54" t="s">
        <v>32</v>
      </c>
      <c r="AF9" s="714">
        <f t="shared" ref="AF9:AF28" si="11">AF8-AG9</f>
        <v>0</v>
      </c>
      <c r="AG9" s="681"/>
      <c r="AH9" s="778"/>
      <c r="AI9" s="710"/>
      <c r="AJ9" s="959">
        <f t="shared" si="3"/>
        <v>0</v>
      </c>
      <c r="AK9" s="960"/>
      <c r="AL9" s="961"/>
      <c r="AM9" s="956">
        <f t="shared" ref="AM9:AM28" si="12">AM8-AJ9</f>
        <v>0</v>
      </c>
      <c r="AO9" s="54" t="s">
        <v>32</v>
      </c>
      <c r="AP9" s="714">
        <f t="shared" ref="AP9:AP28" si="13">AP8-AQ9</f>
        <v>0</v>
      </c>
      <c r="AQ9" s="681"/>
      <c r="AR9" s="778"/>
      <c r="AS9" s="710"/>
      <c r="AT9" s="959">
        <f t="shared" si="4"/>
        <v>0</v>
      </c>
      <c r="AU9" s="960"/>
      <c r="AV9" s="961"/>
      <c r="AW9" s="956">
        <f t="shared" ref="AW9:AW28" si="14">AW8-AT9</f>
        <v>0</v>
      </c>
    </row>
    <row r="10" spans="1:49" x14ac:dyDescent="0.25">
      <c r="A10" s="84"/>
      <c r="B10" s="714">
        <f t="shared" si="5"/>
        <v>0</v>
      </c>
      <c r="C10" s="681"/>
      <c r="D10" s="778"/>
      <c r="E10" s="710"/>
      <c r="F10" s="959">
        <f t="shared" si="0"/>
        <v>0</v>
      </c>
      <c r="G10" s="960"/>
      <c r="H10" s="961"/>
      <c r="I10" s="956">
        <f t="shared" si="6"/>
        <v>0</v>
      </c>
      <c r="J10" s="633"/>
      <c r="K10" s="84"/>
      <c r="L10" s="714">
        <f t="shared" si="7"/>
        <v>0</v>
      </c>
      <c r="M10" s="681"/>
      <c r="N10" s="778"/>
      <c r="O10" s="710"/>
      <c r="P10" s="959">
        <f t="shared" si="1"/>
        <v>0</v>
      </c>
      <c r="Q10" s="960"/>
      <c r="R10" s="961"/>
      <c r="S10" s="956">
        <f t="shared" si="8"/>
        <v>0</v>
      </c>
      <c r="U10" s="84"/>
      <c r="V10" s="714">
        <f t="shared" si="9"/>
        <v>0</v>
      </c>
      <c r="W10" s="681"/>
      <c r="X10" s="778"/>
      <c r="Y10" s="710"/>
      <c r="Z10" s="959">
        <f t="shared" si="2"/>
        <v>0</v>
      </c>
      <c r="AA10" s="960"/>
      <c r="AB10" s="961"/>
      <c r="AC10" s="956">
        <f t="shared" si="10"/>
        <v>0</v>
      </c>
      <c r="AE10" s="84"/>
      <c r="AF10" s="714">
        <f t="shared" si="11"/>
        <v>0</v>
      </c>
      <c r="AG10" s="681"/>
      <c r="AH10" s="778"/>
      <c r="AI10" s="710"/>
      <c r="AJ10" s="959">
        <f t="shared" si="3"/>
        <v>0</v>
      </c>
      <c r="AK10" s="960"/>
      <c r="AL10" s="961"/>
      <c r="AM10" s="956">
        <f t="shared" si="12"/>
        <v>0</v>
      </c>
      <c r="AO10" s="84"/>
      <c r="AP10" s="714">
        <f t="shared" si="13"/>
        <v>0</v>
      </c>
      <c r="AQ10" s="681"/>
      <c r="AR10" s="778"/>
      <c r="AS10" s="710"/>
      <c r="AT10" s="959">
        <f t="shared" si="4"/>
        <v>0</v>
      </c>
      <c r="AU10" s="960"/>
      <c r="AV10" s="961"/>
      <c r="AW10" s="956">
        <f t="shared" si="14"/>
        <v>0</v>
      </c>
    </row>
    <row r="11" spans="1:49" x14ac:dyDescent="0.25">
      <c r="B11" s="714">
        <f t="shared" si="5"/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si="6"/>
        <v>0</v>
      </c>
      <c r="J11" s="633"/>
      <c r="L11" s="714">
        <f t="shared" si="7"/>
        <v>0</v>
      </c>
      <c r="M11" s="681"/>
      <c r="N11" s="778"/>
      <c r="O11" s="710"/>
      <c r="P11" s="959">
        <f t="shared" si="1"/>
        <v>0</v>
      </c>
      <c r="Q11" s="960"/>
      <c r="R11" s="961"/>
      <c r="S11" s="956">
        <f t="shared" si="8"/>
        <v>0</v>
      </c>
      <c r="V11" s="714">
        <f t="shared" si="9"/>
        <v>0</v>
      </c>
      <c r="W11" s="681"/>
      <c r="X11" s="778"/>
      <c r="Y11" s="710"/>
      <c r="Z11" s="959">
        <f t="shared" si="2"/>
        <v>0</v>
      </c>
      <c r="AA11" s="960"/>
      <c r="AB11" s="961"/>
      <c r="AC11" s="956">
        <f t="shared" si="10"/>
        <v>0</v>
      </c>
      <c r="AF11" s="714">
        <f t="shared" si="11"/>
        <v>0</v>
      </c>
      <c r="AG11" s="681"/>
      <c r="AH11" s="778"/>
      <c r="AI11" s="710"/>
      <c r="AJ11" s="959">
        <f t="shared" si="3"/>
        <v>0</v>
      </c>
      <c r="AK11" s="960"/>
      <c r="AL11" s="961"/>
      <c r="AM11" s="956">
        <f t="shared" si="12"/>
        <v>0</v>
      </c>
      <c r="AP11" s="714">
        <f t="shared" si="13"/>
        <v>0</v>
      </c>
      <c r="AQ11" s="681"/>
      <c r="AR11" s="778"/>
      <c r="AS11" s="710"/>
      <c r="AT11" s="959">
        <f t="shared" si="4"/>
        <v>0</v>
      </c>
      <c r="AU11" s="960"/>
      <c r="AV11" s="961"/>
      <c r="AW11" s="956">
        <f t="shared" si="14"/>
        <v>0</v>
      </c>
    </row>
    <row r="12" spans="1:49" x14ac:dyDescent="0.25">
      <c r="A12" s="54" t="s">
        <v>33</v>
      </c>
      <c r="B12" s="714">
        <f t="shared" si="5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6"/>
        <v>0</v>
      </c>
      <c r="J12" s="633"/>
      <c r="K12" s="54" t="s">
        <v>33</v>
      </c>
      <c r="L12" s="714">
        <f t="shared" si="7"/>
        <v>0</v>
      </c>
      <c r="M12" s="681"/>
      <c r="N12" s="778"/>
      <c r="O12" s="710"/>
      <c r="P12" s="959">
        <f t="shared" si="1"/>
        <v>0</v>
      </c>
      <c r="Q12" s="960"/>
      <c r="R12" s="961"/>
      <c r="S12" s="956">
        <f t="shared" si="8"/>
        <v>0</v>
      </c>
      <c r="U12" s="54" t="s">
        <v>33</v>
      </c>
      <c r="V12" s="714">
        <f t="shared" si="9"/>
        <v>0</v>
      </c>
      <c r="W12" s="681"/>
      <c r="X12" s="778"/>
      <c r="Y12" s="710"/>
      <c r="Z12" s="959">
        <f t="shared" si="2"/>
        <v>0</v>
      </c>
      <c r="AA12" s="960"/>
      <c r="AB12" s="961"/>
      <c r="AC12" s="956">
        <f t="shared" si="10"/>
        <v>0</v>
      </c>
      <c r="AE12" s="54" t="s">
        <v>33</v>
      </c>
      <c r="AF12" s="714">
        <f t="shared" si="11"/>
        <v>0</v>
      </c>
      <c r="AG12" s="681"/>
      <c r="AH12" s="778"/>
      <c r="AI12" s="710"/>
      <c r="AJ12" s="959">
        <f t="shared" si="3"/>
        <v>0</v>
      </c>
      <c r="AK12" s="960"/>
      <c r="AL12" s="961"/>
      <c r="AM12" s="956">
        <f t="shared" si="12"/>
        <v>0</v>
      </c>
      <c r="AO12" s="54" t="s">
        <v>33</v>
      </c>
      <c r="AP12" s="714">
        <f t="shared" si="13"/>
        <v>0</v>
      </c>
      <c r="AQ12" s="681"/>
      <c r="AR12" s="778"/>
      <c r="AS12" s="710"/>
      <c r="AT12" s="959">
        <f t="shared" si="4"/>
        <v>0</v>
      </c>
      <c r="AU12" s="960"/>
      <c r="AV12" s="961"/>
      <c r="AW12" s="956">
        <f t="shared" si="14"/>
        <v>0</v>
      </c>
    </row>
    <row r="13" spans="1:49" x14ac:dyDescent="0.25">
      <c r="B13" s="714">
        <f t="shared" si="5"/>
        <v>0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0</v>
      </c>
      <c r="J13" s="633"/>
      <c r="L13" s="714">
        <f t="shared" si="7"/>
        <v>0</v>
      </c>
      <c r="M13" s="681"/>
      <c r="N13" s="779"/>
      <c r="O13" s="710"/>
      <c r="P13" s="959">
        <f t="shared" si="1"/>
        <v>0</v>
      </c>
      <c r="Q13" s="960"/>
      <c r="R13" s="961"/>
      <c r="S13" s="956">
        <f t="shared" si="8"/>
        <v>0</v>
      </c>
      <c r="V13" s="714">
        <f t="shared" si="9"/>
        <v>0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0</v>
      </c>
      <c r="AF13" s="714">
        <f t="shared" si="11"/>
        <v>0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0</v>
      </c>
      <c r="AP13" s="714">
        <f t="shared" si="13"/>
        <v>0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0</v>
      </c>
    </row>
    <row r="14" spans="1:49" x14ac:dyDescent="0.25">
      <c r="B14" s="714">
        <f t="shared" si="5"/>
        <v>0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0</v>
      </c>
      <c r="J14" s="633"/>
      <c r="L14" s="714">
        <f t="shared" si="7"/>
        <v>0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0</v>
      </c>
      <c r="V14" s="714">
        <f t="shared" si="9"/>
        <v>0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0</v>
      </c>
      <c r="AF14" s="714">
        <f t="shared" si="11"/>
        <v>0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0</v>
      </c>
      <c r="AP14" s="714">
        <f t="shared" si="13"/>
        <v>0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0</v>
      </c>
    </row>
    <row r="15" spans="1:49" x14ac:dyDescent="0.25">
      <c r="B15" s="714">
        <f t="shared" si="5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0</v>
      </c>
      <c r="J15" s="633"/>
      <c r="L15" s="714">
        <f t="shared" si="7"/>
        <v>0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0</v>
      </c>
      <c r="V15" s="714">
        <f t="shared" si="9"/>
        <v>0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0</v>
      </c>
      <c r="AF15" s="714">
        <f t="shared" si="11"/>
        <v>0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0</v>
      </c>
      <c r="AP15" s="714">
        <f t="shared" si="13"/>
        <v>0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0</v>
      </c>
    </row>
    <row r="16" spans="1:49" x14ac:dyDescent="0.25">
      <c r="B16" s="714">
        <f t="shared" si="5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0</v>
      </c>
      <c r="J16" s="633"/>
      <c r="L16" s="714">
        <f t="shared" si="7"/>
        <v>0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0</v>
      </c>
      <c r="V16" s="714">
        <f t="shared" si="9"/>
        <v>0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0</v>
      </c>
      <c r="AF16" s="714">
        <f t="shared" si="11"/>
        <v>0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0</v>
      </c>
      <c r="AP16" s="714">
        <f t="shared" si="13"/>
        <v>0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0</v>
      </c>
    </row>
    <row r="17" spans="2:49" x14ac:dyDescent="0.25">
      <c r="B17" s="714">
        <f t="shared" si="5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0</v>
      </c>
      <c r="J17" s="633"/>
      <c r="L17" s="714">
        <f t="shared" si="7"/>
        <v>0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0</v>
      </c>
      <c r="V17" s="714">
        <f t="shared" si="9"/>
        <v>0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0</v>
      </c>
      <c r="AF17" s="714">
        <f t="shared" si="11"/>
        <v>0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0</v>
      </c>
      <c r="AP17" s="714">
        <f t="shared" si="13"/>
        <v>0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0</v>
      </c>
    </row>
    <row r="18" spans="2:49" x14ac:dyDescent="0.25">
      <c r="B18" s="714">
        <f t="shared" si="5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0</v>
      </c>
      <c r="J18" s="633"/>
      <c r="L18" s="714">
        <f t="shared" si="7"/>
        <v>0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0</v>
      </c>
      <c r="V18" s="714">
        <f t="shared" si="9"/>
        <v>0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0</v>
      </c>
      <c r="AF18" s="714">
        <f t="shared" si="11"/>
        <v>0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0</v>
      </c>
      <c r="AP18" s="714">
        <f t="shared" si="13"/>
        <v>0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0</v>
      </c>
    </row>
    <row r="19" spans="2:49" x14ac:dyDescent="0.25">
      <c r="B19" s="714">
        <f t="shared" si="5"/>
        <v>0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0</v>
      </c>
      <c r="J19" s="633"/>
      <c r="L19" s="714">
        <f t="shared" si="7"/>
        <v>0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0</v>
      </c>
      <c r="V19" s="714">
        <f t="shared" si="9"/>
        <v>0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0</v>
      </c>
      <c r="AF19" s="714">
        <f t="shared" si="11"/>
        <v>0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0</v>
      </c>
      <c r="AP19" s="714">
        <f t="shared" si="13"/>
        <v>0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0</v>
      </c>
    </row>
    <row r="20" spans="2:49" x14ac:dyDescent="0.25">
      <c r="B20" s="714">
        <f t="shared" si="5"/>
        <v>0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0</v>
      </c>
      <c r="J20" s="633"/>
      <c r="L20" s="714">
        <f t="shared" si="7"/>
        <v>0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0</v>
      </c>
      <c r="V20" s="714">
        <f t="shared" si="9"/>
        <v>0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0</v>
      </c>
      <c r="AF20" s="714">
        <f t="shared" si="11"/>
        <v>0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0</v>
      </c>
      <c r="AP20" s="714">
        <f t="shared" si="13"/>
        <v>0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0</v>
      </c>
    </row>
    <row r="21" spans="2:49" x14ac:dyDescent="0.25">
      <c r="B21" s="714">
        <f t="shared" si="5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0</v>
      </c>
      <c r="J21" s="633"/>
      <c r="L21" s="714">
        <f t="shared" si="7"/>
        <v>0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0</v>
      </c>
      <c r="V21" s="714">
        <f t="shared" si="9"/>
        <v>0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0</v>
      </c>
      <c r="AF21" s="714">
        <f t="shared" si="11"/>
        <v>0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0</v>
      </c>
      <c r="AP21" s="714">
        <f t="shared" si="13"/>
        <v>0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0</v>
      </c>
    </row>
    <row r="22" spans="2:49" x14ac:dyDescent="0.25">
      <c r="B22" s="714">
        <f t="shared" si="5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0</v>
      </c>
      <c r="J22" s="633"/>
      <c r="L22" s="714">
        <f t="shared" si="7"/>
        <v>0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0</v>
      </c>
      <c r="V22" s="714">
        <f t="shared" si="9"/>
        <v>0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0</v>
      </c>
      <c r="AF22" s="714">
        <f t="shared" si="11"/>
        <v>0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0</v>
      </c>
      <c r="AP22" s="714">
        <f t="shared" si="13"/>
        <v>0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0</v>
      </c>
    </row>
    <row r="23" spans="2:49" x14ac:dyDescent="0.25">
      <c r="B23" s="714">
        <f t="shared" si="5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0</v>
      </c>
      <c r="J23" s="633"/>
      <c r="L23" s="714">
        <f t="shared" si="7"/>
        <v>0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0</v>
      </c>
      <c r="V23" s="714">
        <f t="shared" si="9"/>
        <v>0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0</v>
      </c>
      <c r="AF23" s="714">
        <f t="shared" si="11"/>
        <v>0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0</v>
      </c>
      <c r="AP23" s="714">
        <f t="shared" si="13"/>
        <v>0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0</v>
      </c>
    </row>
    <row r="24" spans="2:49" x14ac:dyDescent="0.25">
      <c r="B24" s="714">
        <f t="shared" si="5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0</v>
      </c>
      <c r="J24" s="633"/>
      <c r="L24" s="714">
        <f t="shared" si="7"/>
        <v>0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0</v>
      </c>
      <c r="V24" s="714">
        <f t="shared" si="9"/>
        <v>0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0</v>
      </c>
      <c r="AF24" s="714">
        <f t="shared" si="11"/>
        <v>0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0</v>
      </c>
      <c r="AP24" s="714">
        <f t="shared" si="13"/>
        <v>0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0</v>
      </c>
    </row>
    <row r="25" spans="2:49" x14ac:dyDescent="0.25">
      <c r="B25" s="714">
        <f t="shared" si="5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0</v>
      </c>
      <c r="J25" s="633"/>
      <c r="L25" s="714">
        <f t="shared" si="7"/>
        <v>0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0</v>
      </c>
      <c r="V25" s="714">
        <f t="shared" si="9"/>
        <v>0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0</v>
      </c>
      <c r="AF25" s="714">
        <f t="shared" si="11"/>
        <v>0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0</v>
      </c>
      <c r="AP25" s="714">
        <f t="shared" si="13"/>
        <v>0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0</v>
      </c>
    </row>
    <row r="26" spans="2:49" x14ac:dyDescent="0.25">
      <c r="B26" s="714">
        <f t="shared" si="5"/>
        <v>0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0</v>
      </c>
      <c r="J26" s="633"/>
      <c r="L26" s="714">
        <f t="shared" si="7"/>
        <v>0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0</v>
      </c>
      <c r="V26" s="714">
        <f t="shared" si="9"/>
        <v>0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0</v>
      </c>
      <c r="AF26" s="714">
        <f t="shared" si="11"/>
        <v>0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0</v>
      </c>
      <c r="AP26" s="714">
        <f t="shared" si="13"/>
        <v>0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0</v>
      </c>
    </row>
    <row r="27" spans="2:49" x14ac:dyDescent="0.25">
      <c r="B27" s="714">
        <f t="shared" si="5"/>
        <v>0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0</v>
      </c>
      <c r="J27" s="633"/>
      <c r="L27" s="714">
        <f t="shared" si="7"/>
        <v>0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0</v>
      </c>
      <c r="V27" s="714">
        <f t="shared" si="9"/>
        <v>0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0</v>
      </c>
      <c r="AF27" s="714">
        <f t="shared" si="11"/>
        <v>0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0</v>
      </c>
      <c r="AP27" s="714">
        <f t="shared" si="13"/>
        <v>0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0</v>
      </c>
    </row>
    <row r="28" spans="2:49" ht="15.75" thickBot="1" x14ac:dyDescent="0.3">
      <c r="B28" s="517">
        <f t="shared" si="5"/>
        <v>0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0</v>
      </c>
      <c r="L28" s="517">
        <f t="shared" si="7"/>
        <v>0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0</v>
      </c>
      <c r="V28" s="517">
        <f t="shared" si="9"/>
        <v>0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0</v>
      </c>
      <c r="AF28" s="517">
        <f t="shared" si="11"/>
        <v>0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0</v>
      </c>
      <c r="AP28" s="517">
        <f t="shared" si="13"/>
        <v>0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0</v>
      </c>
    </row>
    <row r="29" spans="2:49" ht="15.75" thickTop="1" x14ac:dyDescent="0.25">
      <c r="C29" s="15">
        <f>SUM(C7:C28)</f>
        <v>1</v>
      </c>
      <c r="D29" s="6">
        <f>SUM(D7:D28)</f>
        <v>24.38</v>
      </c>
      <c r="E29" s="13"/>
      <c r="F29" s="6">
        <f>SUM(F7:F28)</f>
        <v>24.38</v>
      </c>
      <c r="G29" s="31"/>
      <c r="H29" s="17"/>
      <c r="M29" s="15">
        <f>SUM(M7:M28)</f>
        <v>1</v>
      </c>
      <c r="N29" s="6">
        <f>SUM(N7:N28)</f>
        <v>16.670000000000002</v>
      </c>
      <c r="O29" s="13"/>
      <c r="P29" s="6">
        <f>SUM(P7:P28)</f>
        <v>16.670000000000002</v>
      </c>
      <c r="Q29" s="31"/>
      <c r="R29" s="17"/>
      <c r="W29" s="15">
        <f>SUM(W7:W28)</f>
        <v>1</v>
      </c>
      <c r="X29" s="6">
        <f>SUM(X7:X28)</f>
        <v>28.4</v>
      </c>
      <c r="Y29" s="13"/>
      <c r="Z29" s="6">
        <f>SUM(Z7:Z28)</f>
        <v>28.4</v>
      </c>
      <c r="AA29" s="31"/>
      <c r="AB29" s="17"/>
      <c r="AG29" s="15">
        <f>SUM(AG7:AG28)</f>
        <v>1</v>
      </c>
      <c r="AH29" s="6">
        <f>SUM(AH7:AH28)</f>
        <v>26.42</v>
      </c>
      <c r="AI29" s="13"/>
      <c r="AJ29" s="6">
        <f>SUM(AJ7:AJ28)</f>
        <v>26.42</v>
      </c>
      <c r="AK29" s="31"/>
      <c r="AL29" s="17"/>
      <c r="AQ29" s="15">
        <f>SUM(AQ7:AQ28)</f>
        <v>1</v>
      </c>
      <c r="AR29" s="6">
        <f>SUM(AR7:AR28)</f>
        <v>15.08</v>
      </c>
      <c r="AS29" s="13"/>
      <c r="AT29" s="6">
        <f>SUM(AT7:AT28)</f>
        <v>15.08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448" t="s">
        <v>19</v>
      </c>
      <c r="D32" s="1449"/>
      <c r="E32" s="39">
        <f>D29-F29</f>
        <v>0</v>
      </c>
      <c r="F32" s="6"/>
      <c r="G32" s="6"/>
      <c r="H32" s="17"/>
      <c r="M32" s="1448" t="s">
        <v>19</v>
      </c>
      <c r="N32" s="1449"/>
      <c r="O32" s="39">
        <f>N29-P29</f>
        <v>0</v>
      </c>
      <c r="P32" s="6"/>
      <c r="Q32" s="6"/>
      <c r="R32" s="17"/>
      <c r="W32" s="1448" t="s">
        <v>19</v>
      </c>
      <c r="X32" s="1449"/>
      <c r="Y32" s="39">
        <f>X29-Z29</f>
        <v>0</v>
      </c>
      <c r="Z32" s="6"/>
      <c r="AA32" s="6"/>
      <c r="AB32" s="17"/>
      <c r="AG32" s="1448" t="s">
        <v>19</v>
      </c>
      <c r="AH32" s="1449"/>
      <c r="AI32" s="39">
        <f>AH29-AJ29</f>
        <v>0</v>
      </c>
      <c r="AJ32" s="6"/>
      <c r="AK32" s="6"/>
      <c r="AL32" s="17"/>
      <c r="AQ32" s="1448" t="s">
        <v>19</v>
      </c>
      <c r="AR32" s="1449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1:G1"/>
    <mergeCell ref="C32:D32"/>
    <mergeCell ref="B4:B5"/>
    <mergeCell ref="K1:Q1"/>
    <mergeCell ref="L4:L5"/>
    <mergeCell ref="M32:N32"/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P12" sqref="AP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93" t="s">
        <v>337</v>
      </c>
      <c r="B1" s="1393"/>
      <c r="C1" s="1393"/>
      <c r="D1" s="1393"/>
      <c r="E1" s="1393"/>
      <c r="F1" s="1393"/>
      <c r="G1" s="1393"/>
      <c r="H1" s="11">
        <v>1</v>
      </c>
      <c r="K1" s="1393" t="s">
        <v>337</v>
      </c>
      <c r="L1" s="1393"/>
      <c r="M1" s="1393"/>
      <c r="N1" s="1393"/>
      <c r="O1" s="1393"/>
      <c r="P1" s="1393"/>
      <c r="Q1" s="1393"/>
      <c r="R1" s="11">
        <v>2</v>
      </c>
      <c r="U1" s="1397" t="s">
        <v>327</v>
      </c>
      <c r="V1" s="1397"/>
      <c r="W1" s="1397"/>
      <c r="X1" s="1397"/>
      <c r="Y1" s="1397"/>
      <c r="Z1" s="1397"/>
      <c r="AA1" s="1397"/>
      <c r="AB1" s="11">
        <v>3</v>
      </c>
      <c r="AE1" s="1397" t="s">
        <v>327</v>
      </c>
      <c r="AF1" s="1397"/>
      <c r="AG1" s="1397"/>
      <c r="AH1" s="1397"/>
      <c r="AI1" s="1397"/>
      <c r="AJ1" s="1397"/>
      <c r="AK1" s="139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408" t="s">
        <v>155</v>
      </c>
      <c r="B5" s="1464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435" t="s">
        <v>187</v>
      </c>
      <c r="L5" s="1465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435" t="s">
        <v>187</v>
      </c>
      <c r="V5" s="1465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408" t="s">
        <v>155</v>
      </c>
      <c r="AF5" s="1464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408"/>
      <c r="B6" s="1464"/>
      <c r="C6" s="371"/>
      <c r="D6" s="617"/>
      <c r="E6" s="515"/>
      <c r="F6" s="140"/>
      <c r="G6" s="47">
        <f>F78</f>
        <v>150</v>
      </c>
      <c r="H6" s="7">
        <f>E6-G6+E7+E5-G5+E4</f>
        <v>0</v>
      </c>
      <c r="K6" s="1435"/>
      <c r="L6" s="1466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435"/>
      <c r="V6" s="1466"/>
      <c r="W6" s="371">
        <v>98</v>
      </c>
      <c r="X6" s="130">
        <v>45007</v>
      </c>
      <c r="Y6" s="200">
        <v>100</v>
      </c>
      <c r="Z6" s="61">
        <v>10</v>
      </c>
      <c r="AA6" s="47">
        <f>Z78</f>
        <v>220</v>
      </c>
      <c r="AB6" s="7">
        <f>Y6-AA6+Y7+Y5-AA5+Y4</f>
        <v>50</v>
      </c>
      <c r="AE6" s="1408"/>
      <c r="AF6" s="1464"/>
      <c r="AG6" s="371"/>
      <c r="AH6" s="617"/>
      <c r="AI6" s="515">
        <v>40</v>
      </c>
      <c r="AJ6" s="140">
        <v>4</v>
      </c>
      <c r="AK6" s="47">
        <f>AJ78</f>
        <v>70</v>
      </c>
      <c r="AL6" s="7">
        <f>AI6-AK6+AI7+AI5-AK5+AI4</f>
        <v>20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24</v>
      </c>
      <c r="W9" s="681">
        <v>3</v>
      </c>
      <c r="X9" s="604">
        <v>30</v>
      </c>
      <c r="Y9" s="631">
        <v>44998</v>
      </c>
      <c r="Z9" s="604">
        <f t="shared" ref="Z9:Z26" si="0">X9</f>
        <v>30</v>
      </c>
      <c r="AA9" s="602" t="s">
        <v>551</v>
      </c>
      <c r="AB9" s="603">
        <v>115</v>
      </c>
      <c r="AC9" s="102">
        <f>Y6-Z9+Y5+Y7+Y4</f>
        <v>240</v>
      </c>
      <c r="AE9" s="79" t="s">
        <v>32</v>
      </c>
      <c r="AF9" s="742">
        <f>AJ6-AG9+AJ5+AJ7+AJ4</f>
        <v>4</v>
      </c>
      <c r="AG9" s="681">
        <v>5</v>
      </c>
      <c r="AH9" s="604">
        <v>50</v>
      </c>
      <c r="AI9" s="631">
        <v>45015</v>
      </c>
      <c r="AJ9" s="604">
        <f>AH9</f>
        <v>50</v>
      </c>
      <c r="AK9" s="602" t="s">
        <v>679</v>
      </c>
      <c r="AL9" s="603">
        <v>100</v>
      </c>
      <c r="AM9" s="635">
        <f>AI6-AJ9+AI5+AI7+AI4</f>
        <v>40</v>
      </c>
    </row>
    <row r="10" spans="1:39" x14ac:dyDescent="0.25">
      <c r="A10" s="186"/>
      <c r="B10" s="742">
        <f t="shared" ref="B10:B73" si="1">B9-C10</f>
        <v>13</v>
      </c>
      <c r="C10" s="615">
        <v>1</v>
      </c>
      <c r="D10" s="780">
        <v>10</v>
      </c>
      <c r="E10" s="784">
        <v>44992</v>
      </c>
      <c r="F10" s="780">
        <f t="shared" ref="F10:F73" si="2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3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4">V9-W10</f>
        <v>23</v>
      </c>
      <c r="W10" s="681">
        <v>1</v>
      </c>
      <c r="X10" s="604">
        <v>10</v>
      </c>
      <c r="Y10" s="631">
        <v>44998</v>
      </c>
      <c r="Z10" s="604">
        <f t="shared" si="0"/>
        <v>10</v>
      </c>
      <c r="AA10" s="602" t="s">
        <v>552</v>
      </c>
      <c r="AB10" s="603">
        <v>115</v>
      </c>
      <c r="AC10" s="635">
        <f>AC9-Z10</f>
        <v>230</v>
      </c>
      <c r="AE10" s="186"/>
      <c r="AF10" s="742">
        <f t="shared" ref="AF10:AF73" si="5">AF9-AG10</f>
        <v>3</v>
      </c>
      <c r="AG10" s="615">
        <v>1</v>
      </c>
      <c r="AH10" s="604">
        <v>10</v>
      </c>
      <c r="AI10" s="631">
        <v>45015</v>
      </c>
      <c r="AJ10" s="604">
        <f t="shared" ref="AJ10:AJ73" si="6">AH10</f>
        <v>10</v>
      </c>
      <c r="AK10" s="602" t="s">
        <v>681</v>
      </c>
      <c r="AL10" s="603">
        <v>100</v>
      </c>
      <c r="AM10" s="635">
        <f>AM9-AJ10</f>
        <v>30</v>
      </c>
    </row>
    <row r="11" spans="1:39" x14ac:dyDescent="0.25">
      <c r="A11" s="174"/>
      <c r="B11" s="82">
        <f t="shared" si="1"/>
        <v>12</v>
      </c>
      <c r="C11" s="61">
        <v>1</v>
      </c>
      <c r="D11" s="499">
        <v>10</v>
      </c>
      <c r="E11" s="1005">
        <v>44994</v>
      </c>
      <c r="F11" s="499">
        <f t="shared" si="2"/>
        <v>10</v>
      </c>
      <c r="G11" s="318" t="s">
        <v>538</v>
      </c>
      <c r="H11" s="319">
        <v>100</v>
      </c>
      <c r="I11" s="102">
        <f t="shared" ref="I11:I74" si="7">I10-F11</f>
        <v>120</v>
      </c>
      <c r="K11" s="174"/>
      <c r="L11" s="742">
        <f t="shared" si="3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8">S10-P11</f>
        <v>260</v>
      </c>
      <c r="U11" s="174"/>
      <c r="V11" s="742">
        <f t="shared" si="4"/>
        <v>22</v>
      </c>
      <c r="W11" s="615">
        <v>1</v>
      </c>
      <c r="X11" s="604">
        <v>10</v>
      </c>
      <c r="Y11" s="631">
        <v>45001</v>
      </c>
      <c r="Z11" s="604">
        <f t="shared" si="0"/>
        <v>10</v>
      </c>
      <c r="AA11" s="602" t="s">
        <v>571</v>
      </c>
      <c r="AB11" s="603">
        <v>115</v>
      </c>
      <c r="AC11" s="635">
        <f t="shared" ref="AC11:AC74" si="9">AC10-Z11</f>
        <v>220</v>
      </c>
      <c r="AE11" s="174"/>
      <c r="AF11" s="82">
        <f t="shared" si="5"/>
        <v>2</v>
      </c>
      <c r="AG11" s="61">
        <v>1</v>
      </c>
      <c r="AH11" s="68">
        <v>10</v>
      </c>
      <c r="AI11" s="194">
        <v>45017</v>
      </c>
      <c r="AJ11" s="68">
        <f t="shared" si="6"/>
        <v>10</v>
      </c>
      <c r="AK11" s="69" t="s">
        <v>697</v>
      </c>
      <c r="AL11" s="70">
        <v>100</v>
      </c>
      <c r="AM11" s="102">
        <f t="shared" ref="AM11:AM74" si="10">AM10-AJ11</f>
        <v>20</v>
      </c>
    </row>
    <row r="12" spans="1:39" x14ac:dyDescent="0.25">
      <c r="A12" s="174"/>
      <c r="B12" s="82">
        <f t="shared" si="1"/>
        <v>11</v>
      </c>
      <c r="C12" s="61">
        <v>1</v>
      </c>
      <c r="D12" s="499">
        <v>10</v>
      </c>
      <c r="E12" s="1005">
        <v>44996</v>
      </c>
      <c r="F12" s="499">
        <f t="shared" si="2"/>
        <v>10</v>
      </c>
      <c r="G12" s="318" t="s">
        <v>218</v>
      </c>
      <c r="H12" s="319">
        <v>100</v>
      </c>
      <c r="I12" s="102">
        <f t="shared" si="7"/>
        <v>110</v>
      </c>
      <c r="K12" s="174"/>
      <c r="L12" s="742">
        <f t="shared" si="3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8"/>
        <v>250</v>
      </c>
      <c r="U12" s="174"/>
      <c r="V12" s="742">
        <f t="shared" si="4"/>
        <v>21</v>
      </c>
      <c r="W12" s="681">
        <v>1</v>
      </c>
      <c r="X12" s="604">
        <v>10</v>
      </c>
      <c r="Y12" s="631">
        <v>45003</v>
      </c>
      <c r="Z12" s="604">
        <f t="shared" si="0"/>
        <v>10</v>
      </c>
      <c r="AA12" s="602" t="s">
        <v>592</v>
      </c>
      <c r="AB12" s="603">
        <v>115</v>
      </c>
      <c r="AC12" s="635">
        <f t="shared" si="9"/>
        <v>210</v>
      </c>
      <c r="AE12" s="174"/>
      <c r="AF12" s="82">
        <f t="shared" si="5"/>
        <v>2</v>
      </c>
      <c r="AG12" s="61"/>
      <c r="AH12" s="68"/>
      <c r="AI12" s="194"/>
      <c r="AJ12" s="68">
        <f t="shared" si="6"/>
        <v>0</v>
      </c>
      <c r="AK12" s="69"/>
      <c r="AL12" s="70"/>
      <c r="AM12" s="102">
        <f t="shared" si="10"/>
        <v>20</v>
      </c>
    </row>
    <row r="13" spans="1:39" x14ac:dyDescent="0.25">
      <c r="A13" s="81" t="s">
        <v>33</v>
      </c>
      <c r="B13" s="82">
        <f t="shared" si="1"/>
        <v>10</v>
      </c>
      <c r="C13" s="61">
        <v>1</v>
      </c>
      <c r="D13" s="499">
        <v>10</v>
      </c>
      <c r="E13" s="1005">
        <v>45001</v>
      </c>
      <c r="F13" s="499">
        <f t="shared" si="2"/>
        <v>10</v>
      </c>
      <c r="G13" s="318" t="s">
        <v>571</v>
      </c>
      <c r="H13" s="319">
        <v>100</v>
      </c>
      <c r="I13" s="102">
        <f t="shared" si="7"/>
        <v>100</v>
      </c>
      <c r="K13" s="81" t="s">
        <v>33</v>
      </c>
      <c r="L13" s="742">
        <f t="shared" si="3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8"/>
        <v>240</v>
      </c>
      <c r="U13" s="81" t="s">
        <v>33</v>
      </c>
      <c r="V13" s="742">
        <f t="shared" si="4"/>
        <v>19</v>
      </c>
      <c r="W13" s="681">
        <v>2</v>
      </c>
      <c r="X13" s="604">
        <v>20</v>
      </c>
      <c r="Y13" s="631">
        <v>45003</v>
      </c>
      <c r="Z13" s="604">
        <f t="shared" si="0"/>
        <v>20</v>
      </c>
      <c r="AA13" s="602" t="s">
        <v>594</v>
      </c>
      <c r="AB13" s="603">
        <v>115</v>
      </c>
      <c r="AC13" s="635">
        <f t="shared" si="9"/>
        <v>190</v>
      </c>
      <c r="AE13" s="81" t="s">
        <v>33</v>
      </c>
      <c r="AF13" s="82">
        <f t="shared" si="5"/>
        <v>2</v>
      </c>
      <c r="AG13" s="61"/>
      <c r="AH13" s="68"/>
      <c r="AI13" s="194"/>
      <c r="AJ13" s="68">
        <f t="shared" si="6"/>
        <v>0</v>
      </c>
      <c r="AK13" s="69"/>
      <c r="AL13" s="70"/>
      <c r="AM13" s="102">
        <f t="shared" si="10"/>
        <v>20</v>
      </c>
    </row>
    <row r="14" spans="1:39" x14ac:dyDescent="0.25">
      <c r="A14" s="72"/>
      <c r="B14" s="82">
        <f t="shared" si="1"/>
        <v>8</v>
      </c>
      <c r="C14" s="61">
        <v>2</v>
      </c>
      <c r="D14" s="499">
        <v>20</v>
      </c>
      <c r="E14" s="1005">
        <v>45003</v>
      </c>
      <c r="F14" s="499">
        <f t="shared" si="2"/>
        <v>20</v>
      </c>
      <c r="G14" s="318" t="s">
        <v>592</v>
      </c>
      <c r="H14" s="319">
        <v>100</v>
      </c>
      <c r="I14" s="102">
        <f t="shared" si="7"/>
        <v>80</v>
      </c>
      <c r="K14" s="72"/>
      <c r="L14" s="742">
        <f t="shared" si="3"/>
        <v>19</v>
      </c>
      <c r="M14" s="681">
        <v>5</v>
      </c>
      <c r="N14" s="604">
        <v>50</v>
      </c>
      <c r="O14" s="631">
        <v>44975</v>
      </c>
      <c r="P14" s="604">
        <f t="shared" ref="P14:P76" si="11">N14</f>
        <v>50</v>
      </c>
      <c r="Q14" s="602" t="s">
        <v>202</v>
      </c>
      <c r="R14" s="603">
        <v>115</v>
      </c>
      <c r="S14" s="635">
        <f t="shared" si="8"/>
        <v>190</v>
      </c>
      <c r="U14" s="72"/>
      <c r="V14" s="742">
        <f t="shared" si="4"/>
        <v>18</v>
      </c>
      <c r="W14" s="681">
        <v>1</v>
      </c>
      <c r="X14" s="604">
        <v>10</v>
      </c>
      <c r="Y14" s="631">
        <v>45007</v>
      </c>
      <c r="Z14" s="604">
        <f t="shared" si="0"/>
        <v>10</v>
      </c>
      <c r="AA14" s="602" t="s">
        <v>621</v>
      </c>
      <c r="AB14" s="603">
        <v>115</v>
      </c>
      <c r="AC14" s="635">
        <f t="shared" si="9"/>
        <v>180</v>
      </c>
      <c r="AE14" s="72"/>
      <c r="AF14" s="82">
        <f t="shared" si="5"/>
        <v>2</v>
      </c>
      <c r="AG14" s="61"/>
      <c r="AH14" s="68"/>
      <c r="AI14" s="194"/>
      <c r="AJ14" s="68">
        <f t="shared" si="6"/>
        <v>0</v>
      </c>
      <c r="AK14" s="69"/>
      <c r="AL14" s="70"/>
      <c r="AM14" s="102">
        <f t="shared" si="10"/>
        <v>20</v>
      </c>
    </row>
    <row r="15" spans="1:39" x14ac:dyDescent="0.25">
      <c r="A15" s="72"/>
      <c r="B15" s="82">
        <f t="shared" si="1"/>
        <v>7</v>
      </c>
      <c r="C15" s="61">
        <v>1</v>
      </c>
      <c r="D15" s="499">
        <v>10</v>
      </c>
      <c r="E15" s="1005">
        <v>45003</v>
      </c>
      <c r="F15" s="499">
        <f t="shared" si="2"/>
        <v>10</v>
      </c>
      <c r="G15" s="318" t="s">
        <v>594</v>
      </c>
      <c r="H15" s="319">
        <v>100</v>
      </c>
      <c r="I15" s="102">
        <f t="shared" si="7"/>
        <v>70</v>
      </c>
      <c r="K15" s="72" t="s">
        <v>22</v>
      </c>
      <c r="L15" s="742">
        <f t="shared" si="3"/>
        <v>18</v>
      </c>
      <c r="M15" s="681">
        <v>1</v>
      </c>
      <c r="N15" s="604">
        <v>10</v>
      </c>
      <c r="O15" s="631">
        <v>44977</v>
      </c>
      <c r="P15" s="604">
        <f t="shared" si="11"/>
        <v>10</v>
      </c>
      <c r="Q15" s="602" t="s">
        <v>265</v>
      </c>
      <c r="R15" s="603">
        <v>115</v>
      </c>
      <c r="S15" s="635">
        <f t="shared" si="8"/>
        <v>180</v>
      </c>
      <c r="U15" s="72" t="s">
        <v>22</v>
      </c>
      <c r="V15" s="742">
        <f t="shared" si="4"/>
        <v>16</v>
      </c>
      <c r="W15" s="681">
        <v>2</v>
      </c>
      <c r="X15" s="604">
        <v>20</v>
      </c>
      <c r="Y15" s="631">
        <v>45009</v>
      </c>
      <c r="Z15" s="604">
        <f t="shared" si="0"/>
        <v>20</v>
      </c>
      <c r="AA15" s="602" t="s">
        <v>644</v>
      </c>
      <c r="AB15" s="603">
        <v>115</v>
      </c>
      <c r="AC15" s="635">
        <f t="shared" si="9"/>
        <v>160</v>
      </c>
      <c r="AE15" s="72"/>
      <c r="AF15" s="82">
        <f t="shared" si="5"/>
        <v>2</v>
      </c>
      <c r="AG15" s="61"/>
      <c r="AH15" s="68"/>
      <c r="AI15" s="194"/>
      <c r="AJ15" s="68">
        <f t="shared" si="6"/>
        <v>0</v>
      </c>
      <c r="AK15" s="69"/>
      <c r="AL15" s="70"/>
      <c r="AM15" s="102">
        <f t="shared" si="10"/>
        <v>20</v>
      </c>
    </row>
    <row r="16" spans="1:39" x14ac:dyDescent="0.25">
      <c r="B16" s="82">
        <f t="shared" si="1"/>
        <v>6</v>
      </c>
      <c r="C16" s="72">
        <v>1</v>
      </c>
      <c r="D16" s="499">
        <v>10</v>
      </c>
      <c r="E16" s="1005">
        <v>45007</v>
      </c>
      <c r="F16" s="499">
        <f t="shared" si="2"/>
        <v>10</v>
      </c>
      <c r="G16" s="318" t="s">
        <v>621</v>
      </c>
      <c r="H16" s="319">
        <v>100</v>
      </c>
      <c r="I16" s="102">
        <f t="shared" si="7"/>
        <v>60</v>
      </c>
      <c r="L16" s="742">
        <f t="shared" si="3"/>
        <v>17</v>
      </c>
      <c r="M16" s="681">
        <v>1</v>
      </c>
      <c r="N16" s="604">
        <v>10</v>
      </c>
      <c r="O16" s="631">
        <v>44979</v>
      </c>
      <c r="P16" s="604">
        <f t="shared" si="11"/>
        <v>10</v>
      </c>
      <c r="Q16" s="602" t="s">
        <v>271</v>
      </c>
      <c r="R16" s="603">
        <v>115</v>
      </c>
      <c r="S16" s="635">
        <f t="shared" si="8"/>
        <v>170</v>
      </c>
      <c r="V16" s="742">
        <f t="shared" si="4"/>
        <v>13</v>
      </c>
      <c r="W16" s="681">
        <v>3</v>
      </c>
      <c r="X16" s="604">
        <v>30</v>
      </c>
      <c r="Y16" s="631">
        <v>45010</v>
      </c>
      <c r="Z16" s="604">
        <f t="shared" si="0"/>
        <v>30</v>
      </c>
      <c r="AA16" s="602" t="s">
        <v>647</v>
      </c>
      <c r="AB16" s="603">
        <v>115</v>
      </c>
      <c r="AC16" s="635">
        <f t="shared" si="9"/>
        <v>130</v>
      </c>
      <c r="AF16" s="82">
        <f t="shared" si="5"/>
        <v>2</v>
      </c>
      <c r="AG16" s="72"/>
      <c r="AH16" s="68"/>
      <c r="AI16" s="194"/>
      <c r="AJ16" s="68">
        <f t="shared" si="6"/>
        <v>0</v>
      </c>
      <c r="AK16" s="69"/>
      <c r="AL16" s="70"/>
      <c r="AM16" s="102">
        <f t="shared" si="10"/>
        <v>20</v>
      </c>
    </row>
    <row r="17" spans="1:39" x14ac:dyDescent="0.25">
      <c r="B17" s="742">
        <f t="shared" si="1"/>
        <v>4</v>
      </c>
      <c r="C17" s="615">
        <v>2</v>
      </c>
      <c r="D17" s="780">
        <v>20</v>
      </c>
      <c r="E17" s="784">
        <v>45009</v>
      </c>
      <c r="F17" s="780">
        <f t="shared" si="2"/>
        <v>20</v>
      </c>
      <c r="G17" s="781" t="s">
        <v>644</v>
      </c>
      <c r="H17" s="782">
        <v>100</v>
      </c>
      <c r="I17" s="635">
        <f t="shared" si="7"/>
        <v>40</v>
      </c>
      <c r="L17" s="742">
        <f t="shared" si="3"/>
        <v>15</v>
      </c>
      <c r="M17" s="681">
        <v>2</v>
      </c>
      <c r="N17" s="604">
        <v>20</v>
      </c>
      <c r="O17" s="631">
        <v>44980</v>
      </c>
      <c r="P17" s="604">
        <f t="shared" si="11"/>
        <v>20</v>
      </c>
      <c r="Q17" s="602" t="s">
        <v>275</v>
      </c>
      <c r="R17" s="603">
        <v>115</v>
      </c>
      <c r="S17" s="635">
        <f t="shared" si="8"/>
        <v>150</v>
      </c>
      <c r="V17" s="742">
        <f t="shared" si="4"/>
        <v>8</v>
      </c>
      <c r="W17" s="681">
        <v>5</v>
      </c>
      <c r="X17" s="604">
        <v>50</v>
      </c>
      <c r="Y17" s="631">
        <v>45015</v>
      </c>
      <c r="Z17" s="604">
        <f t="shared" si="0"/>
        <v>50</v>
      </c>
      <c r="AA17" s="602" t="s">
        <v>679</v>
      </c>
      <c r="AB17" s="603">
        <v>115</v>
      </c>
      <c r="AC17" s="635">
        <f t="shared" si="9"/>
        <v>80</v>
      </c>
      <c r="AF17" s="742">
        <f t="shared" si="5"/>
        <v>2</v>
      </c>
      <c r="AG17" s="615"/>
      <c r="AH17" s="604"/>
      <c r="AI17" s="631"/>
      <c r="AJ17" s="604">
        <f t="shared" si="6"/>
        <v>0</v>
      </c>
      <c r="AK17" s="602"/>
      <c r="AL17" s="603"/>
      <c r="AM17" s="635">
        <f t="shared" si="10"/>
        <v>20</v>
      </c>
    </row>
    <row r="18" spans="1:39" x14ac:dyDescent="0.25">
      <c r="A18" s="118"/>
      <c r="B18" s="742">
        <f t="shared" si="1"/>
        <v>4</v>
      </c>
      <c r="C18" s="615"/>
      <c r="D18" s="780"/>
      <c r="E18" s="784"/>
      <c r="F18" s="780">
        <f t="shared" si="2"/>
        <v>0</v>
      </c>
      <c r="G18" s="781"/>
      <c r="H18" s="782"/>
      <c r="I18" s="635">
        <f t="shared" si="7"/>
        <v>40</v>
      </c>
      <c r="K18" s="118"/>
      <c r="L18" s="742">
        <f t="shared" si="3"/>
        <v>12</v>
      </c>
      <c r="M18" s="681">
        <v>3</v>
      </c>
      <c r="N18" s="604">
        <v>30</v>
      </c>
      <c r="O18" s="631">
        <v>44982</v>
      </c>
      <c r="P18" s="604">
        <f t="shared" si="11"/>
        <v>30</v>
      </c>
      <c r="Q18" s="602" t="s">
        <v>287</v>
      </c>
      <c r="R18" s="603">
        <v>115</v>
      </c>
      <c r="S18" s="635">
        <f t="shared" si="8"/>
        <v>120</v>
      </c>
      <c r="U18" s="118"/>
      <c r="V18" s="742">
        <f t="shared" si="4"/>
        <v>7</v>
      </c>
      <c r="W18" s="681">
        <v>1</v>
      </c>
      <c r="X18" s="604">
        <v>10</v>
      </c>
      <c r="Y18" s="631">
        <v>45015</v>
      </c>
      <c r="Z18" s="604">
        <f t="shared" si="0"/>
        <v>10</v>
      </c>
      <c r="AA18" s="602" t="s">
        <v>681</v>
      </c>
      <c r="AB18" s="603">
        <v>115</v>
      </c>
      <c r="AC18" s="635">
        <f t="shared" si="9"/>
        <v>70</v>
      </c>
      <c r="AE18" s="118"/>
      <c r="AF18" s="742">
        <f t="shared" si="5"/>
        <v>2</v>
      </c>
      <c r="AG18" s="615"/>
      <c r="AH18" s="604"/>
      <c r="AI18" s="631"/>
      <c r="AJ18" s="604">
        <f t="shared" si="6"/>
        <v>0</v>
      </c>
      <c r="AK18" s="602"/>
      <c r="AL18" s="603"/>
      <c r="AM18" s="635">
        <f t="shared" si="10"/>
        <v>20</v>
      </c>
    </row>
    <row r="19" spans="1:39" x14ac:dyDescent="0.25">
      <c r="A19" s="118"/>
      <c r="B19" s="742">
        <f t="shared" si="1"/>
        <v>4</v>
      </c>
      <c r="C19" s="681"/>
      <c r="D19" s="780"/>
      <c r="E19" s="784"/>
      <c r="F19" s="780">
        <f t="shared" si="2"/>
        <v>0</v>
      </c>
      <c r="G19" s="781"/>
      <c r="H19" s="782"/>
      <c r="I19" s="635">
        <f t="shared" si="7"/>
        <v>40</v>
      </c>
      <c r="K19" s="118"/>
      <c r="L19" s="742">
        <f t="shared" si="3"/>
        <v>11</v>
      </c>
      <c r="M19" s="681">
        <v>1</v>
      </c>
      <c r="N19" s="604">
        <v>10</v>
      </c>
      <c r="O19" s="631">
        <v>44985</v>
      </c>
      <c r="P19" s="604">
        <f t="shared" si="11"/>
        <v>10</v>
      </c>
      <c r="Q19" s="602" t="s">
        <v>280</v>
      </c>
      <c r="R19" s="603">
        <v>115</v>
      </c>
      <c r="S19" s="635">
        <f t="shared" si="8"/>
        <v>110</v>
      </c>
      <c r="U19" s="118"/>
      <c r="V19" s="742">
        <f t="shared" si="4"/>
        <v>5</v>
      </c>
      <c r="W19" s="681">
        <v>2</v>
      </c>
      <c r="X19" s="604">
        <v>20</v>
      </c>
      <c r="Y19" s="631">
        <v>45017</v>
      </c>
      <c r="Z19" s="604">
        <f t="shared" si="0"/>
        <v>20</v>
      </c>
      <c r="AA19" s="602" t="s">
        <v>697</v>
      </c>
      <c r="AB19" s="603">
        <v>115</v>
      </c>
      <c r="AC19" s="635">
        <f t="shared" si="9"/>
        <v>50</v>
      </c>
      <c r="AE19" s="118"/>
      <c r="AF19" s="742">
        <f t="shared" si="5"/>
        <v>2</v>
      </c>
      <c r="AG19" s="681"/>
      <c r="AH19" s="604"/>
      <c r="AI19" s="631"/>
      <c r="AJ19" s="604">
        <f t="shared" si="6"/>
        <v>0</v>
      </c>
      <c r="AK19" s="602"/>
      <c r="AL19" s="603"/>
      <c r="AM19" s="635">
        <f t="shared" si="10"/>
        <v>20</v>
      </c>
    </row>
    <row r="20" spans="1:39" x14ac:dyDescent="0.25">
      <c r="A20" s="118"/>
      <c r="B20" s="742">
        <f t="shared" si="1"/>
        <v>0</v>
      </c>
      <c r="C20" s="681">
        <v>4</v>
      </c>
      <c r="D20" s="780"/>
      <c r="E20" s="784"/>
      <c r="F20" s="1006">
        <v>40</v>
      </c>
      <c r="G20" s="1007"/>
      <c r="H20" s="1008"/>
      <c r="I20" s="956">
        <f t="shared" si="7"/>
        <v>0</v>
      </c>
      <c r="K20" s="118"/>
      <c r="L20" s="684">
        <f t="shared" si="3"/>
        <v>10</v>
      </c>
      <c r="M20" s="681">
        <v>1</v>
      </c>
      <c r="N20" s="604">
        <v>10</v>
      </c>
      <c r="O20" s="631">
        <v>44989</v>
      </c>
      <c r="P20" s="604">
        <f t="shared" si="11"/>
        <v>10</v>
      </c>
      <c r="Q20" s="602" t="s">
        <v>212</v>
      </c>
      <c r="R20" s="603">
        <v>115</v>
      </c>
      <c r="S20" s="683">
        <f t="shared" si="8"/>
        <v>100</v>
      </c>
      <c r="U20" s="118"/>
      <c r="V20" s="742">
        <f t="shared" si="4"/>
        <v>5</v>
      </c>
      <c r="W20" s="681"/>
      <c r="X20" s="604"/>
      <c r="Y20" s="631"/>
      <c r="Z20" s="604">
        <f t="shared" si="0"/>
        <v>0</v>
      </c>
      <c r="AA20" s="602"/>
      <c r="AB20" s="603"/>
      <c r="AC20" s="635">
        <f t="shared" si="9"/>
        <v>50</v>
      </c>
      <c r="AE20" s="118"/>
      <c r="AF20" s="742">
        <f t="shared" si="5"/>
        <v>2</v>
      </c>
      <c r="AG20" s="681"/>
      <c r="AH20" s="604"/>
      <c r="AI20" s="631"/>
      <c r="AJ20" s="604">
        <f t="shared" si="6"/>
        <v>0</v>
      </c>
      <c r="AK20" s="602"/>
      <c r="AL20" s="603"/>
      <c r="AM20" s="635">
        <f t="shared" si="10"/>
        <v>20</v>
      </c>
    </row>
    <row r="21" spans="1:39" x14ac:dyDescent="0.25">
      <c r="A21" s="118"/>
      <c r="B21" s="742">
        <f t="shared" si="1"/>
        <v>0</v>
      </c>
      <c r="C21" s="681"/>
      <c r="D21" s="780"/>
      <c r="E21" s="784"/>
      <c r="F21" s="1006">
        <f t="shared" si="2"/>
        <v>0</v>
      </c>
      <c r="G21" s="1007"/>
      <c r="H21" s="1008"/>
      <c r="I21" s="956">
        <f t="shared" si="7"/>
        <v>0</v>
      </c>
      <c r="K21" s="118"/>
      <c r="L21" s="742">
        <f t="shared" si="3"/>
        <v>5</v>
      </c>
      <c r="M21" s="681">
        <v>5</v>
      </c>
      <c r="N21" s="780">
        <v>50</v>
      </c>
      <c r="O21" s="784">
        <v>44991</v>
      </c>
      <c r="P21" s="780">
        <f t="shared" si="11"/>
        <v>50</v>
      </c>
      <c r="Q21" s="1276" t="s">
        <v>519</v>
      </c>
      <c r="R21" s="782">
        <v>115</v>
      </c>
      <c r="S21" s="635">
        <f t="shared" si="8"/>
        <v>50</v>
      </c>
      <c r="U21" s="118"/>
      <c r="V21" s="742">
        <f t="shared" si="4"/>
        <v>5</v>
      </c>
      <c r="W21" s="681"/>
      <c r="X21" s="604"/>
      <c r="Y21" s="631"/>
      <c r="Z21" s="604">
        <f t="shared" si="0"/>
        <v>0</v>
      </c>
      <c r="AA21" s="602"/>
      <c r="AB21" s="603"/>
      <c r="AC21" s="635">
        <f t="shared" si="9"/>
        <v>50</v>
      </c>
      <c r="AE21" s="118"/>
      <c r="AF21" s="742">
        <f t="shared" si="5"/>
        <v>2</v>
      </c>
      <c r="AG21" s="681"/>
      <c r="AH21" s="604"/>
      <c r="AI21" s="631"/>
      <c r="AJ21" s="604">
        <f t="shared" si="6"/>
        <v>0</v>
      </c>
      <c r="AK21" s="602"/>
      <c r="AL21" s="603"/>
      <c r="AM21" s="635">
        <f t="shared" si="10"/>
        <v>20</v>
      </c>
    </row>
    <row r="22" spans="1:39" x14ac:dyDescent="0.25">
      <c r="A22" s="118"/>
      <c r="B22" s="796">
        <f t="shared" si="1"/>
        <v>0</v>
      </c>
      <c r="C22" s="681"/>
      <c r="D22" s="780"/>
      <c r="E22" s="784"/>
      <c r="F22" s="1006">
        <f t="shared" si="2"/>
        <v>0</v>
      </c>
      <c r="G22" s="1007"/>
      <c r="H22" s="1008"/>
      <c r="I22" s="956">
        <f t="shared" si="7"/>
        <v>0</v>
      </c>
      <c r="K22" s="118"/>
      <c r="L22" s="796">
        <f t="shared" si="3"/>
        <v>4</v>
      </c>
      <c r="M22" s="681">
        <v>1</v>
      </c>
      <c r="N22" s="780">
        <v>10</v>
      </c>
      <c r="O22" s="784">
        <v>44992</v>
      </c>
      <c r="P22" s="780">
        <f t="shared" si="11"/>
        <v>10</v>
      </c>
      <c r="Q22" s="1276" t="s">
        <v>520</v>
      </c>
      <c r="R22" s="782">
        <v>115</v>
      </c>
      <c r="S22" s="635">
        <f t="shared" si="8"/>
        <v>40</v>
      </c>
      <c r="U22" s="118"/>
      <c r="V22" s="796">
        <f t="shared" si="4"/>
        <v>5</v>
      </c>
      <c r="W22" s="681"/>
      <c r="X22" s="604"/>
      <c r="Y22" s="631"/>
      <c r="Z22" s="604">
        <f t="shared" si="0"/>
        <v>0</v>
      </c>
      <c r="AA22" s="602"/>
      <c r="AB22" s="603"/>
      <c r="AC22" s="635">
        <f t="shared" si="9"/>
        <v>50</v>
      </c>
      <c r="AE22" s="118"/>
      <c r="AF22" s="796">
        <f t="shared" si="5"/>
        <v>2</v>
      </c>
      <c r="AG22" s="681"/>
      <c r="AH22" s="604"/>
      <c r="AI22" s="631"/>
      <c r="AJ22" s="604">
        <f t="shared" si="6"/>
        <v>0</v>
      </c>
      <c r="AK22" s="602"/>
      <c r="AL22" s="603"/>
      <c r="AM22" s="635">
        <f t="shared" si="10"/>
        <v>20</v>
      </c>
    </row>
    <row r="23" spans="1:39" x14ac:dyDescent="0.25">
      <c r="A23" s="119"/>
      <c r="B23" s="222">
        <f t="shared" si="1"/>
        <v>0</v>
      </c>
      <c r="C23" s="15"/>
      <c r="D23" s="499"/>
      <c r="E23" s="1005"/>
      <c r="F23" s="1006">
        <f t="shared" si="2"/>
        <v>0</v>
      </c>
      <c r="G23" s="1007"/>
      <c r="H23" s="1008"/>
      <c r="I23" s="956">
        <f t="shared" si="7"/>
        <v>0</v>
      </c>
      <c r="K23" s="119"/>
      <c r="L23" s="796">
        <f t="shared" si="3"/>
        <v>3</v>
      </c>
      <c r="M23" s="615">
        <v>1</v>
      </c>
      <c r="N23" s="780">
        <v>10</v>
      </c>
      <c r="O23" s="784">
        <v>44994</v>
      </c>
      <c r="P23" s="780">
        <f t="shared" si="11"/>
        <v>10</v>
      </c>
      <c r="Q23" s="1276" t="s">
        <v>538</v>
      </c>
      <c r="R23" s="782">
        <v>115</v>
      </c>
      <c r="S23" s="635">
        <f t="shared" si="8"/>
        <v>30</v>
      </c>
      <c r="U23" s="119"/>
      <c r="V23" s="796">
        <f t="shared" si="4"/>
        <v>5</v>
      </c>
      <c r="W23" s="615"/>
      <c r="X23" s="604"/>
      <c r="Y23" s="631"/>
      <c r="Z23" s="604">
        <f t="shared" si="0"/>
        <v>0</v>
      </c>
      <c r="AA23" s="602"/>
      <c r="AB23" s="603"/>
      <c r="AC23" s="635">
        <f t="shared" si="9"/>
        <v>50</v>
      </c>
      <c r="AE23" s="119"/>
      <c r="AF23" s="222">
        <f t="shared" si="5"/>
        <v>2</v>
      </c>
      <c r="AG23" s="15"/>
      <c r="AH23" s="68"/>
      <c r="AI23" s="194"/>
      <c r="AJ23" s="68">
        <f t="shared" si="6"/>
        <v>0</v>
      </c>
      <c r="AK23" s="69"/>
      <c r="AL23" s="70"/>
      <c r="AM23" s="102">
        <f t="shared" si="10"/>
        <v>20</v>
      </c>
    </row>
    <row r="24" spans="1:39" x14ac:dyDescent="0.25">
      <c r="A24" s="118"/>
      <c r="B24" s="222">
        <f t="shared" si="1"/>
        <v>0</v>
      </c>
      <c r="C24" s="15"/>
      <c r="D24" s="499"/>
      <c r="E24" s="1005"/>
      <c r="F24" s="499">
        <f t="shared" si="2"/>
        <v>0</v>
      </c>
      <c r="G24" s="318"/>
      <c r="H24" s="319"/>
      <c r="I24" s="102">
        <f t="shared" si="7"/>
        <v>0</v>
      </c>
      <c r="K24" s="118"/>
      <c r="L24" s="796">
        <f t="shared" si="3"/>
        <v>2</v>
      </c>
      <c r="M24" s="681">
        <v>1</v>
      </c>
      <c r="N24" s="780">
        <v>10</v>
      </c>
      <c r="O24" s="784">
        <v>44996</v>
      </c>
      <c r="P24" s="780">
        <f t="shared" si="11"/>
        <v>10</v>
      </c>
      <c r="Q24" s="1276" t="s">
        <v>218</v>
      </c>
      <c r="R24" s="782">
        <v>115</v>
      </c>
      <c r="S24" s="635">
        <f t="shared" si="8"/>
        <v>20</v>
      </c>
      <c r="U24" s="118"/>
      <c r="V24" s="796">
        <f t="shared" si="4"/>
        <v>5</v>
      </c>
      <c r="W24" s="681"/>
      <c r="X24" s="604"/>
      <c r="Y24" s="631"/>
      <c r="Z24" s="604">
        <f t="shared" si="0"/>
        <v>0</v>
      </c>
      <c r="AA24" s="602"/>
      <c r="AB24" s="603"/>
      <c r="AC24" s="635">
        <f t="shared" si="9"/>
        <v>50</v>
      </c>
      <c r="AE24" s="118"/>
      <c r="AF24" s="222">
        <f t="shared" si="5"/>
        <v>2</v>
      </c>
      <c r="AG24" s="15"/>
      <c r="AH24" s="68"/>
      <c r="AI24" s="194"/>
      <c r="AJ24" s="68">
        <f t="shared" si="6"/>
        <v>0</v>
      </c>
      <c r="AK24" s="69"/>
      <c r="AL24" s="70"/>
      <c r="AM24" s="102">
        <f t="shared" si="10"/>
        <v>20</v>
      </c>
    </row>
    <row r="25" spans="1:39" x14ac:dyDescent="0.25">
      <c r="A25" s="118"/>
      <c r="B25" s="222">
        <f t="shared" si="1"/>
        <v>0</v>
      </c>
      <c r="C25" s="15"/>
      <c r="D25" s="499"/>
      <c r="E25" s="1005"/>
      <c r="F25" s="499">
        <f t="shared" si="2"/>
        <v>0</v>
      </c>
      <c r="G25" s="318"/>
      <c r="H25" s="319"/>
      <c r="I25" s="102">
        <f t="shared" si="7"/>
        <v>0</v>
      </c>
      <c r="K25" s="118"/>
      <c r="L25" s="796">
        <f t="shared" si="3"/>
        <v>2</v>
      </c>
      <c r="M25" s="681"/>
      <c r="N25" s="780"/>
      <c r="O25" s="784"/>
      <c r="P25" s="780">
        <f t="shared" si="11"/>
        <v>0</v>
      </c>
      <c r="Q25" s="781"/>
      <c r="R25" s="782"/>
      <c r="S25" s="635">
        <f t="shared" si="8"/>
        <v>20</v>
      </c>
      <c r="U25" s="118"/>
      <c r="V25" s="796">
        <f t="shared" si="4"/>
        <v>5</v>
      </c>
      <c r="W25" s="681"/>
      <c r="X25" s="604"/>
      <c r="Y25" s="631"/>
      <c r="Z25" s="604">
        <f t="shared" si="0"/>
        <v>0</v>
      </c>
      <c r="AA25" s="602"/>
      <c r="AB25" s="603"/>
      <c r="AC25" s="635">
        <f t="shared" si="9"/>
        <v>50</v>
      </c>
      <c r="AE25" s="118"/>
      <c r="AF25" s="222">
        <f t="shared" si="5"/>
        <v>2</v>
      </c>
      <c r="AG25" s="15"/>
      <c r="AH25" s="68"/>
      <c r="AI25" s="194"/>
      <c r="AJ25" s="68">
        <f t="shared" si="6"/>
        <v>0</v>
      </c>
      <c r="AK25" s="69"/>
      <c r="AL25" s="70"/>
      <c r="AM25" s="102">
        <f t="shared" si="10"/>
        <v>20</v>
      </c>
    </row>
    <row r="26" spans="1:39" x14ac:dyDescent="0.25">
      <c r="A26" s="118"/>
      <c r="B26" s="174">
        <f t="shared" si="1"/>
        <v>0</v>
      </c>
      <c r="C26" s="15"/>
      <c r="D26" s="499"/>
      <c r="E26" s="1005"/>
      <c r="F26" s="499">
        <f t="shared" si="2"/>
        <v>0</v>
      </c>
      <c r="G26" s="318"/>
      <c r="H26" s="319"/>
      <c r="I26" s="102">
        <f t="shared" si="7"/>
        <v>0</v>
      </c>
      <c r="K26" s="118"/>
      <c r="L26" s="736">
        <f t="shared" si="3"/>
        <v>2</v>
      </c>
      <c r="M26" s="681"/>
      <c r="N26" s="780"/>
      <c r="O26" s="784"/>
      <c r="P26" s="780">
        <f t="shared" si="11"/>
        <v>0</v>
      </c>
      <c r="Q26" s="781"/>
      <c r="R26" s="782"/>
      <c r="S26" s="635">
        <f t="shared" si="8"/>
        <v>20</v>
      </c>
      <c r="U26" s="118"/>
      <c r="V26" s="736">
        <f t="shared" si="4"/>
        <v>5</v>
      </c>
      <c r="W26" s="681"/>
      <c r="X26" s="604"/>
      <c r="Y26" s="631"/>
      <c r="Z26" s="604">
        <f t="shared" si="0"/>
        <v>0</v>
      </c>
      <c r="AA26" s="602"/>
      <c r="AB26" s="603"/>
      <c r="AC26" s="635">
        <f t="shared" si="9"/>
        <v>50</v>
      </c>
      <c r="AE26" s="118"/>
      <c r="AF26" s="174">
        <f t="shared" si="5"/>
        <v>2</v>
      </c>
      <c r="AG26" s="15"/>
      <c r="AH26" s="68"/>
      <c r="AI26" s="194"/>
      <c r="AJ26" s="68">
        <f t="shared" si="6"/>
        <v>0</v>
      </c>
      <c r="AK26" s="69"/>
      <c r="AL26" s="70"/>
      <c r="AM26" s="102">
        <f t="shared" si="10"/>
        <v>20</v>
      </c>
    </row>
    <row r="27" spans="1:39" x14ac:dyDescent="0.25">
      <c r="A27" s="118"/>
      <c r="B27" s="222">
        <f t="shared" si="1"/>
        <v>0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7"/>
        <v>0</v>
      </c>
      <c r="K27" s="118"/>
      <c r="L27" s="796">
        <f t="shared" si="3"/>
        <v>0</v>
      </c>
      <c r="M27" s="681">
        <v>2</v>
      </c>
      <c r="N27" s="780"/>
      <c r="O27" s="784"/>
      <c r="P27" s="1006">
        <v>20</v>
      </c>
      <c r="Q27" s="1007"/>
      <c r="R27" s="1008"/>
      <c r="S27" s="956">
        <f t="shared" si="8"/>
        <v>0</v>
      </c>
      <c r="U27" s="118"/>
      <c r="V27" s="796">
        <f t="shared" si="4"/>
        <v>5</v>
      </c>
      <c r="W27" s="681"/>
      <c r="X27" s="604"/>
      <c r="Y27" s="631"/>
      <c r="Z27" s="604">
        <f t="shared" ref="Z27:Z76" si="12">X27</f>
        <v>0</v>
      </c>
      <c r="AA27" s="602"/>
      <c r="AB27" s="603"/>
      <c r="AC27" s="635">
        <f t="shared" si="9"/>
        <v>50</v>
      </c>
      <c r="AE27" s="118"/>
      <c r="AF27" s="222">
        <f t="shared" si="5"/>
        <v>2</v>
      </c>
      <c r="AG27" s="15"/>
      <c r="AH27" s="68"/>
      <c r="AI27" s="194"/>
      <c r="AJ27" s="68">
        <f t="shared" si="6"/>
        <v>0</v>
      </c>
      <c r="AK27" s="69"/>
      <c r="AL27" s="70"/>
      <c r="AM27" s="102">
        <f t="shared" si="10"/>
        <v>20</v>
      </c>
    </row>
    <row r="28" spans="1:39" x14ac:dyDescent="0.25">
      <c r="A28" s="118"/>
      <c r="B28" s="174">
        <f t="shared" si="1"/>
        <v>0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7"/>
        <v>0</v>
      </c>
      <c r="K28" s="118"/>
      <c r="L28" s="736">
        <f t="shared" si="3"/>
        <v>0</v>
      </c>
      <c r="M28" s="681"/>
      <c r="N28" s="780"/>
      <c r="O28" s="784"/>
      <c r="P28" s="1006">
        <f t="shared" si="11"/>
        <v>0</v>
      </c>
      <c r="Q28" s="1007"/>
      <c r="R28" s="1008"/>
      <c r="S28" s="956">
        <f t="shared" si="8"/>
        <v>0</v>
      </c>
      <c r="U28" s="118"/>
      <c r="V28" s="736">
        <f t="shared" si="4"/>
        <v>5</v>
      </c>
      <c r="W28" s="681"/>
      <c r="X28" s="604"/>
      <c r="Y28" s="631"/>
      <c r="Z28" s="604">
        <f t="shared" si="12"/>
        <v>0</v>
      </c>
      <c r="AA28" s="602"/>
      <c r="AB28" s="603"/>
      <c r="AC28" s="635">
        <f t="shared" si="9"/>
        <v>50</v>
      </c>
      <c r="AE28" s="118"/>
      <c r="AF28" s="174">
        <f t="shared" si="5"/>
        <v>2</v>
      </c>
      <c r="AG28" s="15"/>
      <c r="AH28" s="68"/>
      <c r="AI28" s="194"/>
      <c r="AJ28" s="68">
        <f t="shared" si="6"/>
        <v>0</v>
      </c>
      <c r="AK28" s="69"/>
      <c r="AL28" s="70"/>
      <c r="AM28" s="102">
        <f t="shared" si="10"/>
        <v>20</v>
      </c>
    </row>
    <row r="29" spans="1:39" x14ac:dyDescent="0.25">
      <c r="A29" s="118"/>
      <c r="B29" s="222">
        <f t="shared" si="1"/>
        <v>0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7"/>
        <v>0</v>
      </c>
      <c r="K29" s="118"/>
      <c r="L29" s="222">
        <f t="shared" si="3"/>
        <v>0</v>
      </c>
      <c r="M29" s="15"/>
      <c r="N29" s="499"/>
      <c r="O29" s="1005"/>
      <c r="P29" s="1006">
        <f t="shared" si="11"/>
        <v>0</v>
      </c>
      <c r="Q29" s="1007"/>
      <c r="R29" s="1008"/>
      <c r="S29" s="956">
        <f t="shared" si="8"/>
        <v>0</v>
      </c>
      <c r="U29" s="118"/>
      <c r="V29" s="222">
        <f t="shared" si="4"/>
        <v>5</v>
      </c>
      <c r="W29" s="15"/>
      <c r="X29" s="68"/>
      <c r="Y29" s="194"/>
      <c r="Z29" s="68">
        <f t="shared" si="12"/>
        <v>0</v>
      </c>
      <c r="AA29" s="69"/>
      <c r="AB29" s="70"/>
      <c r="AC29" s="102">
        <f t="shared" si="9"/>
        <v>50</v>
      </c>
      <c r="AE29" s="118"/>
      <c r="AF29" s="222">
        <f t="shared" si="5"/>
        <v>2</v>
      </c>
      <c r="AG29" s="15"/>
      <c r="AH29" s="68"/>
      <c r="AI29" s="194"/>
      <c r="AJ29" s="68">
        <f t="shared" si="6"/>
        <v>0</v>
      </c>
      <c r="AK29" s="69"/>
      <c r="AL29" s="70"/>
      <c r="AM29" s="102">
        <f t="shared" si="10"/>
        <v>20</v>
      </c>
    </row>
    <row r="30" spans="1:39" x14ac:dyDescent="0.25">
      <c r="A30" s="118"/>
      <c r="B30" s="222">
        <f t="shared" si="1"/>
        <v>0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7"/>
        <v>0</v>
      </c>
      <c r="K30" s="118"/>
      <c r="L30" s="222">
        <f t="shared" si="3"/>
        <v>0</v>
      </c>
      <c r="M30" s="15"/>
      <c r="N30" s="499"/>
      <c r="O30" s="1005"/>
      <c r="P30" s="1006">
        <f t="shared" si="11"/>
        <v>0</v>
      </c>
      <c r="Q30" s="1007"/>
      <c r="R30" s="1008"/>
      <c r="S30" s="956">
        <f t="shared" si="8"/>
        <v>0</v>
      </c>
      <c r="U30" s="118"/>
      <c r="V30" s="222">
        <f t="shared" si="4"/>
        <v>5</v>
      </c>
      <c r="W30" s="15"/>
      <c r="X30" s="68"/>
      <c r="Y30" s="194"/>
      <c r="Z30" s="68">
        <f t="shared" si="12"/>
        <v>0</v>
      </c>
      <c r="AA30" s="69"/>
      <c r="AB30" s="70"/>
      <c r="AC30" s="102">
        <f t="shared" si="9"/>
        <v>50</v>
      </c>
      <c r="AE30" s="118"/>
      <c r="AF30" s="222">
        <f t="shared" si="5"/>
        <v>2</v>
      </c>
      <c r="AG30" s="15"/>
      <c r="AH30" s="68"/>
      <c r="AI30" s="194"/>
      <c r="AJ30" s="68">
        <f t="shared" si="6"/>
        <v>0</v>
      </c>
      <c r="AK30" s="69"/>
      <c r="AL30" s="70"/>
      <c r="AM30" s="102">
        <f t="shared" si="10"/>
        <v>20</v>
      </c>
    </row>
    <row r="31" spans="1:39" x14ac:dyDescent="0.25">
      <c r="A31" s="118"/>
      <c r="B31" s="222">
        <f t="shared" si="1"/>
        <v>0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7"/>
        <v>0</v>
      </c>
      <c r="K31" s="118"/>
      <c r="L31" s="222">
        <f t="shared" si="3"/>
        <v>0</v>
      </c>
      <c r="M31" s="15"/>
      <c r="N31" s="499"/>
      <c r="O31" s="1005"/>
      <c r="P31" s="499">
        <f t="shared" si="11"/>
        <v>0</v>
      </c>
      <c r="Q31" s="318"/>
      <c r="R31" s="319"/>
      <c r="S31" s="102">
        <f t="shared" si="8"/>
        <v>0</v>
      </c>
      <c r="U31" s="118"/>
      <c r="V31" s="222">
        <f t="shared" si="4"/>
        <v>5</v>
      </c>
      <c r="W31" s="15"/>
      <c r="X31" s="68"/>
      <c r="Y31" s="194"/>
      <c r="Z31" s="68">
        <f t="shared" si="12"/>
        <v>0</v>
      </c>
      <c r="AA31" s="69"/>
      <c r="AB31" s="70"/>
      <c r="AC31" s="102">
        <f t="shared" si="9"/>
        <v>50</v>
      </c>
      <c r="AE31" s="118"/>
      <c r="AF31" s="222">
        <f t="shared" si="5"/>
        <v>2</v>
      </c>
      <c r="AG31" s="15"/>
      <c r="AH31" s="68"/>
      <c r="AI31" s="194"/>
      <c r="AJ31" s="68">
        <f t="shared" si="6"/>
        <v>0</v>
      </c>
      <c r="AK31" s="69"/>
      <c r="AL31" s="70"/>
      <c r="AM31" s="102">
        <f t="shared" si="10"/>
        <v>20</v>
      </c>
    </row>
    <row r="32" spans="1:39" x14ac:dyDescent="0.25">
      <c r="A32" s="118"/>
      <c r="B32" s="222">
        <f t="shared" si="1"/>
        <v>0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7"/>
        <v>0</v>
      </c>
      <c r="K32" s="118"/>
      <c r="L32" s="222">
        <f t="shared" si="3"/>
        <v>0</v>
      </c>
      <c r="M32" s="15"/>
      <c r="N32" s="499"/>
      <c r="O32" s="1005"/>
      <c r="P32" s="499">
        <f t="shared" si="11"/>
        <v>0</v>
      </c>
      <c r="Q32" s="318"/>
      <c r="R32" s="319"/>
      <c r="S32" s="102">
        <f t="shared" si="8"/>
        <v>0</v>
      </c>
      <c r="U32" s="118"/>
      <c r="V32" s="222">
        <f t="shared" si="4"/>
        <v>5</v>
      </c>
      <c r="W32" s="15"/>
      <c r="X32" s="68"/>
      <c r="Y32" s="194"/>
      <c r="Z32" s="68">
        <f t="shared" si="12"/>
        <v>0</v>
      </c>
      <c r="AA32" s="69"/>
      <c r="AB32" s="70"/>
      <c r="AC32" s="102">
        <f t="shared" si="9"/>
        <v>50</v>
      </c>
      <c r="AE32" s="118"/>
      <c r="AF32" s="222">
        <f t="shared" si="5"/>
        <v>2</v>
      </c>
      <c r="AG32" s="15"/>
      <c r="AH32" s="68"/>
      <c r="AI32" s="194"/>
      <c r="AJ32" s="68">
        <f t="shared" si="6"/>
        <v>0</v>
      </c>
      <c r="AK32" s="69"/>
      <c r="AL32" s="70"/>
      <c r="AM32" s="102">
        <f t="shared" si="10"/>
        <v>20</v>
      </c>
    </row>
    <row r="33" spans="1:39" x14ac:dyDescent="0.25">
      <c r="A33" s="118"/>
      <c r="B33" s="222">
        <f t="shared" si="1"/>
        <v>0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7"/>
        <v>0</v>
      </c>
      <c r="K33" s="118"/>
      <c r="L33" s="222">
        <f t="shared" si="3"/>
        <v>0</v>
      </c>
      <c r="M33" s="15"/>
      <c r="N33" s="499"/>
      <c r="O33" s="1005"/>
      <c r="P33" s="499">
        <f t="shared" si="11"/>
        <v>0</v>
      </c>
      <c r="Q33" s="318"/>
      <c r="R33" s="319"/>
      <c r="S33" s="102">
        <f t="shared" si="8"/>
        <v>0</v>
      </c>
      <c r="U33" s="118"/>
      <c r="V33" s="222">
        <f t="shared" si="4"/>
        <v>5</v>
      </c>
      <c r="W33" s="15"/>
      <c r="X33" s="68"/>
      <c r="Y33" s="194"/>
      <c r="Z33" s="68">
        <f t="shared" si="12"/>
        <v>0</v>
      </c>
      <c r="AA33" s="69"/>
      <c r="AB33" s="70"/>
      <c r="AC33" s="102">
        <f t="shared" si="9"/>
        <v>50</v>
      </c>
      <c r="AE33" s="118"/>
      <c r="AF33" s="222">
        <f t="shared" si="5"/>
        <v>2</v>
      </c>
      <c r="AG33" s="15"/>
      <c r="AH33" s="68"/>
      <c r="AI33" s="194"/>
      <c r="AJ33" s="68">
        <f t="shared" si="6"/>
        <v>0</v>
      </c>
      <c r="AK33" s="69"/>
      <c r="AL33" s="70"/>
      <c r="AM33" s="102">
        <f t="shared" si="10"/>
        <v>20</v>
      </c>
    </row>
    <row r="34" spans="1:39" x14ac:dyDescent="0.25">
      <c r="A34" s="118"/>
      <c r="B34" s="222">
        <f t="shared" si="1"/>
        <v>0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7"/>
        <v>0</v>
      </c>
      <c r="K34" s="118"/>
      <c r="L34" s="222">
        <f t="shared" si="3"/>
        <v>0</v>
      </c>
      <c r="M34" s="15"/>
      <c r="N34" s="499"/>
      <c r="O34" s="1005"/>
      <c r="P34" s="499">
        <f t="shared" si="11"/>
        <v>0</v>
      </c>
      <c r="Q34" s="318"/>
      <c r="R34" s="319"/>
      <c r="S34" s="102">
        <f t="shared" si="8"/>
        <v>0</v>
      </c>
      <c r="U34" s="118"/>
      <c r="V34" s="222">
        <f t="shared" si="4"/>
        <v>5</v>
      </c>
      <c r="W34" s="15"/>
      <c r="X34" s="68"/>
      <c r="Y34" s="194"/>
      <c r="Z34" s="68">
        <f t="shared" si="12"/>
        <v>0</v>
      </c>
      <c r="AA34" s="69"/>
      <c r="AB34" s="70"/>
      <c r="AC34" s="102">
        <f t="shared" si="9"/>
        <v>50</v>
      </c>
      <c r="AE34" s="118"/>
      <c r="AF34" s="222">
        <f t="shared" si="5"/>
        <v>2</v>
      </c>
      <c r="AG34" s="15"/>
      <c r="AH34" s="68"/>
      <c r="AI34" s="194"/>
      <c r="AJ34" s="68">
        <f t="shared" si="6"/>
        <v>0</v>
      </c>
      <c r="AK34" s="69"/>
      <c r="AL34" s="70"/>
      <c r="AM34" s="102">
        <f t="shared" si="10"/>
        <v>20</v>
      </c>
    </row>
    <row r="35" spans="1:39" x14ac:dyDescent="0.25">
      <c r="A35" s="118"/>
      <c r="B35" s="222">
        <f t="shared" si="1"/>
        <v>0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7"/>
        <v>0</v>
      </c>
      <c r="K35" s="118"/>
      <c r="L35" s="222">
        <f t="shared" si="3"/>
        <v>0</v>
      </c>
      <c r="M35" s="15"/>
      <c r="N35" s="499"/>
      <c r="O35" s="1005"/>
      <c r="P35" s="499">
        <f t="shared" si="11"/>
        <v>0</v>
      </c>
      <c r="Q35" s="318"/>
      <c r="R35" s="319"/>
      <c r="S35" s="102">
        <f t="shared" si="8"/>
        <v>0</v>
      </c>
      <c r="U35" s="118"/>
      <c r="V35" s="222">
        <f t="shared" si="4"/>
        <v>5</v>
      </c>
      <c r="W35" s="15"/>
      <c r="X35" s="68"/>
      <c r="Y35" s="194"/>
      <c r="Z35" s="68">
        <f t="shared" si="12"/>
        <v>0</v>
      </c>
      <c r="AA35" s="69"/>
      <c r="AB35" s="70"/>
      <c r="AC35" s="102">
        <f t="shared" si="9"/>
        <v>50</v>
      </c>
      <c r="AE35" s="118"/>
      <c r="AF35" s="222">
        <f t="shared" si="5"/>
        <v>2</v>
      </c>
      <c r="AG35" s="15"/>
      <c r="AH35" s="68"/>
      <c r="AI35" s="194"/>
      <c r="AJ35" s="68">
        <f t="shared" si="6"/>
        <v>0</v>
      </c>
      <c r="AK35" s="69"/>
      <c r="AL35" s="70"/>
      <c r="AM35" s="102">
        <f t="shared" si="10"/>
        <v>20</v>
      </c>
    </row>
    <row r="36" spans="1:3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7"/>
        <v>0</v>
      </c>
      <c r="K36" s="118" t="s">
        <v>22</v>
      </c>
      <c r="L36" s="222">
        <f t="shared" si="3"/>
        <v>0</v>
      </c>
      <c r="M36" s="15"/>
      <c r="N36" s="499"/>
      <c r="O36" s="1005"/>
      <c r="P36" s="499">
        <f t="shared" si="11"/>
        <v>0</v>
      </c>
      <c r="Q36" s="318"/>
      <c r="R36" s="319"/>
      <c r="S36" s="102">
        <f t="shared" si="8"/>
        <v>0</v>
      </c>
      <c r="U36" s="118" t="s">
        <v>22</v>
      </c>
      <c r="V36" s="222">
        <f t="shared" si="4"/>
        <v>5</v>
      </c>
      <c r="W36" s="15"/>
      <c r="X36" s="68"/>
      <c r="Y36" s="194"/>
      <c r="Z36" s="68">
        <f t="shared" si="12"/>
        <v>0</v>
      </c>
      <c r="AA36" s="69"/>
      <c r="AB36" s="70"/>
      <c r="AC36" s="102">
        <f t="shared" si="9"/>
        <v>50</v>
      </c>
      <c r="AE36" s="118" t="s">
        <v>22</v>
      </c>
      <c r="AF36" s="222">
        <f t="shared" si="5"/>
        <v>2</v>
      </c>
      <c r="AG36" s="15"/>
      <c r="AH36" s="68"/>
      <c r="AI36" s="194"/>
      <c r="AJ36" s="68">
        <f t="shared" si="6"/>
        <v>0</v>
      </c>
      <c r="AK36" s="69"/>
      <c r="AL36" s="70"/>
      <c r="AM36" s="102">
        <f t="shared" si="10"/>
        <v>20</v>
      </c>
    </row>
    <row r="37" spans="1:39" x14ac:dyDescent="0.25">
      <c r="A37" s="119"/>
      <c r="B37" s="222">
        <f t="shared" si="1"/>
        <v>0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7"/>
        <v>0</v>
      </c>
      <c r="K37" s="119"/>
      <c r="L37" s="222">
        <f t="shared" si="3"/>
        <v>0</v>
      </c>
      <c r="M37" s="15"/>
      <c r="N37" s="499"/>
      <c r="O37" s="1005"/>
      <c r="P37" s="499">
        <f t="shared" si="11"/>
        <v>0</v>
      </c>
      <c r="Q37" s="318"/>
      <c r="R37" s="319"/>
      <c r="S37" s="102">
        <f t="shared" si="8"/>
        <v>0</v>
      </c>
      <c r="U37" s="119"/>
      <c r="V37" s="222">
        <f t="shared" si="4"/>
        <v>5</v>
      </c>
      <c r="W37" s="15"/>
      <c r="X37" s="68"/>
      <c r="Y37" s="194"/>
      <c r="Z37" s="68">
        <f t="shared" si="12"/>
        <v>0</v>
      </c>
      <c r="AA37" s="69"/>
      <c r="AB37" s="70"/>
      <c r="AC37" s="102">
        <f t="shared" si="9"/>
        <v>50</v>
      </c>
      <c r="AE37" s="119"/>
      <c r="AF37" s="222">
        <f t="shared" si="5"/>
        <v>2</v>
      </c>
      <c r="AG37" s="15"/>
      <c r="AH37" s="68"/>
      <c r="AI37" s="194"/>
      <c r="AJ37" s="68">
        <f t="shared" si="6"/>
        <v>0</v>
      </c>
      <c r="AK37" s="69"/>
      <c r="AL37" s="70"/>
      <c r="AM37" s="102">
        <f t="shared" si="10"/>
        <v>20</v>
      </c>
    </row>
    <row r="38" spans="1:39" x14ac:dyDescent="0.25">
      <c r="A38" s="118"/>
      <c r="B38" s="222">
        <f t="shared" si="1"/>
        <v>0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7"/>
        <v>0</v>
      </c>
      <c r="K38" s="118"/>
      <c r="L38" s="222">
        <f t="shared" si="3"/>
        <v>0</v>
      </c>
      <c r="M38" s="15"/>
      <c r="N38" s="499"/>
      <c r="O38" s="1005"/>
      <c r="P38" s="499">
        <f t="shared" si="11"/>
        <v>0</v>
      </c>
      <c r="Q38" s="318"/>
      <c r="R38" s="319"/>
      <c r="S38" s="102">
        <f t="shared" si="8"/>
        <v>0</v>
      </c>
      <c r="U38" s="118"/>
      <c r="V38" s="222">
        <f t="shared" si="4"/>
        <v>5</v>
      </c>
      <c r="W38" s="15"/>
      <c r="X38" s="68"/>
      <c r="Y38" s="194"/>
      <c r="Z38" s="68">
        <f t="shared" si="12"/>
        <v>0</v>
      </c>
      <c r="AA38" s="69"/>
      <c r="AB38" s="70"/>
      <c r="AC38" s="102">
        <f t="shared" si="9"/>
        <v>50</v>
      </c>
      <c r="AE38" s="118"/>
      <c r="AF38" s="222">
        <f t="shared" si="5"/>
        <v>2</v>
      </c>
      <c r="AG38" s="15"/>
      <c r="AH38" s="68"/>
      <c r="AI38" s="194"/>
      <c r="AJ38" s="68">
        <f t="shared" si="6"/>
        <v>0</v>
      </c>
      <c r="AK38" s="69"/>
      <c r="AL38" s="70"/>
      <c r="AM38" s="102">
        <f t="shared" si="10"/>
        <v>20</v>
      </c>
    </row>
    <row r="39" spans="1:39" x14ac:dyDescent="0.25">
      <c r="A39" s="118"/>
      <c r="B39" s="82">
        <f t="shared" si="1"/>
        <v>0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7"/>
        <v>0</v>
      </c>
      <c r="K39" s="118"/>
      <c r="L39" s="82">
        <f t="shared" si="3"/>
        <v>0</v>
      </c>
      <c r="M39" s="15"/>
      <c r="N39" s="499"/>
      <c r="O39" s="1005"/>
      <c r="P39" s="499">
        <f t="shared" si="11"/>
        <v>0</v>
      </c>
      <c r="Q39" s="318"/>
      <c r="R39" s="319"/>
      <c r="S39" s="102">
        <f t="shared" si="8"/>
        <v>0</v>
      </c>
      <c r="U39" s="118"/>
      <c r="V39" s="82">
        <f t="shared" si="4"/>
        <v>5</v>
      </c>
      <c r="W39" s="15"/>
      <c r="X39" s="68"/>
      <c r="Y39" s="194"/>
      <c r="Z39" s="68">
        <f t="shared" si="12"/>
        <v>0</v>
      </c>
      <c r="AA39" s="69"/>
      <c r="AB39" s="70"/>
      <c r="AC39" s="102">
        <f t="shared" si="9"/>
        <v>50</v>
      </c>
      <c r="AE39" s="118"/>
      <c r="AF39" s="82">
        <f t="shared" si="5"/>
        <v>2</v>
      </c>
      <c r="AG39" s="15"/>
      <c r="AH39" s="68"/>
      <c r="AI39" s="194"/>
      <c r="AJ39" s="68">
        <f t="shared" si="6"/>
        <v>0</v>
      </c>
      <c r="AK39" s="69"/>
      <c r="AL39" s="70"/>
      <c r="AM39" s="102">
        <f t="shared" si="10"/>
        <v>20</v>
      </c>
    </row>
    <row r="40" spans="1:39" x14ac:dyDescent="0.25">
      <c r="A40" s="118"/>
      <c r="B40" s="82">
        <f t="shared" si="1"/>
        <v>0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7"/>
        <v>0</v>
      </c>
      <c r="K40" s="118"/>
      <c r="L40" s="82">
        <f t="shared" si="3"/>
        <v>0</v>
      </c>
      <c r="M40" s="15"/>
      <c r="N40" s="499"/>
      <c r="O40" s="1005"/>
      <c r="P40" s="499">
        <f t="shared" si="11"/>
        <v>0</v>
      </c>
      <c r="Q40" s="318"/>
      <c r="R40" s="319"/>
      <c r="S40" s="102">
        <f t="shared" si="8"/>
        <v>0</v>
      </c>
      <c r="U40" s="118"/>
      <c r="V40" s="82">
        <f t="shared" si="4"/>
        <v>5</v>
      </c>
      <c r="W40" s="15"/>
      <c r="X40" s="68"/>
      <c r="Y40" s="194"/>
      <c r="Z40" s="68">
        <f t="shared" si="12"/>
        <v>0</v>
      </c>
      <c r="AA40" s="69"/>
      <c r="AB40" s="70"/>
      <c r="AC40" s="102">
        <f t="shared" si="9"/>
        <v>50</v>
      </c>
      <c r="AE40" s="118"/>
      <c r="AF40" s="82">
        <f t="shared" si="5"/>
        <v>2</v>
      </c>
      <c r="AG40" s="15"/>
      <c r="AH40" s="68"/>
      <c r="AI40" s="194"/>
      <c r="AJ40" s="68">
        <f t="shared" si="6"/>
        <v>0</v>
      </c>
      <c r="AK40" s="69"/>
      <c r="AL40" s="70"/>
      <c r="AM40" s="102">
        <f t="shared" si="10"/>
        <v>20</v>
      </c>
    </row>
    <row r="41" spans="1:39" x14ac:dyDescent="0.25">
      <c r="A41" s="118"/>
      <c r="B41" s="82">
        <f t="shared" si="1"/>
        <v>0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7"/>
        <v>0</v>
      </c>
      <c r="K41" s="118"/>
      <c r="L41" s="82">
        <f t="shared" si="3"/>
        <v>0</v>
      </c>
      <c r="M41" s="15"/>
      <c r="N41" s="499"/>
      <c r="O41" s="1005"/>
      <c r="P41" s="499">
        <f t="shared" si="11"/>
        <v>0</v>
      </c>
      <c r="Q41" s="318"/>
      <c r="R41" s="319"/>
      <c r="S41" s="102">
        <f t="shared" si="8"/>
        <v>0</v>
      </c>
      <c r="U41" s="118"/>
      <c r="V41" s="82">
        <f t="shared" si="4"/>
        <v>5</v>
      </c>
      <c r="W41" s="15"/>
      <c r="X41" s="68"/>
      <c r="Y41" s="194"/>
      <c r="Z41" s="68">
        <f t="shared" si="12"/>
        <v>0</v>
      </c>
      <c r="AA41" s="69"/>
      <c r="AB41" s="70"/>
      <c r="AC41" s="102">
        <f t="shared" si="9"/>
        <v>50</v>
      </c>
      <c r="AE41" s="118"/>
      <c r="AF41" s="82">
        <f t="shared" si="5"/>
        <v>2</v>
      </c>
      <c r="AG41" s="15"/>
      <c r="AH41" s="68"/>
      <c r="AI41" s="194"/>
      <c r="AJ41" s="68">
        <f t="shared" si="6"/>
        <v>0</v>
      </c>
      <c r="AK41" s="69"/>
      <c r="AL41" s="70"/>
      <c r="AM41" s="102">
        <f t="shared" si="10"/>
        <v>20</v>
      </c>
    </row>
    <row r="42" spans="1:39" x14ac:dyDescent="0.25">
      <c r="A42" s="118"/>
      <c r="B42" s="82">
        <f t="shared" si="1"/>
        <v>0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7"/>
        <v>0</v>
      </c>
      <c r="K42" s="118"/>
      <c r="L42" s="82">
        <f t="shared" si="3"/>
        <v>0</v>
      </c>
      <c r="M42" s="15"/>
      <c r="N42" s="68"/>
      <c r="O42" s="194"/>
      <c r="P42" s="68">
        <f t="shared" si="11"/>
        <v>0</v>
      </c>
      <c r="Q42" s="69"/>
      <c r="R42" s="70"/>
      <c r="S42" s="102">
        <f t="shared" si="8"/>
        <v>0</v>
      </c>
      <c r="U42" s="118"/>
      <c r="V42" s="82">
        <f t="shared" si="4"/>
        <v>5</v>
      </c>
      <c r="W42" s="15"/>
      <c r="X42" s="68"/>
      <c r="Y42" s="194"/>
      <c r="Z42" s="68">
        <f t="shared" si="12"/>
        <v>0</v>
      </c>
      <c r="AA42" s="69"/>
      <c r="AB42" s="70"/>
      <c r="AC42" s="102">
        <f t="shared" si="9"/>
        <v>50</v>
      </c>
      <c r="AE42" s="118"/>
      <c r="AF42" s="82">
        <f t="shared" si="5"/>
        <v>2</v>
      </c>
      <c r="AG42" s="15"/>
      <c r="AH42" s="68"/>
      <c r="AI42" s="194"/>
      <c r="AJ42" s="68">
        <f t="shared" si="6"/>
        <v>0</v>
      </c>
      <c r="AK42" s="69"/>
      <c r="AL42" s="70"/>
      <c r="AM42" s="102">
        <f t="shared" si="10"/>
        <v>20</v>
      </c>
    </row>
    <row r="43" spans="1:39" x14ac:dyDescent="0.25">
      <c r="A43" s="118"/>
      <c r="B43" s="82">
        <f t="shared" si="1"/>
        <v>0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7"/>
        <v>0</v>
      </c>
      <c r="K43" s="118"/>
      <c r="L43" s="82">
        <f t="shared" si="3"/>
        <v>0</v>
      </c>
      <c r="M43" s="15"/>
      <c r="N43" s="68"/>
      <c r="O43" s="194"/>
      <c r="P43" s="68">
        <f t="shared" si="11"/>
        <v>0</v>
      </c>
      <c r="Q43" s="69"/>
      <c r="R43" s="70"/>
      <c r="S43" s="102">
        <f t="shared" si="8"/>
        <v>0</v>
      </c>
      <c r="U43" s="118"/>
      <c r="V43" s="82">
        <f t="shared" si="4"/>
        <v>5</v>
      </c>
      <c r="W43" s="15"/>
      <c r="X43" s="68"/>
      <c r="Y43" s="194"/>
      <c r="Z43" s="68">
        <f t="shared" si="12"/>
        <v>0</v>
      </c>
      <c r="AA43" s="69"/>
      <c r="AB43" s="70"/>
      <c r="AC43" s="102">
        <f t="shared" si="9"/>
        <v>50</v>
      </c>
      <c r="AE43" s="118"/>
      <c r="AF43" s="82">
        <f t="shared" si="5"/>
        <v>2</v>
      </c>
      <c r="AG43" s="15"/>
      <c r="AH43" s="68"/>
      <c r="AI43" s="194"/>
      <c r="AJ43" s="68">
        <f t="shared" si="6"/>
        <v>0</v>
      </c>
      <c r="AK43" s="69"/>
      <c r="AL43" s="70"/>
      <c r="AM43" s="102">
        <f t="shared" si="10"/>
        <v>20</v>
      </c>
    </row>
    <row r="44" spans="1:39" x14ac:dyDescent="0.25">
      <c r="A44" s="118"/>
      <c r="B44" s="82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7"/>
        <v>0</v>
      </c>
      <c r="K44" s="118"/>
      <c r="L44" s="82">
        <f t="shared" si="3"/>
        <v>0</v>
      </c>
      <c r="M44" s="15"/>
      <c r="N44" s="68"/>
      <c r="O44" s="194"/>
      <c r="P44" s="68">
        <f t="shared" si="11"/>
        <v>0</v>
      </c>
      <c r="Q44" s="69"/>
      <c r="R44" s="70"/>
      <c r="S44" s="102">
        <f t="shared" si="8"/>
        <v>0</v>
      </c>
      <c r="U44" s="118"/>
      <c r="V44" s="82">
        <f t="shared" si="4"/>
        <v>5</v>
      </c>
      <c r="W44" s="15"/>
      <c r="X44" s="68"/>
      <c r="Y44" s="194"/>
      <c r="Z44" s="68">
        <f t="shared" si="12"/>
        <v>0</v>
      </c>
      <c r="AA44" s="69"/>
      <c r="AB44" s="70"/>
      <c r="AC44" s="102">
        <f t="shared" si="9"/>
        <v>50</v>
      </c>
      <c r="AE44" s="118"/>
      <c r="AF44" s="82">
        <f t="shared" si="5"/>
        <v>2</v>
      </c>
      <c r="AG44" s="15"/>
      <c r="AH44" s="68"/>
      <c r="AI44" s="194"/>
      <c r="AJ44" s="68">
        <f t="shared" si="6"/>
        <v>0</v>
      </c>
      <c r="AK44" s="69"/>
      <c r="AL44" s="70"/>
      <c r="AM44" s="102">
        <f t="shared" si="10"/>
        <v>20</v>
      </c>
    </row>
    <row r="45" spans="1:39" x14ac:dyDescent="0.25">
      <c r="A45" s="118"/>
      <c r="B45" s="82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7"/>
        <v>0</v>
      </c>
      <c r="K45" s="118"/>
      <c r="L45" s="82">
        <f t="shared" si="3"/>
        <v>0</v>
      </c>
      <c r="M45" s="15"/>
      <c r="N45" s="68"/>
      <c r="O45" s="194"/>
      <c r="P45" s="68">
        <f t="shared" si="11"/>
        <v>0</v>
      </c>
      <c r="Q45" s="69"/>
      <c r="R45" s="70"/>
      <c r="S45" s="102">
        <f t="shared" si="8"/>
        <v>0</v>
      </c>
      <c r="U45" s="118"/>
      <c r="V45" s="82">
        <f t="shared" si="4"/>
        <v>5</v>
      </c>
      <c r="W45" s="15"/>
      <c r="X45" s="68"/>
      <c r="Y45" s="194"/>
      <c r="Z45" s="68">
        <f t="shared" si="12"/>
        <v>0</v>
      </c>
      <c r="AA45" s="69"/>
      <c r="AB45" s="70"/>
      <c r="AC45" s="102">
        <f t="shared" si="9"/>
        <v>50</v>
      </c>
      <c r="AE45" s="118"/>
      <c r="AF45" s="82">
        <f t="shared" si="5"/>
        <v>2</v>
      </c>
      <c r="AG45" s="15"/>
      <c r="AH45" s="68"/>
      <c r="AI45" s="194"/>
      <c r="AJ45" s="68">
        <f t="shared" si="6"/>
        <v>0</v>
      </c>
      <c r="AK45" s="69"/>
      <c r="AL45" s="70"/>
      <c r="AM45" s="102">
        <f t="shared" si="10"/>
        <v>20</v>
      </c>
    </row>
    <row r="46" spans="1:39" x14ac:dyDescent="0.25">
      <c r="A46" s="118"/>
      <c r="B46" s="82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7"/>
        <v>0</v>
      </c>
      <c r="K46" s="118"/>
      <c r="L46" s="82">
        <f t="shared" si="3"/>
        <v>0</v>
      </c>
      <c r="M46" s="15"/>
      <c r="N46" s="68"/>
      <c r="O46" s="194"/>
      <c r="P46" s="68">
        <f t="shared" si="11"/>
        <v>0</v>
      </c>
      <c r="Q46" s="69"/>
      <c r="R46" s="70"/>
      <c r="S46" s="102">
        <f t="shared" si="8"/>
        <v>0</v>
      </c>
      <c r="U46" s="118"/>
      <c r="V46" s="82">
        <f t="shared" si="4"/>
        <v>5</v>
      </c>
      <c r="W46" s="15"/>
      <c r="X46" s="68"/>
      <c r="Y46" s="194"/>
      <c r="Z46" s="68">
        <f t="shared" si="12"/>
        <v>0</v>
      </c>
      <c r="AA46" s="69"/>
      <c r="AB46" s="70"/>
      <c r="AC46" s="102">
        <f t="shared" si="9"/>
        <v>50</v>
      </c>
      <c r="AE46" s="118"/>
      <c r="AF46" s="82">
        <f t="shared" si="5"/>
        <v>2</v>
      </c>
      <c r="AG46" s="15"/>
      <c r="AH46" s="68"/>
      <c r="AI46" s="194"/>
      <c r="AJ46" s="68">
        <f t="shared" si="6"/>
        <v>0</v>
      </c>
      <c r="AK46" s="69"/>
      <c r="AL46" s="70"/>
      <c r="AM46" s="102">
        <f t="shared" si="10"/>
        <v>20</v>
      </c>
    </row>
    <row r="47" spans="1:39" x14ac:dyDescent="0.25">
      <c r="A47" s="118"/>
      <c r="B47" s="82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7"/>
        <v>0</v>
      </c>
      <c r="K47" s="118"/>
      <c r="L47" s="82">
        <f t="shared" si="3"/>
        <v>0</v>
      </c>
      <c r="M47" s="15"/>
      <c r="N47" s="68"/>
      <c r="O47" s="194"/>
      <c r="P47" s="68">
        <f t="shared" si="11"/>
        <v>0</v>
      </c>
      <c r="Q47" s="69"/>
      <c r="R47" s="70"/>
      <c r="S47" s="102">
        <f t="shared" si="8"/>
        <v>0</v>
      </c>
      <c r="U47" s="118"/>
      <c r="V47" s="82">
        <f t="shared" si="4"/>
        <v>5</v>
      </c>
      <c r="W47" s="15"/>
      <c r="X47" s="68"/>
      <c r="Y47" s="194"/>
      <c r="Z47" s="68">
        <f t="shared" si="12"/>
        <v>0</v>
      </c>
      <c r="AA47" s="69"/>
      <c r="AB47" s="70"/>
      <c r="AC47" s="102">
        <f t="shared" si="9"/>
        <v>50</v>
      </c>
      <c r="AE47" s="118"/>
      <c r="AF47" s="82">
        <f t="shared" si="5"/>
        <v>2</v>
      </c>
      <c r="AG47" s="15"/>
      <c r="AH47" s="68"/>
      <c r="AI47" s="194"/>
      <c r="AJ47" s="68">
        <f t="shared" si="6"/>
        <v>0</v>
      </c>
      <c r="AK47" s="69"/>
      <c r="AL47" s="70"/>
      <c r="AM47" s="102">
        <f t="shared" si="10"/>
        <v>20</v>
      </c>
    </row>
    <row r="48" spans="1:39" x14ac:dyDescent="0.25">
      <c r="A48" s="118"/>
      <c r="B48" s="82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7"/>
        <v>0</v>
      </c>
      <c r="K48" s="118"/>
      <c r="L48" s="82">
        <f t="shared" si="3"/>
        <v>0</v>
      </c>
      <c r="M48" s="15"/>
      <c r="N48" s="68"/>
      <c r="O48" s="194"/>
      <c r="P48" s="68">
        <f t="shared" si="11"/>
        <v>0</v>
      </c>
      <c r="Q48" s="69"/>
      <c r="R48" s="70"/>
      <c r="S48" s="102">
        <f t="shared" si="8"/>
        <v>0</v>
      </c>
      <c r="U48" s="118"/>
      <c r="V48" s="82">
        <f t="shared" si="4"/>
        <v>5</v>
      </c>
      <c r="W48" s="15"/>
      <c r="X48" s="68"/>
      <c r="Y48" s="194"/>
      <c r="Z48" s="68">
        <f t="shared" si="12"/>
        <v>0</v>
      </c>
      <c r="AA48" s="69"/>
      <c r="AB48" s="70"/>
      <c r="AC48" s="102">
        <f t="shared" si="9"/>
        <v>50</v>
      </c>
      <c r="AE48" s="118"/>
      <c r="AF48" s="82">
        <f t="shared" si="5"/>
        <v>2</v>
      </c>
      <c r="AG48" s="15"/>
      <c r="AH48" s="68"/>
      <c r="AI48" s="194"/>
      <c r="AJ48" s="68">
        <f t="shared" si="6"/>
        <v>0</v>
      </c>
      <c r="AK48" s="69"/>
      <c r="AL48" s="70"/>
      <c r="AM48" s="102">
        <f t="shared" si="10"/>
        <v>20</v>
      </c>
    </row>
    <row r="49" spans="1:39" x14ac:dyDescent="0.25">
      <c r="A49" s="118"/>
      <c r="B49" s="82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7"/>
        <v>0</v>
      </c>
      <c r="K49" s="118"/>
      <c r="L49" s="82">
        <f t="shared" si="3"/>
        <v>0</v>
      </c>
      <c r="M49" s="15"/>
      <c r="N49" s="68"/>
      <c r="O49" s="194"/>
      <c r="P49" s="68">
        <f t="shared" si="11"/>
        <v>0</v>
      </c>
      <c r="Q49" s="69"/>
      <c r="R49" s="70"/>
      <c r="S49" s="102">
        <f t="shared" si="8"/>
        <v>0</v>
      </c>
      <c r="U49" s="118"/>
      <c r="V49" s="82">
        <f t="shared" si="4"/>
        <v>5</v>
      </c>
      <c r="W49" s="15"/>
      <c r="X49" s="68"/>
      <c r="Y49" s="194"/>
      <c r="Z49" s="68">
        <f t="shared" si="12"/>
        <v>0</v>
      </c>
      <c r="AA49" s="69"/>
      <c r="AB49" s="70"/>
      <c r="AC49" s="102">
        <f t="shared" si="9"/>
        <v>50</v>
      </c>
      <c r="AE49" s="118"/>
      <c r="AF49" s="82">
        <f t="shared" si="5"/>
        <v>2</v>
      </c>
      <c r="AG49" s="15"/>
      <c r="AH49" s="68"/>
      <c r="AI49" s="194"/>
      <c r="AJ49" s="68">
        <f t="shared" si="6"/>
        <v>0</v>
      </c>
      <c r="AK49" s="69"/>
      <c r="AL49" s="70"/>
      <c r="AM49" s="102">
        <f t="shared" si="10"/>
        <v>20</v>
      </c>
    </row>
    <row r="50" spans="1:39" x14ac:dyDescent="0.25">
      <c r="A50" s="118"/>
      <c r="B50" s="82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7"/>
        <v>0</v>
      </c>
      <c r="K50" s="118"/>
      <c r="L50" s="82">
        <f t="shared" si="3"/>
        <v>0</v>
      </c>
      <c r="M50" s="15"/>
      <c r="N50" s="68"/>
      <c r="O50" s="194"/>
      <c r="P50" s="68">
        <f t="shared" si="11"/>
        <v>0</v>
      </c>
      <c r="Q50" s="69"/>
      <c r="R50" s="70"/>
      <c r="S50" s="102">
        <f t="shared" si="8"/>
        <v>0</v>
      </c>
      <c r="U50" s="118"/>
      <c r="V50" s="82">
        <f t="shared" si="4"/>
        <v>5</v>
      </c>
      <c r="W50" s="15"/>
      <c r="X50" s="68"/>
      <c r="Y50" s="194"/>
      <c r="Z50" s="68">
        <f t="shared" si="12"/>
        <v>0</v>
      </c>
      <c r="AA50" s="69"/>
      <c r="AB50" s="70"/>
      <c r="AC50" s="102">
        <f t="shared" si="9"/>
        <v>50</v>
      </c>
      <c r="AE50" s="118"/>
      <c r="AF50" s="82">
        <f t="shared" si="5"/>
        <v>2</v>
      </c>
      <c r="AG50" s="15"/>
      <c r="AH50" s="68"/>
      <c r="AI50" s="194"/>
      <c r="AJ50" s="68">
        <f t="shared" si="6"/>
        <v>0</v>
      </c>
      <c r="AK50" s="69"/>
      <c r="AL50" s="70"/>
      <c r="AM50" s="102">
        <f t="shared" si="10"/>
        <v>20</v>
      </c>
    </row>
    <row r="51" spans="1:39" x14ac:dyDescent="0.25">
      <c r="A51" s="118"/>
      <c r="B51" s="82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7"/>
        <v>0</v>
      </c>
      <c r="K51" s="118"/>
      <c r="L51" s="82">
        <f t="shared" si="3"/>
        <v>0</v>
      </c>
      <c r="M51" s="15"/>
      <c r="N51" s="68"/>
      <c r="O51" s="194"/>
      <c r="P51" s="68">
        <f t="shared" si="11"/>
        <v>0</v>
      </c>
      <c r="Q51" s="69"/>
      <c r="R51" s="70"/>
      <c r="S51" s="102">
        <f t="shared" si="8"/>
        <v>0</v>
      </c>
      <c r="U51" s="118"/>
      <c r="V51" s="82">
        <f t="shared" si="4"/>
        <v>5</v>
      </c>
      <c r="W51" s="15"/>
      <c r="X51" s="68"/>
      <c r="Y51" s="194"/>
      <c r="Z51" s="68">
        <f t="shared" si="12"/>
        <v>0</v>
      </c>
      <c r="AA51" s="69"/>
      <c r="AB51" s="70"/>
      <c r="AC51" s="102">
        <f t="shared" si="9"/>
        <v>50</v>
      </c>
      <c r="AE51" s="118"/>
      <c r="AF51" s="82">
        <f t="shared" si="5"/>
        <v>2</v>
      </c>
      <c r="AG51" s="15"/>
      <c r="AH51" s="68"/>
      <c r="AI51" s="194"/>
      <c r="AJ51" s="68">
        <f t="shared" si="6"/>
        <v>0</v>
      </c>
      <c r="AK51" s="69"/>
      <c r="AL51" s="70"/>
      <c r="AM51" s="102">
        <f t="shared" si="10"/>
        <v>20</v>
      </c>
    </row>
    <row r="52" spans="1:39" x14ac:dyDescent="0.25">
      <c r="A52" s="118"/>
      <c r="B52" s="82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7"/>
        <v>0</v>
      </c>
      <c r="K52" s="118"/>
      <c r="L52" s="82">
        <f t="shared" si="3"/>
        <v>0</v>
      </c>
      <c r="M52" s="15"/>
      <c r="N52" s="68"/>
      <c r="O52" s="194"/>
      <c r="P52" s="68">
        <f t="shared" si="11"/>
        <v>0</v>
      </c>
      <c r="Q52" s="69"/>
      <c r="R52" s="70"/>
      <c r="S52" s="102">
        <f t="shared" si="8"/>
        <v>0</v>
      </c>
      <c r="U52" s="118"/>
      <c r="V52" s="82">
        <f t="shared" si="4"/>
        <v>5</v>
      </c>
      <c r="W52" s="15"/>
      <c r="X52" s="68"/>
      <c r="Y52" s="194"/>
      <c r="Z52" s="68">
        <f t="shared" si="12"/>
        <v>0</v>
      </c>
      <c r="AA52" s="69"/>
      <c r="AB52" s="70"/>
      <c r="AC52" s="102">
        <f t="shared" si="9"/>
        <v>50</v>
      </c>
      <c r="AE52" s="118"/>
      <c r="AF52" s="82">
        <f t="shared" si="5"/>
        <v>2</v>
      </c>
      <c r="AG52" s="15"/>
      <c r="AH52" s="68"/>
      <c r="AI52" s="194"/>
      <c r="AJ52" s="68">
        <f t="shared" si="6"/>
        <v>0</v>
      </c>
      <c r="AK52" s="69"/>
      <c r="AL52" s="70"/>
      <c r="AM52" s="102">
        <f t="shared" si="10"/>
        <v>20</v>
      </c>
    </row>
    <row r="53" spans="1:39" x14ac:dyDescent="0.25">
      <c r="A53" s="118"/>
      <c r="B53" s="82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7"/>
        <v>0</v>
      </c>
      <c r="K53" s="118"/>
      <c r="L53" s="82">
        <f t="shared" si="3"/>
        <v>0</v>
      </c>
      <c r="M53" s="15"/>
      <c r="N53" s="68"/>
      <c r="O53" s="194"/>
      <c r="P53" s="68">
        <f t="shared" si="11"/>
        <v>0</v>
      </c>
      <c r="Q53" s="69"/>
      <c r="R53" s="70"/>
      <c r="S53" s="102">
        <f t="shared" si="8"/>
        <v>0</v>
      </c>
      <c r="U53" s="118"/>
      <c r="V53" s="82">
        <f t="shared" si="4"/>
        <v>5</v>
      </c>
      <c r="W53" s="15"/>
      <c r="X53" s="68"/>
      <c r="Y53" s="194"/>
      <c r="Z53" s="68">
        <f t="shared" si="12"/>
        <v>0</v>
      </c>
      <c r="AA53" s="69"/>
      <c r="AB53" s="70"/>
      <c r="AC53" s="102">
        <f t="shared" si="9"/>
        <v>50</v>
      </c>
      <c r="AE53" s="118"/>
      <c r="AF53" s="82">
        <f t="shared" si="5"/>
        <v>2</v>
      </c>
      <c r="AG53" s="15"/>
      <c r="AH53" s="68"/>
      <c r="AI53" s="194"/>
      <c r="AJ53" s="68">
        <f t="shared" si="6"/>
        <v>0</v>
      </c>
      <c r="AK53" s="69"/>
      <c r="AL53" s="70"/>
      <c r="AM53" s="102">
        <f t="shared" si="10"/>
        <v>20</v>
      </c>
    </row>
    <row r="54" spans="1:39" x14ac:dyDescent="0.25">
      <c r="A54" s="118"/>
      <c r="B54" s="82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7"/>
        <v>0</v>
      </c>
      <c r="K54" s="118"/>
      <c r="L54" s="82">
        <f t="shared" si="3"/>
        <v>0</v>
      </c>
      <c r="M54" s="15"/>
      <c r="N54" s="68"/>
      <c r="O54" s="194"/>
      <c r="P54" s="68">
        <f t="shared" si="11"/>
        <v>0</v>
      </c>
      <c r="Q54" s="69"/>
      <c r="R54" s="70"/>
      <c r="S54" s="102">
        <f t="shared" si="8"/>
        <v>0</v>
      </c>
      <c r="U54" s="118"/>
      <c r="V54" s="82">
        <f t="shared" si="4"/>
        <v>5</v>
      </c>
      <c r="W54" s="15"/>
      <c r="X54" s="68"/>
      <c r="Y54" s="194"/>
      <c r="Z54" s="68">
        <f t="shared" si="12"/>
        <v>0</v>
      </c>
      <c r="AA54" s="69"/>
      <c r="AB54" s="70"/>
      <c r="AC54" s="102">
        <f t="shared" si="9"/>
        <v>50</v>
      </c>
      <c r="AE54" s="118"/>
      <c r="AF54" s="82">
        <f t="shared" si="5"/>
        <v>2</v>
      </c>
      <c r="AG54" s="15"/>
      <c r="AH54" s="68"/>
      <c r="AI54" s="194"/>
      <c r="AJ54" s="68">
        <f t="shared" si="6"/>
        <v>0</v>
      </c>
      <c r="AK54" s="69"/>
      <c r="AL54" s="70"/>
      <c r="AM54" s="102">
        <f t="shared" si="10"/>
        <v>20</v>
      </c>
    </row>
    <row r="55" spans="1:39" x14ac:dyDescent="0.25">
      <c r="A55" s="118"/>
      <c r="B55" s="12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7"/>
        <v>0</v>
      </c>
      <c r="K55" s="118"/>
      <c r="L55" s="12">
        <f t="shared" si="3"/>
        <v>0</v>
      </c>
      <c r="M55" s="15"/>
      <c r="N55" s="68"/>
      <c r="O55" s="194"/>
      <c r="P55" s="68">
        <f t="shared" si="11"/>
        <v>0</v>
      </c>
      <c r="Q55" s="69"/>
      <c r="R55" s="70"/>
      <c r="S55" s="102">
        <f t="shared" si="8"/>
        <v>0</v>
      </c>
      <c r="U55" s="118"/>
      <c r="V55" s="12">
        <f t="shared" si="4"/>
        <v>5</v>
      </c>
      <c r="W55" s="15"/>
      <c r="X55" s="68"/>
      <c r="Y55" s="194"/>
      <c r="Z55" s="68">
        <f t="shared" si="12"/>
        <v>0</v>
      </c>
      <c r="AA55" s="69"/>
      <c r="AB55" s="70"/>
      <c r="AC55" s="102">
        <f t="shared" si="9"/>
        <v>50</v>
      </c>
      <c r="AE55" s="118"/>
      <c r="AF55" s="12">
        <f t="shared" si="5"/>
        <v>2</v>
      </c>
      <c r="AG55" s="15"/>
      <c r="AH55" s="68"/>
      <c r="AI55" s="194"/>
      <c r="AJ55" s="68">
        <f t="shared" si="6"/>
        <v>0</v>
      </c>
      <c r="AK55" s="69"/>
      <c r="AL55" s="70"/>
      <c r="AM55" s="102">
        <f t="shared" si="10"/>
        <v>20</v>
      </c>
    </row>
    <row r="56" spans="1:39" x14ac:dyDescent="0.25">
      <c r="A56" s="118"/>
      <c r="B56" s="12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7"/>
        <v>0</v>
      </c>
      <c r="K56" s="118"/>
      <c r="L56" s="12">
        <f t="shared" si="3"/>
        <v>0</v>
      </c>
      <c r="M56" s="15"/>
      <c r="N56" s="68"/>
      <c r="O56" s="194"/>
      <c r="P56" s="68">
        <f t="shared" si="11"/>
        <v>0</v>
      </c>
      <c r="Q56" s="69"/>
      <c r="R56" s="70"/>
      <c r="S56" s="102">
        <f t="shared" si="8"/>
        <v>0</v>
      </c>
      <c r="U56" s="118"/>
      <c r="V56" s="12">
        <f t="shared" si="4"/>
        <v>5</v>
      </c>
      <c r="W56" s="15"/>
      <c r="X56" s="68"/>
      <c r="Y56" s="194"/>
      <c r="Z56" s="68">
        <f t="shared" si="12"/>
        <v>0</v>
      </c>
      <c r="AA56" s="69"/>
      <c r="AB56" s="70"/>
      <c r="AC56" s="102">
        <f t="shared" si="9"/>
        <v>50</v>
      </c>
      <c r="AE56" s="118"/>
      <c r="AF56" s="12">
        <f t="shared" si="5"/>
        <v>2</v>
      </c>
      <c r="AG56" s="15"/>
      <c r="AH56" s="68"/>
      <c r="AI56" s="194"/>
      <c r="AJ56" s="68">
        <f t="shared" si="6"/>
        <v>0</v>
      </c>
      <c r="AK56" s="69"/>
      <c r="AL56" s="70"/>
      <c r="AM56" s="102">
        <f t="shared" si="10"/>
        <v>20</v>
      </c>
    </row>
    <row r="57" spans="1:39" x14ac:dyDescent="0.25">
      <c r="A57" s="118"/>
      <c r="B57" s="12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7"/>
        <v>0</v>
      </c>
      <c r="K57" s="118"/>
      <c r="L57" s="12">
        <f t="shared" si="3"/>
        <v>0</v>
      </c>
      <c r="M57" s="15"/>
      <c r="N57" s="68"/>
      <c r="O57" s="194"/>
      <c r="P57" s="68">
        <f t="shared" si="11"/>
        <v>0</v>
      </c>
      <c r="Q57" s="69"/>
      <c r="R57" s="70"/>
      <c r="S57" s="102">
        <f t="shared" si="8"/>
        <v>0</v>
      </c>
      <c r="U57" s="118"/>
      <c r="V57" s="12">
        <f t="shared" si="4"/>
        <v>5</v>
      </c>
      <c r="W57" s="15"/>
      <c r="X57" s="68"/>
      <c r="Y57" s="194"/>
      <c r="Z57" s="68">
        <f t="shared" si="12"/>
        <v>0</v>
      </c>
      <c r="AA57" s="69"/>
      <c r="AB57" s="70"/>
      <c r="AC57" s="102">
        <f t="shared" si="9"/>
        <v>50</v>
      </c>
      <c r="AE57" s="118"/>
      <c r="AF57" s="12">
        <f t="shared" si="5"/>
        <v>2</v>
      </c>
      <c r="AG57" s="15"/>
      <c r="AH57" s="68"/>
      <c r="AI57" s="194"/>
      <c r="AJ57" s="68">
        <f t="shared" si="6"/>
        <v>0</v>
      </c>
      <c r="AK57" s="69"/>
      <c r="AL57" s="70"/>
      <c r="AM57" s="102">
        <f t="shared" si="10"/>
        <v>20</v>
      </c>
    </row>
    <row r="58" spans="1:39" x14ac:dyDescent="0.25">
      <c r="A58" s="118"/>
      <c r="B58" s="12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7"/>
        <v>0</v>
      </c>
      <c r="K58" s="118"/>
      <c r="L58" s="12">
        <f t="shared" si="3"/>
        <v>0</v>
      </c>
      <c r="M58" s="15"/>
      <c r="N58" s="68"/>
      <c r="O58" s="194"/>
      <c r="P58" s="68">
        <f t="shared" si="11"/>
        <v>0</v>
      </c>
      <c r="Q58" s="69"/>
      <c r="R58" s="70"/>
      <c r="S58" s="102">
        <f t="shared" si="8"/>
        <v>0</v>
      </c>
      <c r="U58" s="118"/>
      <c r="V58" s="12">
        <f t="shared" si="4"/>
        <v>5</v>
      </c>
      <c r="W58" s="15"/>
      <c r="X58" s="68"/>
      <c r="Y58" s="194"/>
      <c r="Z58" s="68">
        <f t="shared" si="12"/>
        <v>0</v>
      </c>
      <c r="AA58" s="69"/>
      <c r="AB58" s="70"/>
      <c r="AC58" s="102">
        <f t="shared" si="9"/>
        <v>50</v>
      </c>
      <c r="AE58" s="118"/>
      <c r="AF58" s="12">
        <f t="shared" si="5"/>
        <v>2</v>
      </c>
      <c r="AG58" s="15"/>
      <c r="AH58" s="68"/>
      <c r="AI58" s="194"/>
      <c r="AJ58" s="68">
        <f t="shared" si="6"/>
        <v>0</v>
      </c>
      <c r="AK58" s="69"/>
      <c r="AL58" s="70"/>
      <c r="AM58" s="102">
        <f t="shared" si="10"/>
        <v>20</v>
      </c>
    </row>
    <row r="59" spans="1:39" x14ac:dyDescent="0.25">
      <c r="A59" s="118"/>
      <c r="B59" s="12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7"/>
        <v>0</v>
      </c>
      <c r="K59" s="118"/>
      <c r="L59" s="12">
        <f t="shared" si="3"/>
        <v>0</v>
      </c>
      <c r="M59" s="15"/>
      <c r="N59" s="68"/>
      <c r="O59" s="194"/>
      <c r="P59" s="68">
        <f t="shared" si="11"/>
        <v>0</v>
      </c>
      <c r="Q59" s="69"/>
      <c r="R59" s="70"/>
      <c r="S59" s="102">
        <f t="shared" si="8"/>
        <v>0</v>
      </c>
      <c r="U59" s="118"/>
      <c r="V59" s="12">
        <f t="shared" si="4"/>
        <v>5</v>
      </c>
      <c r="W59" s="15"/>
      <c r="X59" s="68"/>
      <c r="Y59" s="194"/>
      <c r="Z59" s="68">
        <f t="shared" si="12"/>
        <v>0</v>
      </c>
      <c r="AA59" s="69"/>
      <c r="AB59" s="70"/>
      <c r="AC59" s="102">
        <f t="shared" si="9"/>
        <v>50</v>
      </c>
      <c r="AE59" s="118"/>
      <c r="AF59" s="12">
        <f t="shared" si="5"/>
        <v>2</v>
      </c>
      <c r="AG59" s="15"/>
      <c r="AH59" s="68"/>
      <c r="AI59" s="194"/>
      <c r="AJ59" s="68">
        <f t="shared" si="6"/>
        <v>0</v>
      </c>
      <c r="AK59" s="69"/>
      <c r="AL59" s="70"/>
      <c r="AM59" s="102">
        <f t="shared" si="10"/>
        <v>20</v>
      </c>
    </row>
    <row r="60" spans="1:39" x14ac:dyDescent="0.25">
      <c r="A60" s="118"/>
      <c r="B60" s="12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7"/>
        <v>0</v>
      </c>
      <c r="K60" s="118"/>
      <c r="L60" s="12">
        <f t="shared" si="3"/>
        <v>0</v>
      </c>
      <c r="M60" s="15"/>
      <c r="N60" s="68"/>
      <c r="O60" s="194"/>
      <c r="P60" s="68">
        <f t="shared" si="11"/>
        <v>0</v>
      </c>
      <c r="Q60" s="69"/>
      <c r="R60" s="70"/>
      <c r="S60" s="102">
        <f t="shared" si="8"/>
        <v>0</v>
      </c>
      <c r="U60" s="118"/>
      <c r="V60" s="12">
        <f t="shared" si="4"/>
        <v>5</v>
      </c>
      <c r="W60" s="15"/>
      <c r="X60" s="68"/>
      <c r="Y60" s="194"/>
      <c r="Z60" s="68">
        <f t="shared" si="12"/>
        <v>0</v>
      </c>
      <c r="AA60" s="69"/>
      <c r="AB60" s="70"/>
      <c r="AC60" s="102">
        <f t="shared" si="9"/>
        <v>50</v>
      </c>
      <c r="AE60" s="118"/>
      <c r="AF60" s="12">
        <f t="shared" si="5"/>
        <v>2</v>
      </c>
      <c r="AG60" s="15"/>
      <c r="AH60" s="68"/>
      <c r="AI60" s="194"/>
      <c r="AJ60" s="68">
        <f t="shared" si="6"/>
        <v>0</v>
      </c>
      <c r="AK60" s="69"/>
      <c r="AL60" s="70"/>
      <c r="AM60" s="102">
        <f t="shared" si="10"/>
        <v>20</v>
      </c>
    </row>
    <row r="61" spans="1:39" x14ac:dyDescent="0.25">
      <c r="A61" s="118"/>
      <c r="B61" s="12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7"/>
        <v>0</v>
      </c>
      <c r="K61" s="118"/>
      <c r="L61" s="12">
        <f t="shared" si="3"/>
        <v>0</v>
      </c>
      <c r="M61" s="15"/>
      <c r="N61" s="68"/>
      <c r="O61" s="194"/>
      <c r="P61" s="68">
        <f t="shared" si="11"/>
        <v>0</v>
      </c>
      <c r="Q61" s="69"/>
      <c r="R61" s="70"/>
      <c r="S61" s="102">
        <f t="shared" si="8"/>
        <v>0</v>
      </c>
      <c r="U61" s="118"/>
      <c r="V61" s="12">
        <f t="shared" si="4"/>
        <v>5</v>
      </c>
      <c r="W61" s="15"/>
      <c r="X61" s="68"/>
      <c r="Y61" s="194"/>
      <c r="Z61" s="68">
        <f t="shared" si="12"/>
        <v>0</v>
      </c>
      <c r="AA61" s="69"/>
      <c r="AB61" s="70"/>
      <c r="AC61" s="102">
        <f t="shared" si="9"/>
        <v>50</v>
      </c>
      <c r="AE61" s="118"/>
      <c r="AF61" s="12">
        <f t="shared" si="5"/>
        <v>2</v>
      </c>
      <c r="AG61" s="15"/>
      <c r="AH61" s="68"/>
      <c r="AI61" s="194"/>
      <c r="AJ61" s="68">
        <f t="shared" si="6"/>
        <v>0</v>
      </c>
      <c r="AK61" s="69"/>
      <c r="AL61" s="70"/>
      <c r="AM61" s="102">
        <f t="shared" si="10"/>
        <v>20</v>
      </c>
    </row>
    <row r="62" spans="1:39" x14ac:dyDescent="0.25">
      <c r="A62" s="118"/>
      <c r="B62" s="12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7"/>
        <v>0</v>
      </c>
      <c r="K62" s="118"/>
      <c r="L62" s="12">
        <f t="shared" si="3"/>
        <v>0</v>
      </c>
      <c r="M62" s="15"/>
      <c r="N62" s="68"/>
      <c r="O62" s="194"/>
      <c r="P62" s="68">
        <f t="shared" si="11"/>
        <v>0</v>
      </c>
      <c r="Q62" s="69"/>
      <c r="R62" s="70"/>
      <c r="S62" s="102">
        <f t="shared" si="8"/>
        <v>0</v>
      </c>
      <c r="U62" s="118"/>
      <c r="V62" s="12">
        <f t="shared" si="4"/>
        <v>5</v>
      </c>
      <c r="W62" s="15"/>
      <c r="X62" s="68"/>
      <c r="Y62" s="194"/>
      <c r="Z62" s="68">
        <f t="shared" si="12"/>
        <v>0</v>
      </c>
      <c r="AA62" s="69"/>
      <c r="AB62" s="70"/>
      <c r="AC62" s="102">
        <f t="shared" si="9"/>
        <v>50</v>
      </c>
      <c r="AE62" s="118"/>
      <c r="AF62" s="12">
        <f t="shared" si="5"/>
        <v>2</v>
      </c>
      <c r="AG62" s="15"/>
      <c r="AH62" s="68"/>
      <c r="AI62" s="194"/>
      <c r="AJ62" s="68">
        <f t="shared" si="6"/>
        <v>0</v>
      </c>
      <c r="AK62" s="69"/>
      <c r="AL62" s="70"/>
      <c r="AM62" s="102">
        <f t="shared" si="10"/>
        <v>20</v>
      </c>
    </row>
    <row r="63" spans="1:39" x14ac:dyDescent="0.25">
      <c r="A63" s="118"/>
      <c r="B63" s="12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7"/>
        <v>0</v>
      </c>
      <c r="K63" s="118"/>
      <c r="L63" s="12">
        <f t="shared" si="3"/>
        <v>0</v>
      </c>
      <c r="M63" s="15"/>
      <c r="N63" s="68"/>
      <c r="O63" s="194"/>
      <c r="P63" s="68">
        <f t="shared" si="11"/>
        <v>0</v>
      </c>
      <c r="Q63" s="69"/>
      <c r="R63" s="70"/>
      <c r="S63" s="102">
        <f t="shared" si="8"/>
        <v>0</v>
      </c>
      <c r="U63" s="118"/>
      <c r="V63" s="12">
        <f t="shared" si="4"/>
        <v>5</v>
      </c>
      <c r="W63" s="15"/>
      <c r="X63" s="68"/>
      <c r="Y63" s="194"/>
      <c r="Z63" s="68">
        <f t="shared" si="12"/>
        <v>0</v>
      </c>
      <c r="AA63" s="69"/>
      <c r="AB63" s="70"/>
      <c r="AC63" s="102">
        <f t="shared" si="9"/>
        <v>50</v>
      </c>
      <c r="AE63" s="118"/>
      <c r="AF63" s="12">
        <f t="shared" si="5"/>
        <v>2</v>
      </c>
      <c r="AG63" s="15"/>
      <c r="AH63" s="68"/>
      <c r="AI63" s="194"/>
      <c r="AJ63" s="68">
        <f t="shared" si="6"/>
        <v>0</v>
      </c>
      <c r="AK63" s="69"/>
      <c r="AL63" s="70"/>
      <c r="AM63" s="102">
        <f t="shared" si="10"/>
        <v>20</v>
      </c>
    </row>
    <row r="64" spans="1:39" x14ac:dyDescent="0.25">
      <c r="A64" s="118"/>
      <c r="B64" s="12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7"/>
        <v>0</v>
      </c>
      <c r="K64" s="118"/>
      <c r="L64" s="12">
        <f t="shared" si="3"/>
        <v>0</v>
      </c>
      <c r="M64" s="15"/>
      <c r="N64" s="68"/>
      <c r="O64" s="194"/>
      <c r="P64" s="68">
        <f t="shared" si="11"/>
        <v>0</v>
      </c>
      <c r="Q64" s="69"/>
      <c r="R64" s="70"/>
      <c r="S64" s="102">
        <f t="shared" si="8"/>
        <v>0</v>
      </c>
      <c r="U64" s="118"/>
      <c r="V64" s="12">
        <f t="shared" si="4"/>
        <v>5</v>
      </c>
      <c r="W64" s="15"/>
      <c r="X64" s="68"/>
      <c r="Y64" s="194"/>
      <c r="Z64" s="68">
        <f t="shared" si="12"/>
        <v>0</v>
      </c>
      <c r="AA64" s="69"/>
      <c r="AB64" s="70"/>
      <c r="AC64" s="102">
        <f t="shared" si="9"/>
        <v>50</v>
      </c>
      <c r="AE64" s="118"/>
      <c r="AF64" s="12">
        <f t="shared" si="5"/>
        <v>2</v>
      </c>
      <c r="AG64" s="15"/>
      <c r="AH64" s="68"/>
      <c r="AI64" s="194"/>
      <c r="AJ64" s="68">
        <f t="shared" si="6"/>
        <v>0</v>
      </c>
      <c r="AK64" s="69"/>
      <c r="AL64" s="70"/>
      <c r="AM64" s="102">
        <f t="shared" si="10"/>
        <v>20</v>
      </c>
    </row>
    <row r="65" spans="1:39" x14ac:dyDescent="0.25">
      <c r="A65" s="118"/>
      <c r="B65" s="12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7"/>
        <v>0</v>
      </c>
      <c r="K65" s="118"/>
      <c r="L65" s="12">
        <f t="shared" si="3"/>
        <v>0</v>
      </c>
      <c r="M65" s="15"/>
      <c r="N65" s="68"/>
      <c r="O65" s="194"/>
      <c r="P65" s="68">
        <f t="shared" si="11"/>
        <v>0</v>
      </c>
      <c r="Q65" s="69"/>
      <c r="R65" s="70"/>
      <c r="S65" s="102">
        <f t="shared" si="8"/>
        <v>0</v>
      </c>
      <c r="U65" s="118"/>
      <c r="V65" s="12">
        <f t="shared" si="4"/>
        <v>5</v>
      </c>
      <c r="W65" s="15"/>
      <c r="X65" s="68"/>
      <c r="Y65" s="194"/>
      <c r="Z65" s="68">
        <f t="shared" si="12"/>
        <v>0</v>
      </c>
      <c r="AA65" s="69"/>
      <c r="AB65" s="70"/>
      <c r="AC65" s="102">
        <f t="shared" si="9"/>
        <v>50</v>
      </c>
      <c r="AE65" s="118"/>
      <c r="AF65" s="12">
        <f t="shared" si="5"/>
        <v>2</v>
      </c>
      <c r="AG65" s="15"/>
      <c r="AH65" s="68"/>
      <c r="AI65" s="194"/>
      <c r="AJ65" s="68">
        <f t="shared" si="6"/>
        <v>0</v>
      </c>
      <c r="AK65" s="69"/>
      <c r="AL65" s="70"/>
      <c r="AM65" s="102">
        <f t="shared" si="10"/>
        <v>20</v>
      </c>
    </row>
    <row r="66" spans="1:39" x14ac:dyDescent="0.25">
      <c r="A66" s="118"/>
      <c r="B66" s="12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7"/>
        <v>0</v>
      </c>
      <c r="K66" s="118"/>
      <c r="L66" s="12">
        <f t="shared" si="3"/>
        <v>0</v>
      </c>
      <c r="M66" s="15"/>
      <c r="N66" s="68"/>
      <c r="O66" s="194"/>
      <c r="P66" s="68">
        <f t="shared" si="11"/>
        <v>0</v>
      </c>
      <c r="Q66" s="69"/>
      <c r="R66" s="70"/>
      <c r="S66" s="102">
        <f t="shared" si="8"/>
        <v>0</v>
      </c>
      <c r="U66" s="118"/>
      <c r="V66" s="12">
        <f t="shared" si="4"/>
        <v>5</v>
      </c>
      <c r="W66" s="15"/>
      <c r="X66" s="68"/>
      <c r="Y66" s="194"/>
      <c r="Z66" s="68">
        <f t="shared" si="12"/>
        <v>0</v>
      </c>
      <c r="AA66" s="69"/>
      <c r="AB66" s="70"/>
      <c r="AC66" s="102">
        <f t="shared" si="9"/>
        <v>50</v>
      </c>
      <c r="AE66" s="118"/>
      <c r="AF66" s="12">
        <f t="shared" si="5"/>
        <v>2</v>
      </c>
      <c r="AG66" s="15"/>
      <c r="AH66" s="68"/>
      <c r="AI66" s="194"/>
      <c r="AJ66" s="68">
        <f t="shared" si="6"/>
        <v>0</v>
      </c>
      <c r="AK66" s="69"/>
      <c r="AL66" s="70"/>
      <c r="AM66" s="102">
        <f t="shared" si="10"/>
        <v>20</v>
      </c>
    </row>
    <row r="67" spans="1:39" x14ac:dyDescent="0.25">
      <c r="A67" s="118"/>
      <c r="B67" s="12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7"/>
        <v>0</v>
      </c>
      <c r="K67" s="118"/>
      <c r="L67" s="12">
        <f t="shared" si="3"/>
        <v>0</v>
      </c>
      <c r="M67" s="15"/>
      <c r="N67" s="68"/>
      <c r="O67" s="194"/>
      <c r="P67" s="68">
        <f t="shared" si="11"/>
        <v>0</v>
      </c>
      <c r="Q67" s="69"/>
      <c r="R67" s="70"/>
      <c r="S67" s="102">
        <f t="shared" si="8"/>
        <v>0</v>
      </c>
      <c r="U67" s="118"/>
      <c r="V67" s="12">
        <f t="shared" si="4"/>
        <v>5</v>
      </c>
      <c r="W67" s="15"/>
      <c r="X67" s="68"/>
      <c r="Y67" s="194"/>
      <c r="Z67" s="68">
        <f t="shared" si="12"/>
        <v>0</v>
      </c>
      <c r="AA67" s="69"/>
      <c r="AB67" s="70"/>
      <c r="AC67" s="102">
        <f t="shared" si="9"/>
        <v>50</v>
      </c>
      <c r="AE67" s="118"/>
      <c r="AF67" s="12">
        <f t="shared" si="5"/>
        <v>2</v>
      </c>
      <c r="AG67" s="15"/>
      <c r="AH67" s="68"/>
      <c r="AI67" s="194"/>
      <c r="AJ67" s="68">
        <f t="shared" si="6"/>
        <v>0</v>
      </c>
      <c r="AK67" s="69"/>
      <c r="AL67" s="70"/>
      <c r="AM67" s="102">
        <f t="shared" si="10"/>
        <v>20</v>
      </c>
    </row>
    <row r="68" spans="1:39" x14ac:dyDescent="0.25">
      <c r="A68" s="118"/>
      <c r="B68" s="12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7"/>
        <v>0</v>
      </c>
      <c r="K68" s="118"/>
      <c r="L68" s="12">
        <f t="shared" si="3"/>
        <v>0</v>
      </c>
      <c r="M68" s="15"/>
      <c r="N68" s="58"/>
      <c r="O68" s="201"/>
      <c r="P68" s="68">
        <f t="shared" si="11"/>
        <v>0</v>
      </c>
      <c r="Q68" s="69"/>
      <c r="R68" s="70"/>
      <c r="S68" s="102">
        <f t="shared" si="8"/>
        <v>0</v>
      </c>
      <c r="U68" s="118"/>
      <c r="V68" s="12">
        <f t="shared" si="4"/>
        <v>5</v>
      </c>
      <c r="W68" s="15"/>
      <c r="X68" s="58"/>
      <c r="Y68" s="201"/>
      <c r="Z68" s="68">
        <f t="shared" si="12"/>
        <v>0</v>
      </c>
      <c r="AA68" s="69"/>
      <c r="AB68" s="70"/>
      <c r="AC68" s="102">
        <f t="shared" si="9"/>
        <v>50</v>
      </c>
      <c r="AE68" s="118"/>
      <c r="AF68" s="12">
        <f t="shared" si="5"/>
        <v>2</v>
      </c>
      <c r="AG68" s="15"/>
      <c r="AH68" s="68"/>
      <c r="AI68" s="194"/>
      <c r="AJ68" s="68">
        <f t="shared" si="6"/>
        <v>0</v>
      </c>
      <c r="AK68" s="69"/>
      <c r="AL68" s="70"/>
      <c r="AM68" s="102">
        <f t="shared" si="10"/>
        <v>20</v>
      </c>
    </row>
    <row r="69" spans="1:39" x14ac:dyDescent="0.25">
      <c r="A69" s="118"/>
      <c r="B69" s="12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7"/>
        <v>0</v>
      </c>
      <c r="K69" s="118"/>
      <c r="L69" s="12">
        <f t="shared" si="3"/>
        <v>0</v>
      </c>
      <c r="M69" s="15"/>
      <c r="N69" s="58"/>
      <c r="O69" s="201"/>
      <c r="P69" s="68">
        <f t="shared" si="11"/>
        <v>0</v>
      </c>
      <c r="Q69" s="69"/>
      <c r="R69" s="70"/>
      <c r="S69" s="102">
        <f t="shared" si="8"/>
        <v>0</v>
      </c>
      <c r="U69" s="118"/>
      <c r="V69" s="12">
        <f t="shared" si="4"/>
        <v>5</v>
      </c>
      <c r="W69" s="15"/>
      <c r="X69" s="58"/>
      <c r="Y69" s="201"/>
      <c r="Z69" s="68">
        <f t="shared" si="12"/>
        <v>0</v>
      </c>
      <c r="AA69" s="69"/>
      <c r="AB69" s="70"/>
      <c r="AC69" s="102">
        <f t="shared" si="9"/>
        <v>50</v>
      </c>
      <c r="AE69" s="118"/>
      <c r="AF69" s="12">
        <f t="shared" si="5"/>
        <v>2</v>
      </c>
      <c r="AG69" s="15"/>
      <c r="AH69" s="68"/>
      <c r="AI69" s="194"/>
      <c r="AJ69" s="68">
        <f t="shared" si="6"/>
        <v>0</v>
      </c>
      <c r="AK69" s="69"/>
      <c r="AL69" s="70"/>
      <c r="AM69" s="102">
        <f t="shared" si="10"/>
        <v>20</v>
      </c>
    </row>
    <row r="70" spans="1:39" x14ac:dyDescent="0.25">
      <c r="A70" s="118"/>
      <c r="B70" s="12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7"/>
        <v>0</v>
      </c>
      <c r="K70" s="118"/>
      <c r="L70" s="12">
        <f t="shared" si="3"/>
        <v>0</v>
      </c>
      <c r="M70" s="15"/>
      <c r="N70" s="58"/>
      <c r="O70" s="201"/>
      <c r="P70" s="68">
        <f t="shared" si="11"/>
        <v>0</v>
      </c>
      <c r="Q70" s="69"/>
      <c r="R70" s="70"/>
      <c r="S70" s="102">
        <f t="shared" si="8"/>
        <v>0</v>
      </c>
      <c r="U70" s="118"/>
      <c r="V70" s="12">
        <f t="shared" si="4"/>
        <v>5</v>
      </c>
      <c r="W70" s="15"/>
      <c r="X70" s="58"/>
      <c r="Y70" s="201"/>
      <c r="Z70" s="68">
        <f t="shared" si="12"/>
        <v>0</v>
      </c>
      <c r="AA70" s="69"/>
      <c r="AB70" s="70"/>
      <c r="AC70" s="102">
        <f t="shared" si="9"/>
        <v>50</v>
      </c>
      <c r="AE70" s="118"/>
      <c r="AF70" s="12">
        <f t="shared" si="5"/>
        <v>2</v>
      </c>
      <c r="AG70" s="15"/>
      <c r="AH70" s="68"/>
      <c r="AI70" s="194"/>
      <c r="AJ70" s="68">
        <f t="shared" si="6"/>
        <v>0</v>
      </c>
      <c r="AK70" s="69"/>
      <c r="AL70" s="70"/>
      <c r="AM70" s="102">
        <f t="shared" si="10"/>
        <v>20</v>
      </c>
    </row>
    <row r="71" spans="1:39" x14ac:dyDescent="0.25">
      <c r="A71" s="118"/>
      <c r="B71" s="12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7"/>
        <v>0</v>
      </c>
      <c r="K71" s="118"/>
      <c r="L71" s="12">
        <f t="shared" si="3"/>
        <v>0</v>
      </c>
      <c r="M71" s="15"/>
      <c r="N71" s="58"/>
      <c r="O71" s="201"/>
      <c r="P71" s="68">
        <f t="shared" si="11"/>
        <v>0</v>
      </c>
      <c r="Q71" s="69"/>
      <c r="R71" s="70"/>
      <c r="S71" s="102">
        <f t="shared" si="8"/>
        <v>0</v>
      </c>
      <c r="U71" s="118"/>
      <c r="V71" s="12">
        <f t="shared" si="4"/>
        <v>5</v>
      </c>
      <c r="W71" s="15"/>
      <c r="X71" s="58"/>
      <c r="Y71" s="201"/>
      <c r="Z71" s="68">
        <f t="shared" si="12"/>
        <v>0</v>
      </c>
      <c r="AA71" s="69"/>
      <c r="AB71" s="70"/>
      <c r="AC71" s="102">
        <f t="shared" si="9"/>
        <v>50</v>
      </c>
      <c r="AE71" s="118"/>
      <c r="AF71" s="12">
        <f t="shared" si="5"/>
        <v>2</v>
      </c>
      <c r="AG71" s="15"/>
      <c r="AH71" s="68"/>
      <c r="AI71" s="194"/>
      <c r="AJ71" s="68">
        <f t="shared" si="6"/>
        <v>0</v>
      </c>
      <c r="AK71" s="69"/>
      <c r="AL71" s="70"/>
      <c r="AM71" s="102">
        <f t="shared" si="10"/>
        <v>20</v>
      </c>
    </row>
    <row r="72" spans="1:39" x14ac:dyDescent="0.25">
      <c r="A72" s="118"/>
      <c r="B72" s="12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7"/>
        <v>0</v>
      </c>
      <c r="K72" s="118"/>
      <c r="L72" s="12">
        <f t="shared" si="3"/>
        <v>0</v>
      </c>
      <c r="M72" s="15"/>
      <c r="N72" s="58"/>
      <c r="O72" s="201"/>
      <c r="P72" s="68">
        <f t="shared" si="11"/>
        <v>0</v>
      </c>
      <c r="Q72" s="69"/>
      <c r="R72" s="70"/>
      <c r="S72" s="102">
        <f t="shared" si="8"/>
        <v>0</v>
      </c>
      <c r="U72" s="118"/>
      <c r="V72" s="12">
        <f t="shared" si="4"/>
        <v>5</v>
      </c>
      <c r="W72" s="15"/>
      <c r="X72" s="58"/>
      <c r="Y72" s="201"/>
      <c r="Z72" s="68">
        <f t="shared" si="12"/>
        <v>0</v>
      </c>
      <c r="AA72" s="69"/>
      <c r="AB72" s="70"/>
      <c r="AC72" s="102">
        <f t="shared" si="9"/>
        <v>50</v>
      </c>
      <c r="AE72" s="118"/>
      <c r="AF72" s="12">
        <f t="shared" si="5"/>
        <v>2</v>
      </c>
      <c r="AG72" s="15"/>
      <c r="AH72" s="68"/>
      <c r="AI72" s="194"/>
      <c r="AJ72" s="68">
        <f t="shared" si="6"/>
        <v>0</v>
      </c>
      <c r="AK72" s="69"/>
      <c r="AL72" s="70"/>
      <c r="AM72" s="102">
        <f t="shared" si="10"/>
        <v>20</v>
      </c>
    </row>
    <row r="73" spans="1:39" x14ac:dyDescent="0.25">
      <c r="A73" s="118"/>
      <c r="B73" s="12">
        <f t="shared" si="1"/>
        <v>0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7"/>
        <v>0</v>
      </c>
      <c r="K73" s="118"/>
      <c r="L73" s="12">
        <f t="shared" si="3"/>
        <v>0</v>
      </c>
      <c r="M73" s="15"/>
      <c r="N73" s="58"/>
      <c r="O73" s="201"/>
      <c r="P73" s="68">
        <f t="shared" si="11"/>
        <v>0</v>
      </c>
      <c r="Q73" s="69"/>
      <c r="R73" s="70"/>
      <c r="S73" s="102">
        <f t="shared" si="8"/>
        <v>0</v>
      </c>
      <c r="U73" s="118"/>
      <c r="V73" s="12">
        <f t="shared" si="4"/>
        <v>5</v>
      </c>
      <c r="W73" s="15"/>
      <c r="X73" s="58"/>
      <c r="Y73" s="201"/>
      <c r="Z73" s="68">
        <f t="shared" si="12"/>
        <v>0</v>
      </c>
      <c r="AA73" s="69"/>
      <c r="AB73" s="70"/>
      <c r="AC73" s="102">
        <f t="shared" si="9"/>
        <v>50</v>
      </c>
      <c r="AE73" s="118"/>
      <c r="AF73" s="12">
        <f t="shared" si="5"/>
        <v>2</v>
      </c>
      <c r="AG73" s="15"/>
      <c r="AH73" s="58"/>
      <c r="AI73" s="201"/>
      <c r="AJ73" s="68">
        <f t="shared" si="6"/>
        <v>0</v>
      </c>
      <c r="AK73" s="69"/>
      <c r="AL73" s="70"/>
      <c r="AM73" s="102">
        <f t="shared" si="10"/>
        <v>20</v>
      </c>
    </row>
    <row r="74" spans="1:39" x14ac:dyDescent="0.25">
      <c r="A74" s="118"/>
      <c r="B74" s="12">
        <f t="shared" ref="B74:B75" si="13">B73-C74</f>
        <v>0</v>
      </c>
      <c r="C74" s="15"/>
      <c r="D74" s="58"/>
      <c r="E74" s="201"/>
      <c r="F74" s="68">
        <f t="shared" ref="F74:F76" si="14">D74</f>
        <v>0</v>
      </c>
      <c r="G74" s="69"/>
      <c r="H74" s="70"/>
      <c r="I74" s="102">
        <f t="shared" si="7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si="11"/>
        <v>0</v>
      </c>
      <c r="Q74" s="69"/>
      <c r="R74" s="70"/>
      <c r="S74" s="102">
        <f t="shared" si="8"/>
        <v>0</v>
      </c>
      <c r="U74" s="118"/>
      <c r="V74" s="12">
        <f t="shared" ref="V74:V75" si="16">V73-W74</f>
        <v>5</v>
      </c>
      <c r="W74" s="15"/>
      <c r="X74" s="58"/>
      <c r="Y74" s="201"/>
      <c r="Z74" s="68">
        <f t="shared" si="12"/>
        <v>0</v>
      </c>
      <c r="AA74" s="69"/>
      <c r="AB74" s="70"/>
      <c r="AC74" s="102">
        <f t="shared" si="9"/>
        <v>50</v>
      </c>
      <c r="AE74" s="118"/>
      <c r="AF74" s="12">
        <f t="shared" ref="AF74:AF75" si="17">AF73-AG74</f>
        <v>2</v>
      </c>
      <c r="AG74" s="15"/>
      <c r="AH74" s="58"/>
      <c r="AI74" s="201"/>
      <c r="AJ74" s="68">
        <f t="shared" ref="AJ74:AJ76" si="18">AH74</f>
        <v>0</v>
      </c>
      <c r="AK74" s="69"/>
      <c r="AL74" s="70"/>
      <c r="AM74" s="102">
        <f t="shared" si="10"/>
        <v>20</v>
      </c>
    </row>
    <row r="75" spans="1:39" x14ac:dyDescent="0.25">
      <c r="A75" s="118"/>
      <c r="B75" s="12">
        <f t="shared" si="13"/>
        <v>0</v>
      </c>
      <c r="C75" s="15"/>
      <c r="D75" s="58"/>
      <c r="E75" s="201"/>
      <c r="F75" s="68">
        <f t="shared" si="14"/>
        <v>0</v>
      </c>
      <c r="G75" s="69"/>
      <c r="H75" s="70"/>
      <c r="I75" s="102">
        <f t="shared" ref="I75:I76" si="19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1"/>
        <v>0</v>
      </c>
      <c r="Q75" s="69"/>
      <c r="R75" s="70"/>
      <c r="S75" s="102">
        <f t="shared" ref="S75:S76" si="20">S74-P75</f>
        <v>0</v>
      </c>
      <c r="U75" s="118"/>
      <c r="V75" s="12">
        <f t="shared" si="16"/>
        <v>5</v>
      </c>
      <c r="W75" s="15"/>
      <c r="X75" s="58"/>
      <c r="Y75" s="201"/>
      <c r="Z75" s="68">
        <f t="shared" si="12"/>
        <v>0</v>
      </c>
      <c r="AA75" s="69"/>
      <c r="AB75" s="70"/>
      <c r="AC75" s="102">
        <f t="shared" ref="AC75:AC76" si="21">AC74-Z75</f>
        <v>50</v>
      </c>
      <c r="AE75" s="118"/>
      <c r="AF75" s="12">
        <f t="shared" si="17"/>
        <v>2</v>
      </c>
      <c r="AG75" s="15"/>
      <c r="AH75" s="58"/>
      <c r="AI75" s="201"/>
      <c r="AJ75" s="68">
        <f t="shared" si="18"/>
        <v>0</v>
      </c>
      <c r="AK75" s="69"/>
      <c r="AL75" s="70"/>
      <c r="AM75" s="102">
        <f t="shared" ref="AM75:AM76" si="22">AM74-AJ75</f>
        <v>20</v>
      </c>
    </row>
    <row r="76" spans="1:39" x14ac:dyDescent="0.25">
      <c r="A76" s="118"/>
      <c r="C76" s="15"/>
      <c r="D76" s="58"/>
      <c r="E76" s="201"/>
      <c r="F76" s="68">
        <f t="shared" si="14"/>
        <v>0</v>
      </c>
      <c r="G76" s="69"/>
      <c r="H76" s="70"/>
      <c r="I76" s="102">
        <f t="shared" si="19"/>
        <v>0</v>
      </c>
      <c r="K76" s="118"/>
      <c r="M76" s="15"/>
      <c r="N76" s="58"/>
      <c r="O76" s="201"/>
      <c r="P76" s="68">
        <f t="shared" si="11"/>
        <v>0</v>
      </c>
      <c r="Q76" s="69"/>
      <c r="R76" s="70"/>
      <c r="S76" s="102">
        <f t="shared" si="20"/>
        <v>0</v>
      </c>
      <c r="U76" s="118"/>
      <c r="W76" s="15"/>
      <c r="X76" s="58"/>
      <c r="Y76" s="201"/>
      <c r="Z76" s="68">
        <f t="shared" si="12"/>
        <v>0</v>
      </c>
      <c r="AA76" s="69"/>
      <c r="AB76" s="70"/>
      <c r="AC76" s="102">
        <f t="shared" si="21"/>
        <v>50</v>
      </c>
      <c r="AE76" s="118"/>
      <c r="AG76" s="15"/>
      <c r="AH76" s="58"/>
      <c r="AI76" s="201"/>
      <c r="AJ76" s="68">
        <f t="shared" si="18"/>
        <v>0</v>
      </c>
      <c r="AK76" s="69"/>
      <c r="AL76" s="70"/>
      <c r="AM76" s="102">
        <f t="shared" si="22"/>
        <v>20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110</v>
      </c>
      <c r="F78" s="6">
        <f>SUM(F9:F77)</f>
        <v>150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22</v>
      </c>
      <c r="X78" s="6">
        <f>SUM(X9:X77)</f>
        <v>220</v>
      </c>
      <c r="Z78" s="6">
        <f>SUM(Z9:Z77)</f>
        <v>220</v>
      </c>
      <c r="AG78" s="53">
        <f>SUM(AG9:AG77)</f>
        <v>7</v>
      </c>
      <c r="AH78" s="6">
        <f>SUM(AH9:AH77)</f>
        <v>70</v>
      </c>
      <c r="AJ78" s="6">
        <f>SUM(AJ9:AJ77)</f>
        <v>70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3</v>
      </c>
      <c r="AH81" s="45" t="s">
        <v>4</v>
      </c>
      <c r="AI81" s="55">
        <f>AJ5+AJ6-AG78+AJ7</f>
        <v>2</v>
      </c>
    </row>
    <row r="82" spans="3:36" ht="15.75" thickBot="1" x14ac:dyDescent="0.3"/>
    <row r="83" spans="3:36" ht="15.75" thickBot="1" x14ac:dyDescent="0.3">
      <c r="C83" s="1395" t="s">
        <v>11</v>
      </c>
      <c r="D83" s="1396"/>
      <c r="E83" s="56">
        <f>E5+E6-F78+E7</f>
        <v>0</v>
      </c>
      <c r="F83" s="72"/>
      <c r="M83" s="1395" t="s">
        <v>11</v>
      </c>
      <c r="N83" s="1396"/>
      <c r="O83" s="56">
        <f>O5+O6-P78+O7</f>
        <v>0</v>
      </c>
      <c r="P83" s="72"/>
      <c r="W83" s="1395" t="s">
        <v>11</v>
      </c>
      <c r="X83" s="1396"/>
      <c r="Y83" s="56">
        <f>Y5+Y6-Z78+Y7</f>
        <v>30</v>
      </c>
      <c r="Z83" s="72"/>
      <c r="AG83" s="1395" t="s">
        <v>11</v>
      </c>
      <c r="AH83" s="1396"/>
      <c r="AI83" s="56">
        <f>AI5+AI6-AJ78+AI7</f>
        <v>20</v>
      </c>
      <c r="AJ83" s="72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6" sqref="G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3" t="s">
        <v>338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401" t="s">
        <v>112</v>
      </c>
      <c r="B5" s="1410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401"/>
      <c r="B6" s="1410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69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69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69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69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69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27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222</v>
      </c>
      <c r="C24" s="681">
        <v>30</v>
      </c>
      <c r="D24" s="779">
        <v>902.4</v>
      </c>
      <c r="E24" s="1227">
        <v>45005</v>
      </c>
      <c r="F24" s="780">
        <f t="shared" si="0"/>
        <v>902.4</v>
      </c>
      <c r="G24" s="781" t="s">
        <v>606</v>
      </c>
      <c r="H24" s="782">
        <v>52</v>
      </c>
      <c r="I24" s="716">
        <f t="shared" si="1"/>
        <v>46924.799999999996</v>
      </c>
      <c r="J24" s="635">
        <f t="shared" si="4"/>
        <v>6506.0000000000009</v>
      </c>
    </row>
    <row r="25" spans="1:10" x14ac:dyDescent="0.25">
      <c r="B25" s="714">
        <f t="shared" si="2"/>
        <v>192</v>
      </c>
      <c r="C25" s="681">
        <v>30</v>
      </c>
      <c r="D25" s="779">
        <v>848.7</v>
      </c>
      <c r="E25" s="1227">
        <v>45013</v>
      </c>
      <c r="F25" s="780">
        <f t="shared" si="0"/>
        <v>848.7</v>
      </c>
      <c r="G25" s="781" t="s">
        <v>664</v>
      </c>
      <c r="H25" s="782">
        <v>52</v>
      </c>
      <c r="I25" s="716">
        <f t="shared" si="1"/>
        <v>44132.4</v>
      </c>
      <c r="J25" s="635">
        <f t="shared" si="4"/>
        <v>5657.3000000000011</v>
      </c>
    </row>
    <row r="26" spans="1:10" x14ac:dyDescent="0.25">
      <c r="B26" s="714">
        <f t="shared" si="2"/>
        <v>192</v>
      </c>
      <c r="C26" s="681"/>
      <c r="D26" s="779"/>
      <c r="E26" s="1227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5657.3000000000011</v>
      </c>
    </row>
    <row r="27" spans="1:10" x14ac:dyDescent="0.25">
      <c r="B27" s="714">
        <f t="shared" si="2"/>
        <v>192</v>
      </c>
      <c r="C27" s="681"/>
      <c r="D27" s="779"/>
      <c r="E27" s="1227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5657.3000000000011</v>
      </c>
    </row>
    <row r="28" spans="1:10" x14ac:dyDescent="0.25">
      <c r="B28" s="714">
        <f t="shared" si="2"/>
        <v>192</v>
      </c>
      <c r="C28" s="681"/>
      <c r="D28" s="780"/>
      <c r="E28" s="1227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5657.3000000000011</v>
      </c>
    </row>
    <row r="29" spans="1:10" x14ac:dyDescent="0.25">
      <c r="B29" s="714">
        <f t="shared" si="2"/>
        <v>192</v>
      </c>
      <c r="C29" s="681"/>
      <c r="D29" s="780"/>
      <c r="E29" s="1227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5657.3000000000011</v>
      </c>
    </row>
    <row r="30" spans="1:10" x14ac:dyDescent="0.25">
      <c r="B30" s="714">
        <f t="shared" si="2"/>
        <v>192</v>
      </c>
      <c r="C30" s="681"/>
      <c r="D30" s="780"/>
      <c r="E30" s="1227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5657.3000000000011</v>
      </c>
    </row>
    <row r="31" spans="1:10" x14ac:dyDescent="0.25">
      <c r="B31" s="714">
        <f t="shared" si="2"/>
        <v>192</v>
      </c>
      <c r="C31" s="681"/>
      <c r="D31" s="780"/>
      <c r="E31" s="1227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5657.3000000000011</v>
      </c>
    </row>
    <row r="32" spans="1:10" x14ac:dyDescent="0.25">
      <c r="B32" s="714">
        <f t="shared" si="2"/>
        <v>192</v>
      </c>
      <c r="C32" s="681"/>
      <c r="D32" s="780"/>
      <c r="E32" s="1227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5657.3000000000011</v>
      </c>
    </row>
    <row r="33" spans="2:10" x14ac:dyDescent="0.25">
      <c r="B33" s="714">
        <f t="shared" si="2"/>
        <v>192</v>
      </c>
      <c r="C33" s="681"/>
      <c r="D33" s="780"/>
      <c r="E33" s="1227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5657.3000000000011</v>
      </c>
    </row>
    <row r="34" spans="2:10" x14ac:dyDescent="0.25">
      <c r="B34" s="714">
        <f t="shared" si="2"/>
        <v>192</v>
      </c>
      <c r="C34" s="681"/>
      <c r="D34" s="780"/>
      <c r="E34" s="1227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5657.3000000000011</v>
      </c>
    </row>
    <row r="35" spans="2:10" x14ac:dyDescent="0.25">
      <c r="B35" s="714">
        <f t="shared" si="2"/>
        <v>192</v>
      </c>
      <c r="C35" s="681"/>
      <c r="D35" s="780"/>
      <c r="E35" s="1227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5657.3000000000011</v>
      </c>
    </row>
    <row r="36" spans="2:10" x14ac:dyDescent="0.25">
      <c r="B36" s="714">
        <f t="shared" si="2"/>
        <v>192</v>
      </c>
      <c r="C36" s="681"/>
      <c r="D36" s="780"/>
      <c r="E36" s="1227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5657.3000000000011</v>
      </c>
    </row>
    <row r="37" spans="2:10" ht="15.75" thickBot="1" x14ac:dyDescent="0.3">
      <c r="B37" s="714">
        <f t="shared" si="2"/>
        <v>192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5657.3000000000011</v>
      </c>
    </row>
    <row r="38" spans="2:10" ht="16.5" thickTop="1" x14ac:dyDescent="0.25">
      <c r="B38" s="633"/>
      <c r="C38" s="681">
        <f>SUM(C9:C37)</f>
        <v>440</v>
      </c>
      <c r="D38" s="719">
        <f>SUM(D9:D37)</f>
        <v>13219.349999999999</v>
      </c>
      <c r="E38" s="720"/>
      <c r="F38" s="604">
        <f>SUM(F9:F37)</f>
        <v>13219.349999999999</v>
      </c>
      <c r="G38" s="721"/>
      <c r="H38" s="718"/>
      <c r="I38" s="722">
        <f>SUM(I9:I37)</f>
        <v>685025.76000000013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192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67" t="s">
        <v>19</v>
      </c>
      <c r="D41" s="1468"/>
      <c r="E41" s="727">
        <f>E4+E5+E6+E7-F38</f>
        <v>5657.3000000000029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5" sqref="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 t="s">
        <v>327</v>
      </c>
      <c r="B1" s="1397"/>
      <c r="C1" s="1397"/>
      <c r="D1" s="1397"/>
      <c r="E1" s="1397"/>
      <c r="F1" s="1397"/>
      <c r="G1" s="13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429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475"/>
      <c r="B5" s="1471" t="s">
        <v>75</v>
      </c>
      <c r="C5" s="1264">
        <v>55</v>
      </c>
      <c r="D5" s="642">
        <v>44996</v>
      </c>
      <c r="E5" s="1245">
        <v>5025.32</v>
      </c>
      <c r="F5" s="1063">
        <v>179</v>
      </c>
      <c r="G5" s="143">
        <f>F97</f>
        <v>14042.24</v>
      </c>
      <c r="H5" s="57">
        <f>E4+E5+E6-G5</f>
        <v>0</v>
      </c>
    </row>
    <row r="6" spans="1:10" ht="24.75" customHeight="1" thickTop="1" thickBot="1" x14ac:dyDescent="0.3">
      <c r="A6" s="1476"/>
      <c r="B6" s="1472"/>
      <c r="C6" s="215">
        <v>58</v>
      </c>
      <c r="D6" s="130">
        <v>45003</v>
      </c>
      <c r="E6" s="461">
        <v>4008.11</v>
      </c>
      <c r="F6" s="229">
        <v>138</v>
      </c>
      <c r="I6" s="1473" t="s">
        <v>3</v>
      </c>
      <c r="J6" s="14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4"/>
      <c r="J7" s="1470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>
        <v>138</v>
      </c>
      <c r="D12" s="168">
        <v>4008.11</v>
      </c>
      <c r="E12" s="235">
        <v>45003</v>
      </c>
      <c r="F12" s="68">
        <f t="shared" si="0"/>
        <v>4008.11</v>
      </c>
      <c r="G12" s="69" t="s">
        <v>601</v>
      </c>
      <c r="H12" s="124">
        <v>60</v>
      </c>
      <c r="I12" s="200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/>
      <c r="E16" s="242"/>
      <c r="F16" s="959">
        <f>D16</f>
        <v>0</v>
      </c>
      <c r="G16" s="960"/>
      <c r="H16" s="1265"/>
      <c r="I16" s="582">
        <f t="shared" si="1"/>
        <v>0</v>
      </c>
      <c r="J16" s="1253">
        <f t="shared" si="2"/>
        <v>0</v>
      </c>
    </row>
    <row r="17" spans="1:10" x14ac:dyDescent="0.25">
      <c r="A17" s="82"/>
      <c r="B17" s="82"/>
      <c r="C17" s="15"/>
      <c r="D17" s="168"/>
      <c r="E17" s="242"/>
      <c r="F17" s="959">
        <f t="shared" ref="F17:F41" si="3">D17</f>
        <v>0</v>
      </c>
      <c r="G17" s="1266"/>
      <c r="H17" s="1265"/>
      <c r="I17" s="582">
        <f t="shared" si="1"/>
        <v>0</v>
      </c>
      <c r="J17" s="1253">
        <f t="shared" si="2"/>
        <v>0</v>
      </c>
    </row>
    <row r="18" spans="1:10" x14ac:dyDescent="0.25">
      <c r="A18" s="2"/>
      <c r="B18" s="82"/>
      <c r="C18" s="15"/>
      <c r="D18" s="168"/>
      <c r="E18" s="242"/>
      <c r="F18" s="959">
        <f t="shared" si="3"/>
        <v>0</v>
      </c>
      <c r="G18" s="960"/>
      <c r="H18" s="1265"/>
      <c r="I18" s="582">
        <f t="shared" si="1"/>
        <v>0</v>
      </c>
      <c r="J18" s="1253">
        <f t="shared" si="2"/>
        <v>0</v>
      </c>
    </row>
    <row r="19" spans="1:10" x14ac:dyDescent="0.25">
      <c r="A19" s="2"/>
      <c r="B19" s="82"/>
      <c r="C19" s="15"/>
      <c r="D19" s="168"/>
      <c r="E19" s="242"/>
      <c r="F19" s="959">
        <f t="shared" si="3"/>
        <v>0</v>
      </c>
      <c r="G19" s="960"/>
      <c r="H19" s="1265"/>
      <c r="I19" s="582">
        <f t="shared" si="1"/>
        <v>0</v>
      </c>
      <c r="J19" s="1253">
        <f t="shared" si="2"/>
        <v>0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504</v>
      </c>
      <c r="D97" s="48">
        <f>SUM(D8:D96)</f>
        <v>14042.24</v>
      </c>
      <c r="E97" s="38"/>
      <c r="F97" s="5">
        <f>SUM(F8:F96)</f>
        <v>14042.24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39" t="s">
        <v>11</v>
      </c>
      <c r="D100" s="1440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7"/>
      <c r="B1" s="1397"/>
      <c r="C1" s="1397"/>
      <c r="D1" s="1397"/>
      <c r="E1" s="1397"/>
      <c r="F1" s="1397"/>
      <c r="G1" s="139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435"/>
      <c r="B5" s="1477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436"/>
      <c r="B6" s="1478"/>
      <c r="C6" s="215"/>
      <c r="D6" s="114"/>
      <c r="E6" s="140"/>
      <c r="F6" s="230"/>
      <c r="I6" s="1473" t="s">
        <v>3</v>
      </c>
      <c r="J6" s="14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4"/>
      <c r="J7" s="1470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9" t="s">
        <v>11</v>
      </c>
      <c r="D33" s="144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J1" workbookViewId="0">
      <pane ySplit="9" topLeftCell="A12" activePane="bottomLeft" state="frozen"/>
      <selection pane="bottomLeft" activeCell="X12" sqref="X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83" t="s">
        <v>337</v>
      </c>
      <c r="B1" s="1483"/>
      <c r="C1" s="1483"/>
      <c r="D1" s="1483"/>
      <c r="E1" s="1483"/>
      <c r="F1" s="1483"/>
      <c r="G1" s="1483"/>
      <c r="H1" s="1483"/>
      <c r="I1" s="1483"/>
      <c r="J1" s="96">
        <v>1</v>
      </c>
      <c r="L1" s="1488" t="s">
        <v>513</v>
      </c>
      <c r="M1" s="1488"/>
      <c r="N1" s="1488"/>
      <c r="O1" s="1488"/>
      <c r="P1" s="1488"/>
      <c r="Q1" s="1488"/>
      <c r="R1" s="1488"/>
      <c r="S1" s="1488"/>
      <c r="T1" s="148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484" t="s">
        <v>112</v>
      </c>
      <c r="B5" s="1485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17546.800000000003</v>
      </c>
      <c r="H5" s="57">
        <f>E4+E5+E6-G5+E7+E8</f>
        <v>1017.1999999999971</v>
      </c>
      <c r="L5" s="1484" t="s">
        <v>512</v>
      </c>
      <c r="M5" s="1485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484"/>
      <c r="B6" s="1486"/>
      <c r="C6" s="731"/>
      <c r="D6" s="732"/>
      <c r="E6" s="733"/>
      <c r="F6" s="734"/>
      <c r="G6" s="72"/>
      <c r="L6" s="1484"/>
      <c r="M6" s="1486"/>
      <c r="N6" s="731"/>
      <c r="O6" s="732"/>
      <c r="P6" s="733"/>
      <c r="Q6" s="734"/>
      <c r="R6" s="72"/>
    </row>
    <row r="7" spans="1:21" ht="15.75" customHeight="1" thickBot="1" x14ac:dyDescent="0.35">
      <c r="A7" s="1484"/>
      <c r="B7" s="1487"/>
      <c r="C7" s="731"/>
      <c r="D7" s="732"/>
      <c r="E7" s="733"/>
      <c r="F7" s="734"/>
      <c r="G7" s="72"/>
      <c r="I7" s="356"/>
      <c r="J7" s="356"/>
      <c r="L7" s="1484"/>
      <c r="M7" s="1487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52" t="s">
        <v>47</v>
      </c>
      <c r="J8" s="1481" t="s">
        <v>4</v>
      </c>
      <c r="L8" s="1210"/>
      <c r="M8" s="1211"/>
      <c r="N8" s="731"/>
      <c r="O8" s="732"/>
      <c r="P8" s="1212"/>
      <c r="Q8" s="1213"/>
      <c r="R8" s="615"/>
      <c r="S8" s="633"/>
      <c r="T8" s="1489" t="s">
        <v>47</v>
      </c>
      <c r="U8" s="147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3"/>
      <c r="J9" s="1482"/>
      <c r="L9" s="1214"/>
      <c r="M9" s="928" t="s">
        <v>7</v>
      </c>
      <c r="N9" s="1215" t="s">
        <v>8</v>
      </c>
      <c r="O9" s="1216" t="s">
        <v>3</v>
      </c>
      <c r="P9" s="1217" t="s">
        <v>2</v>
      </c>
      <c r="Q9" s="1218" t="s">
        <v>9</v>
      </c>
      <c r="R9" s="1219" t="s">
        <v>15</v>
      </c>
      <c r="S9" s="1220"/>
      <c r="T9" s="1490"/>
      <c r="U9" s="1480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1"/>
      <c r="M10" s="742"/>
      <c r="N10" s="681">
        <v>30</v>
      </c>
      <c r="O10" s="1028">
        <v>834.74</v>
      </c>
      <c r="P10" s="705">
        <v>45017</v>
      </c>
      <c r="Q10" s="604">
        <f>O10</f>
        <v>834.74</v>
      </c>
      <c r="R10" s="602" t="s">
        <v>697</v>
      </c>
      <c r="S10" s="603">
        <v>61</v>
      </c>
      <c r="T10" s="788">
        <f>P4+P5+P6-Q10+P7+P8</f>
        <v>3518.0600000000004</v>
      </c>
      <c r="U10" s="804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1"/>
      <c r="M11" s="742"/>
      <c r="N11" s="681">
        <v>45</v>
      </c>
      <c r="O11" s="1028">
        <v>1308.72</v>
      </c>
      <c r="P11" s="708">
        <v>45017</v>
      </c>
      <c r="Q11" s="604">
        <f>O11</f>
        <v>1308.72</v>
      </c>
      <c r="R11" s="602" t="s">
        <v>697</v>
      </c>
      <c r="S11" s="603">
        <v>61</v>
      </c>
      <c r="T11" s="788">
        <f>T10-Q11</f>
        <v>2209.34</v>
      </c>
      <c r="U11" s="80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1" t="s">
        <v>32</v>
      </c>
      <c r="M12" s="742"/>
      <c r="N12" s="681"/>
      <c r="O12" s="1028"/>
      <c r="P12" s="705"/>
      <c r="Q12" s="604">
        <f>O12</f>
        <v>0</v>
      </c>
      <c r="R12" s="602"/>
      <c r="S12" s="603"/>
      <c r="T12" s="788">
        <f t="shared" ref="T12:T75" si="2">T11-Q12</f>
        <v>2209.34</v>
      </c>
      <c r="U12" s="804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2"/>
      <c r="M13" s="742"/>
      <c r="N13" s="681"/>
      <c r="O13" s="1028"/>
      <c r="P13" s="711"/>
      <c r="Q13" s="604">
        <f t="shared" ref="Q13:Q76" si="5">O13</f>
        <v>0</v>
      </c>
      <c r="R13" s="602"/>
      <c r="S13" s="603"/>
      <c r="T13" s="788">
        <f t="shared" si="2"/>
        <v>2209.34</v>
      </c>
      <c r="U13" s="804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28"/>
      <c r="P14" s="711"/>
      <c r="Q14" s="604">
        <f t="shared" si="5"/>
        <v>0</v>
      </c>
      <c r="R14" s="602"/>
      <c r="S14" s="603"/>
      <c r="T14" s="788">
        <f t="shared" si="2"/>
        <v>2209.34</v>
      </c>
      <c r="U14" s="804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3" t="s">
        <v>33</v>
      </c>
      <c r="M15" s="742"/>
      <c r="N15" s="681"/>
      <c r="O15" s="1028"/>
      <c r="P15" s="711"/>
      <c r="Q15" s="604">
        <f t="shared" si="5"/>
        <v>0</v>
      </c>
      <c r="R15" s="602"/>
      <c r="S15" s="603"/>
      <c r="T15" s="788">
        <f t="shared" si="2"/>
        <v>2209.34</v>
      </c>
      <c r="U15" s="804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2"/>
      <c r="M16" s="742"/>
      <c r="N16" s="681"/>
      <c r="O16" s="1028"/>
      <c r="P16" s="705"/>
      <c r="Q16" s="604">
        <f t="shared" si="5"/>
        <v>0</v>
      </c>
      <c r="R16" s="602"/>
      <c r="S16" s="603"/>
      <c r="T16" s="788">
        <f t="shared" si="2"/>
        <v>2209.34</v>
      </c>
      <c r="U16" s="804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28"/>
      <c r="P17" s="711"/>
      <c r="Q17" s="604">
        <f t="shared" si="5"/>
        <v>0</v>
      </c>
      <c r="R17" s="602"/>
      <c r="S17" s="603"/>
      <c r="T17" s="788">
        <f t="shared" si="2"/>
        <v>2209.34</v>
      </c>
      <c r="U17" s="804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1"/>
      <c r="M18" s="742"/>
      <c r="N18" s="681"/>
      <c r="O18" s="1028"/>
      <c r="P18" s="711"/>
      <c r="Q18" s="604">
        <f t="shared" si="5"/>
        <v>0</v>
      </c>
      <c r="R18" s="1029"/>
      <c r="S18" s="603"/>
      <c r="T18" s="788">
        <f t="shared" si="2"/>
        <v>2209.34</v>
      </c>
      <c r="U18" s="804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1"/>
      <c r="M19" s="742"/>
      <c r="N19" s="776"/>
      <c r="O19" s="1028"/>
      <c r="P19" s="711"/>
      <c r="Q19" s="604">
        <f t="shared" si="5"/>
        <v>0</v>
      </c>
      <c r="R19" s="602"/>
      <c r="S19" s="603"/>
      <c r="T19" s="788">
        <f t="shared" si="2"/>
        <v>2209.34</v>
      </c>
      <c r="U19" s="804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1"/>
      <c r="M20" s="742"/>
      <c r="N20" s="681"/>
      <c r="O20" s="1028"/>
      <c r="P20" s="705"/>
      <c r="Q20" s="604">
        <f t="shared" si="5"/>
        <v>0</v>
      </c>
      <c r="R20" s="602"/>
      <c r="S20" s="603"/>
      <c r="T20" s="788">
        <f t="shared" si="2"/>
        <v>2209.34</v>
      </c>
      <c r="U20" s="804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1"/>
      <c r="M21" s="742"/>
      <c r="N21" s="681"/>
      <c r="O21" s="1028"/>
      <c r="P21" s="705"/>
      <c r="Q21" s="604">
        <f t="shared" si="5"/>
        <v>0</v>
      </c>
      <c r="R21" s="602"/>
      <c r="S21" s="603"/>
      <c r="T21" s="788">
        <f t="shared" si="2"/>
        <v>2209.34</v>
      </c>
      <c r="U21" s="804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1"/>
      <c r="M22" s="742"/>
      <c r="N22" s="681"/>
      <c r="O22" s="1028"/>
      <c r="P22" s="708"/>
      <c r="Q22" s="604">
        <f t="shared" si="5"/>
        <v>0</v>
      </c>
      <c r="R22" s="602"/>
      <c r="S22" s="603"/>
      <c r="T22" s="788">
        <f t="shared" si="2"/>
        <v>2209.34</v>
      </c>
      <c r="U22" s="804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1"/>
      <c r="M23" s="742"/>
      <c r="N23" s="681"/>
      <c r="O23" s="1028"/>
      <c r="P23" s="708"/>
      <c r="Q23" s="604">
        <f t="shared" si="5"/>
        <v>0</v>
      </c>
      <c r="R23" s="602"/>
      <c r="S23" s="603"/>
      <c r="T23" s="788">
        <f t="shared" si="2"/>
        <v>2209.34</v>
      </c>
      <c r="U23" s="804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1"/>
      <c r="M24" s="742"/>
      <c r="N24" s="681"/>
      <c r="O24" s="1028"/>
      <c r="P24" s="708"/>
      <c r="Q24" s="604">
        <f t="shared" si="5"/>
        <v>0</v>
      </c>
      <c r="R24" s="602"/>
      <c r="S24" s="603"/>
      <c r="T24" s="788">
        <f t="shared" si="2"/>
        <v>2209.34</v>
      </c>
      <c r="U24" s="804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1"/>
      <c r="M25" s="742"/>
      <c r="N25" s="681"/>
      <c r="O25" s="1028"/>
      <c r="P25" s="708"/>
      <c r="Q25" s="604">
        <f t="shared" si="5"/>
        <v>0</v>
      </c>
      <c r="R25" s="602"/>
      <c r="S25" s="603"/>
      <c r="T25" s="788">
        <f t="shared" si="2"/>
        <v>2209.34</v>
      </c>
      <c r="U25" s="804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1"/>
      <c r="M26" s="742"/>
      <c r="N26" s="681"/>
      <c r="O26" s="1028"/>
      <c r="P26" s="708"/>
      <c r="Q26" s="604">
        <f t="shared" si="5"/>
        <v>0</v>
      </c>
      <c r="R26" s="602"/>
      <c r="S26" s="603"/>
      <c r="T26" s="788">
        <f t="shared" si="2"/>
        <v>2209.34</v>
      </c>
      <c r="U26" s="804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1"/>
      <c r="M27" s="742"/>
      <c r="N27" s="681"/>
      <c r="O27" s="1028"/>
      <c r="P27" s="708"/>
      <c r="Q27" s="604">
        <f t="shared" si="5"/>
        <v>0</v>
      </c>
      <c r="R27" s="602"/>
      <c r="S27" s="603"/>
      <c r="T27" s="788">
        <f t="shared" si="2"/>
        <v>2209.34</v>
      </c>
      <c r="U27" s="804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1"/>
      <c r="M28" s="742"/>
      <c r="N28" s="681"/>
      <c r="O28" s="1028"/>
      <c r="P28" s="708"/>
      <c r="Q28" s="604">
        <f t="shared" si="5"/>
        <v>0</v>
      </c>
      <c r="R28" s="602"/>
      <c r="S28" s="603"/>
      <c r="T28" s="788">
        <f t="shared" si="2"/>
        <v>2209.34</v>
      </c>
      <c r="U28" s="804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1"/>
      <c r="M29" s="742"/>
      <c r="N29" s="681"/>
      <c r="O29" s="1028"/>
      <c r="P29" s="708"/>
      <c r="Q29" s="604">
        <f t="shared" si="5"/>
        <v>0</v>
      </c>
      <c r="R29" s="602"/>
      <c r="S29" s="603"/>
      <c r="T29" s="788">
        <f t="shared" si="2"/>
        <v>2209.34</v>
      </c>
      <c r="U29" s="804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1"/>
      <c r="M30" s="742"/>
      <c r="N30" s="681"/>
      <c r="O30" s="1028"/>
      <c r="P30" s="708"/>
      <c r="Q30" s="604">
        <f t="shared" si="5"/>
        <v>0</v>
      </c>
      <c r="R30" s="602"/>
      <c r="S30" s="603"/>
      <c r="T30" s="788">
        <f t="shared" si="2"/>
        <v>2209.34</v>
      </c>
      <c r="U30" s="804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1"/>
      <c r="M31" s="742"/>
      <c r="N31" s="681"/>
      <c r="O31" s="1028"/>
      <c r="P31" s="708"/>
      <c r="Q31" s="604">
        <f t="shared" si="5"/>
        <v>0</v>
      </c>
      <c r="R31" s="602"/>
      <c r="S31" s="603"/>
      <c r="T31" s="788">
        <f t="shared" si="2"/>
        <v>2209.34</v>
      </c>
      <c r="U31" s="804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2209.34</v>
      </c>
      <c r="U33" s="804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2209.34</v>
      </c>
      <c r="U34" s="804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2209.34</v>
      </c>
      <c r="U35" s="804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2209.34</v>
      </c>
      <c r="U36" s="804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2209.34</v>
      </c>
      <c r="U37" s="804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28"/>
      <c r="P38" s="708"/>
      <c r="Q38" s="604">
        <f t="shared" si="5"/>
        <v>0</v>
      </c>
      <c r="R38" s="602"/>
      <c r="S38" s="603"/>
      <c r="T38" s="788">
        <f t="shared" si="2"/>
        <v>2209.34</v>
      </c>
      <c r="U38" s="804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28"/>
      <c r="P39" s="708"/>
      <c r="Q39" s="604">
        <f t="shared" si="5"/>
        <v>0</v>
      </c>
      <c r="R39" s="602"/>
      <c r="S39" s="603"/>
      <c r="T39" s="788">
        <f t="shared" si="2"/>
        <v>2209.34</v>
      </c>
      <c r="U39" s="804">
        <f t="shared" si="3"/>
        <v>80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28"/>
      <c r="P40" s="708"/>
      <c r="Q40" s="604">
        <f t="shared" si="5"/>
        <v>0</v>
      </c>
      <c r="R40" s="602"/>
      <c r="S40" s="632"/>
      <c r="T40" s="788">
        <f t="shared" si="2"/>
        <v>2209.34</v>
      </c>
      <c r="U40" s="804">
        <f t="shared" si="3"/>
        <v>80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28"/>
      <c r="P41" s="708"/>
      <c r="Q41" s="604">
        <f t="shared" si="5"/>
        <v>0</v>
      </c>
      <c r="R41" s="602"/>
      <c r="S41" s="632"/>
      <c r="T41" s="788">
        <f t="shared" si="2"/>
        <v>2209.34</v>
      </c>
      <c r="U41" s="804">
        <f t="shared" si="3"/>
        <v>80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28"/>
      <c r="P42" s="708"/>
      <c r="Q42" s="604">
        <f t="shared" si="5"/>
        <v>0</v>
      </c>
      <c r="R42" s="602"/>
      <c r="S42" s="632"/>
      <c r="T42" s="788">
        <f t="shared" si="2"/>
        <v>2209.34</v>
      </c>
      <c r="U42" s="804">
        <f t="shared" si="3"/>
        <v>80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28"/>
      <c r="P43" s="708"/>
      <c r="Q43" s="604">
        <f t="shared" si="5"/>
        <v>0</v>
      </c>
      <c r="R43" s="602"/>
      <c r="S43" s="632"/>
      <c r="T43" s="788">
        <f t="shared" si="2"/>
        <v>2209.34</v>
      </c>
      <c r="U43" s="804">
        <f t="shared" si="3"/>
        <v>80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28"/>
      <c r="P44" s="708"/>
      <c r="Q44" s="604">
        <f t="shared" si="5"/>
        <v>0</v>
      </c>
      <c r="R44" s="602"/>
      <c r="S44" s="632"/>
      <c r="T44" s="788">
        <f t="shared" si="2"/>
        <v>2209.34</v>
      </c>
      <c r="U44" s="804">
        <f t="shared" si="3"/>
        <v>80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28"/>
      <c r="P45" s="708"/>
      <c r="Q45" s="604">
        <f t="shared" si="5"/>
        <v>0</v>
      </c>
      <c r="R45" s="602"/>
      <c r="S45" s="632"/>
      <c r="T45" s="788">
        <f t="shared" si="2"/>
        <v>2209.34</v>
      </c>
      <c r="U45" s="804">
        <f t="shared" si="3"/>
        <v>80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28"/>
      <c r="P46" s="708"/>
      <c r="Q46" s="604">
        <f t="shared" si="5"/>
        <v>0</v>
      </c>
      <c r="R46" s="602"/>
      <c r="S46" s="632"/>
      <c r="T46" s="788">
        <f t="shared" si="2"/>
        <v>2209.34</v>
      </c>
      <c r="U46" s="804">
        <f t="shared" si="3"/>
        <v>80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28"/>
      <c r="P47" s="708"/>
      <c r="Q47" s="604">
        <f t="shared" si="5"/>
        <v>0</v>
      </c>
      <c r="R47" s="602"/>
      <c r="S47" s="632"/>
      <c r="T47" s="788">
        <f t="shared" si="2"/>
        <v>2209.34</v>
      </c>
      <c r="U47" s="804">
        <f t="shared" si="3"/>
        <v>80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28"/>
      <c r="P48" s="708"/>
      <c r="Q48" s="604">
        <f t="shared" si="5"/>
        <v>0</v>
      </c>
      <c r="R48" s="602"/>
      <c r="S48" s="632"/>
      <c r="T48" s="788">
        <f t="shared" si="2"/>
        <v>2209.34</v>
      </c>
      <c r="U48" s="804">
        <f t="shared" si="3"/>
        <v>80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28"/>
      <c r="P49" s="708"/>
      <c r="Q49" s="604">
        <f t="shared" si="5"/>
        <v>0</v>
      </c>
      <c r="R49" s="602"/>
      <c r="S49" s="632"/>
      <c r="T49" s="788">
        <f t="shared" si="2"/>
        <v>2209.34</v>
      </c>
      <c r="U49" s="804">
        <f t="shared" si="3"/>
        <v>80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28"/>
      <c r="P50" s="708"/>
      <c r="Q50" s="604">
        <f t="shared" si="5"/>
        <v>0</v>
      </c>
      <c r="R50" s="602"/>
      <c r="S50" s="632"/>
      <c r="T50" s="788">
        <f t="shared" si="2"/>
        <v>2209.34</v>
      </c>
      <c r="U50" s="804">
        <f t="shared" si="3"/>
        <v>80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28"/>
      <c r="P51" s="708"/>
      <c r="Q51" s="604">
        <f t="shared" si="5"/>
        <v>0</v>
      </c>
      <c r="R51" s="602"/>
      <c r="S51" s="632"/>
      <c r="T51" s="788">
        <f t="shared" si="2"/>
        <v>2209.34</v>
      </c>
      <c r="U51" s="804">
        <f t="shared" si="3"/>
        <v>80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28"/>
      <c r="P52" s="708"/>
      <c r="Q52" s="604">
        <f t="shared" si="5"/>
        <v>0</v>
      </c>
      <c r="R52" s="602"/>
      <c r="S52" s="632"/>
      <c r="T52" s="788">
        <f t="shared" si="2"/>
        <v>2209.34</v>
      </c>
      <c r="U52" s="804">
        <f t="shared" si="3"/>
        <v>80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28"/>
      <c r="P53" s="708"/>
      <c r="Q53" s="604">
        <f t="shared" si="5"/>
        <v>0</v>
      </c>
      <c r="R53" s="602"/>
      <c r="S53" s="632"/>
      <c r="T53" s="788">
        <f t="shared" si="2"/>
        <v>2209.34</v>
      </c>
      <c r="U53" s="804">
        <f t="shared" si="3"/>
        <v>80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28"/>
      <c r="P54" s="708"/>
      <c r="Q54" s="604">
        <f t="shared" si="5"/>
        <v>0</v>
      </c>
      <c r="R54" s="602"/>
      <c r="S54" s="632"/>
      <c r="T54" s="788">
        <f t="shared" si="2"/>
        <v>2209.34</v>
      </c>
      <c r="U54" s="804">
        <f t="shared" si="3"/>
        <v>80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28"/>
      <c r="P55" s="708"/>
      <c r="Q55" s="604">
        <f t="shared" si="5"/>
        <v>0</v>
      </c>
      <c r="R55" s="602"/>
      <c r="S55" s="632"/>
      <c r="T55" s="788">
        <f t="shared" si="2"/>
        <v>2209.34</v>
      </c>
      <c r="U55" s="804">
        <f t="shared" si="3"/>
        <v>80</v>
      </c>
    </row>
    <row r="56" spans="1:21" x14ac:dyDescent="0.25">
      <c r="A56" s="2"/>
      <c r="B56" s="82"/>
      <c r="C56" s="15">
        <v>2</v>
      </c>
      <c r="D56" s="1246">
        <v>40.9</v>
      </c>
      <c r="E56" s="1225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28"/>
      <c r="P56" s="708"/>
      <c r="Q56" s="604">
        <f t="shared" si="5"/>
        <v>0</v>
      </c>
      <c r="R56" s="602"/>
      <c r="S56" s="632"/>
      <c r="T56" s="788">
        <f t="shared" si="2"/>
        <v>2209.34</v>
      </c>
      <c r="U56" s="804">
        <f t="shared" si="3"/>
        <v>80</v>
      </c>
    </row>
    <row r="57" spans="1:21" x14ac:dyDescent="0.25">
      <c r="A57" s="2"/>
      <c r="B57" s="82"/>
      <c r="C57" s="15">
        <v>4</v>
      </c>
      <c r="D57" s="1246">
        <v>79.599999999999994</v>
      </c>
      <c r="E57" s="1225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28"/>
      <c r="P57" s="708"/>
      <c r="Q57" s="604">
        <f t="shared" si="5"/>
        <v>0</v>
      </c>
      <c r="R57" s="602"/>
      <c r="S57" s="632"/>
      <c r="T57" s="788">
        <f t="shared" si="2"/>
        <v>2209.34</v>
      </c>
      <c r="U57" s="804">
        <f t="shared" si="3"/>
        <v>80</v>
      </c>
    </row>
    <row r="58" spans="1:21" x14ac:dyDescent="0.25">
      <c r="A58" s="2"/>
      <c r="B58" s="82"/>
      <c r="C58" s="15">
        <v>5</v>
      </c>
      <c r="D58" s="1246">
        <v>103.9</v>
      </c>
      <c r="E58" s="1225">
        <v>45013</v>
      </c>
      <c r="F58" s="499">
        <f t="shared" si="4"/>
        <v>103.9</v>
      </c>
      <c r="G58" s="318" t="s">
        <v>664</v>
      </c>
      <c r="H58" s="319">
        <v>84</v>
      </c>
      <c r="I58" s="200">
        <f t="shared" si="0"/>
        <v>1017.2000000000008</v>
      </c>
      <c r="J58" s="123">
        <f t="shared" si="1"/>
        <v>49</v>
      </c>
      <c r="L58" s="2"/>
      <c r="M58" s="82"/>
      <c r="N58" s="615"/>
      <c r="O58" s="1028"/>
      <c r="P58" s="708"/>
      <c r="Q58" s="604">
        <f t="shared" si="5"/>
        <v>0</v>
      </c>
      <c r="R58" s="602"/>
      <c r="S58" s="632"/>
      <c r="T58" s="788">
        <f t="shared" si="2"/>
        <v>2209.34</v>
      </c>
      <c r="U58" s="804">
        <f t="shared" si="3"/>
        <v>80</v>
      </c>
    </row>
    <row r="59" spans="1:21" x14ac:dyDescent="0.25">
      <c r="A59" s="2"/>
      <c r="B59" s="82"/>
      <c r="C59" s="15"/>
      <c r="D59" s="1246"/>
      <c r="E59" s="1225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5"/>
      <c r="O59" s="1028"/>
      <c r="P59" s="708"/>
      <c r="Q59" s="604">
        <f t="shared" si="5"/>
        <v>0</v>
      </c>
      <c r="R59" s="602"/>
      <c r="S59" s="632"/>
      <c r="T59" s="788">
        <f t="shared" si="2"/>
        <v>2209.34</v>
      </c>
      <c r="U59" s="804">
        <f t="shared" si="3"/>
        <v>80</v>
      </c>
    </row>
    <row r="60" spans="1:21" x14ac:dyDescent="0.25">
      <c r="A60" s="2"/>
      <c r="B60" s="82"/>
      <c r="C60" s="15"/>
      <c r="D60" s="1246"/>
      <c r="E60" s="1225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5"/>
      <c r="O60" s="1028"/>
      <c r="P60" s="708"/>
      <c r="Q60" s="604">
        <f t="shared" si="5"/>
        <v>0</v>
      </c>
      <c r="R60" s="602"/>
      <c r="S60" s="632"/>
      <c r="T60" s="788">
        <f t="shared" si="2"/>
        <v>2209.34</v>
      </c>
      <c r="U60" s="804">
        <f t="shared" si="3"/>
        <v>80</v>
      </c>
    </row>
    <row r="61" spans="1:21" x14ac:dyDescent="0.25">
      <c r="A61" s="2"/>
      <c r="B61" s="82"/>
      <c r="C61" s="15"/>
      <c r="D61" s="1246"/>
      <c r="E61" s="1225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5"/>
      <c r="O61" s="1028"/>
      <c r="P61" s="708"/>
      <c r="Q61" s="604">
        <f t="shared" si="5"/>
        <v>0</v>
      </c>
      <c r="R61" s="602"/>
      <c r="S61" s="632"/>
      <c r="T61" s="788">
        <f t="shared" si="2"/>
        <v>2209.34</v>
      </c>
      <c r="U61" s="804">
        <f t="shared" si="3"/>
        <v>80</v>
      </c>
    </row>
    <row r="62" spans="1:21" x14ac:dyDescent="0.25">
      <c r="A62" s="2"/>
      <c r="B62" s="82"/>
      <c r="C62" s="15"/>
      <c r="D62" s="1246"/>
      <c r="E62" s="1225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5"/>
      <c r="O62" s="1028"/>
      <c r="P62" s="708"/>
      <c r="Q62" s="604">
        <f t="shared" si="5"/>
        <v>0</v>
      </c>
      <c r="R62" s="602"/>
      <c r="S62" s="632"/>
      <c r="T62" s="788">
        <f t="shared" si="2"/>
        <v>2209.34</v>
      </c>
      <c r="U62" s="804">
        <f t="shared" si="3"/>
        <v>80</v>
      </c>
    </row>
    <row r="63" spans="1:21" x14ac:dyDescent="0.25">
      <c r="A63" s="2"/>
      <c r="B63" s="82"/>
      <c r="C63" s="15"/>
      <c r="D63" s="1246"/>
      <c r="E63" s="1225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5"/>
      <c r="O63" s="1028"/>
      <c r="P63" s="708"/>
      <c r="Q63" s="604">
        <f t="shared" si="5"/>
        <v>0</v>
      </c>
      <c r="R63" s="602"/>
      <c r="S63" s="632"/>
      <c r="T63" s="788">
        <f t="shared" si="2"/>
        <v>2209.34</v>
      </c>
      <c r="U63" s="804">
        <f t="shared" si="3"/>
        <v>80</v>
      </c>
    </row>
    <row r="64" spans="1:21" x14ac:dyDescent="0.25">
      <c r="A64" s="2"/>
      <c r="B64" s="82"/>
      <c r="C64" s="15"/>
      <c r="D64" s="1246"/>
      <c r="E64" s="1225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5"/>
      <c r="O64" s="1028"/>
      <c r="P64" s="708"/>
      <c r="Q64" s="604">
        <f t="shared" si="5"/>
        <v>0</v>
      </c>
      <c r="R64" s="602"/>
      <c r="S64" s="632"/>
      <c r="T64" s="788">
        <f t="shared" si="2"/>
        <v>2209.34</v>
      </c>
      <c r="U64" s="804">
        <f t="shared" si="3"/>
        <v>80</v>
      </c>
    </row>
    <row r="65" spans="1:21" x14ac:dyDescent="0.25">
      <c r="A65" s="2"/>
      <c r="B65" s="82"/>
      <c r="C65" s="15"/>
      <c r="D65" s="1246"/>
      <c r="E65" s="1225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5"/>
      <c r="O65" s="1028"/>
      <c r="P65" s="708"/>
      <c r="Q65" s="604">
        <f t="shared" si="5"/>
        <v>0</v>
      </c>
      <c r="R65" s="602"/>
      <c r="S65" s="632"/>
      <c r="T65" s="788">
        <f t="shared" si="2"/>
        <v>2209.34</v>
      </c>
      <c r="U65" s="804">
        <f t="shared" si="3"/>
        <v>80</v>
      </c>
    </row>
    <row r="66" spans="1:21" x14ac:dyDescent="0.25">
      <c r="A66" s="2"/>
      <c r="B66" s="82"/>
      <c r="C66" s="15"/>
      <c r="D66" s="1246"/>
      <c r="E66" s="1225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5"/>
      <c r="O66" s="1028"/>
      <c r="P66" s="708"/>
      <c r="Q66" s="604">
        <f t="shared" si="5"/>
        <v>0</v>
      </c>
      <c r="R66" s="602"/>
      <c r="S66" s="632"/>
      <c r="T66" s="788">
        <f t="shared" si="2"/>
        <v>2209.34</v>
      </c>
      <c r="U66" s="804">
        <f t="shared" si="3"/>
        <v>80</v>
      </c>
    </row>
    <row r="67" spans="1:21" x14ac:dyDescent="0.25">
      <c r="A67" s="2"/>
      <c r="B67" s="82"/>
      <c r="C67" s="15"/>
      <c r="D67" s="1246"/>
      <c r="E67" s="1225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5"/>
      <c r="O67" s="1028"/>
      <c r="P67" s="708"/>
      <c r="Q67" s="604">
        <f t="shared" si="5"/>
        <v>0</v>
      </c>
      <c r="R67" s="602"/>
      <c r="S67" s="632"/>
      <c r="T67" s="788">
        <f t="shared" si="2"/>
        <v>2209.34</v>
      </c>
      <c r="U67" s="804">
        <f t="shared" si="3"/>
        <v>80</v>
      </c>
    </row>
    <row r="68" spans="1:21" x14ac:dyDescent="0.25">
      <c r="A68" s="2"/>
      <c r="B68" s="82"/>
      <c r="C68" s="15"/>
      <c r="D68" s="1246"/>
      <c r="E68" s="1225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5"/>
      <c r="O68" s="1028"/>
      <c r="P68" s="708"/>
      <c r="Q68" s="604">
        <f t="shared" si="5"/>
        <v>0</v>
      </c>
      <c r="R68" s="602"/>
      <c r="S68" s="632"/>
      <c r="T68" s="788">
        <f t="shared" si="2"/>
        <v>2209.34</v>
      </c>
      <c r="U68" s="804">
        <f t="shared" si="3"/>
        <v>80</v>
      </c>
    </row>
    <row r="69" spans="1:21" x14ac:dyDescent="0.25">
      <c r="A69" s="2"/>
      <c r="B69" s="82"/>
      <c r="C69" s="15"/>
      <c r="D69" s="1246"/>
      <c r="E69" s="1225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5"/>
      <c r="O69" s="1028"/>
      <c r="P69" s="708"/>
      <c r="Q69" s="604">
        <f t="shared" si="5"/>
        <v>0</v>
      </c>
      <c r="R69" s="602"/>
      <c r="S69" s="632"/>
      <c r="T69" s="788">
        <f t="shared" si="2"/>
        <v>2209.34</v>
      </c>
      <c r="U69" s="804">
        <f t="shared" si="3"/>
        <v>80</v>
      </c>
    </row>
    <row r="70" spans="1:21" x14ac:dyDescent="0.25">
      <c r="A70" s="2"/>
      <c r="B70" s="82"/>
      <c r="C70" s="15"/>
      <c r="D70" s="1246"/>
      <c r="E70" s="1225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5"/>
      <c r="O70" s="1028"/>
      <c r="P70" s="708"/>
      <c r="Q70" s="604">
        <f t="shared" si="5"/>
        <v>0</v>
      </c>
      <c r="R70" s="602"/>
      <c r="S70" s="632"/>
      <c r="T70" s="788">
        <f t="shared" si="2"/>
        <v>2209.34</v>
      </c>
      <c r="U70" s="804">
        <f t="shared" si="3"/>
        <v>80</v>
      </c>
    </row>
    <row r="71" spans="1:21" x14ac:dyDescent="0.25">
      <c r="A71" s="2"/>
      <c r="B71" s="82"/>
      <c r="C71" s="15"/>
      <c r="D71" s="1246"/>
      <c r="E71" s="1225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5"/>
      <c r="O71" s="1028"/>
      <c r="P71" s="708"/>
      <c r="Q71" s="604">
        <f t="shared" si="5"/>
        <v>0</v>
      </c>
      <c r="R71" s="602"/>
      <c r="S71" s="632"/>
      <c r="T71" s="788">
        <f t="shared" si="2"/>
        <v>2209.34</v>
      </c>
      <c r="U71" s="804">
        <f t="shared" si="3"/>
        <v>80</v>
      </c>
    </row>
    <row r="72" spans="1:21" x14ac:dyDescent="0.25">
      <c r="A72" s="2"/>
      <c r="B72" s="82"/>
      <c r="C72" s="15"/>
      <c r="D72" s="1246"/>
      <c r="E72" s="1225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5"/>
      <c r="O72" s="1028"/>
      <c r="P72" s="708"/>
      <c r="Q72" s="604">
        <f t="shared" si="5"/>
        <v>0</v>
      </c>
      <c r="R72" s="602"/>
      <c r="S72" s="632"/>
      <c r="T72" s="788">
        <f t="shared" si="2"/>
        <v>2209.34</v>
      </c>
      <c r="U72" s="804">
        <f t="shared" si="3"/>
        <v>80</v>
      </c>
    </row>
    <row r="73" spans="1:21" x14ac:dyDescent="0.25">
      <c r="A73" s="2"/>
      <c r="B73" s="82"/>
      <c r="C73" s="15"/>
      <c r="D73" s="1246"/>
      <c r="E73" s="1225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5"/>
      <c r="O73" s="1028"/>
      <c r="P73" s="708"/>
      <c r="Q73" s="604">
        <f t="shared" si="5"/>
        <v>0</v>
      </c>
      <c r="R73" s="602"/>
      <c r="S73" s="632"/>
      <c r="T73" s="788">
        <f t="shared" si="2"/>
        <v>2209.34</v>
      </c>
      <c r="U73" s="804">
        <f t="shared" si="3"/>
        <v>80</v>
      </c>
    </row>
    <row r="74" spans="1:21" x14ac:dyDescent="0.25">
      <c r="A74" s="2"/>
      <c r="B74" s="82"/>
      <c r="C74" s="15"/>
      <c r="D74" s="1246"/>
      <c r="E74" s="1225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5"/>
      <c r="O74" s="1028"/>
      <c r="P74" s="708"/>
      <c r="Q74" s="604">
        <f t="shared" si="5"/>
        <v>0</v>
      </c>
      <c r="R74" s="602"/>
      <c r="S74" s="632"/>
      <c r="T74" s="788">
        <f t="shared" si="2"/>
        <v>2209.34</v>
      </c>
      <c r="U74" s="804">
        <f t="shared" si="3"/>
        <v>80</v>
      </c>
    </row>
    <row r="75" spans="1:21" x14ac:dyDescent="0.25">
      <c r="A75" s="2"/>
      <c r="B75" s="82"/>
      <c r="C75" s="15"/>
      <c r="D75" s="1246"/>
      <c r="E75" s="1225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5"/>
      <c r="O75" s="1028"/>
      <c r="P75" s="708"/>
      <c r="Q75" s="604">
        <f t="shared" si="5"/>
        <v>0</v>
      </c>
      <c r="R75" s="602"/>
      <c r="S75" s="603"/>
      <c r="T75" s="788">
        <f t="shared" si="2"/>
        <v>2209.34</v>
      </c>
      <c r="U75" s="804">
        <f t="shared" si="3"/>
        <v>80</v>
      </c>
    </row>
    <row r="76" spans="1:21" x14ac:dyDescent="0.25">
      <c r="A76" s="2"/>
      <c r="B76" s="82"/>
      <c r="C76" s="15"/>
      <c r="D76" s="1246"/>
      <c r="E76" s="1225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5"/>
      <c r="O76" s="1028"/>
      <c r="P76" s="708"/>
      <c r="Q76" s="604">
        <f t="shared" si="5"/>
        <v>0</v>
      </c>
      <c r="R76" s="602"/>
      <c r="S76" s="603"/>
      <c r="T76" s="788">
        <f t="shared" ref="T76:T91" si="8">T75-Q76</f>
        <v>2209.34</v>
      </c>
      <c r="U76" s="804">
        <f t="shared" ref="U76:U91" si="9">U75-N76</f>
        <v>80</v>
      </c>
    </row>
    <row r="77" spans="1:21" x14ac:dyDescent="0.25">
      <c r="A77" s="2"/>
      <c r="B77" s="82"/>
      <c r="C77" s="15"/>
      <c r="D77" s="1246"/>
      <c r="E77" s="1225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5"/>
      <c r="O77" s="1028"/>
      <c r="P77" s="708"/>
      <c r="Q77" s="604">
        <f t="shared" ref="Q77:Q91" si="11">O77</f>
        <v>0</v>
      </c>
      <c r="R77" s="602"/>
      <c r="S77" s="603"/>
      <c r="T77" s="788">
        <f t="shared" si="8"/>
        <v>2209.34</v>
      </c>
      <c r="U77" s="804">
        <f t="shared" si="9"/>
        <v>80</v>
      </c>
    </row>
    <row r="78" spans="1:21" x14ac:dyDescent="0.25">
      <c r="A78" s="2"/>
      <c r="B78" s="82"/>
      <c r="C78" s="15"/>
      <c r="D78" s="1246"/>
      <c r="E78" s="1225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5"/>
      <c r="O78" s="1028"/>
      <c r="P78" s="708"/>
      <c r="Q78" s="604">
        <f t="shared" si="11"/>
        <v>0</v>
      </c>
      <c r="R78" s="602"/>
      <c r="S78" s="603"/>
      <c r="T78" s="788">
        <f t="shared" si="8"/>
        <v>2209.34</v>
      </c>
      <c r="U78" s="804">
        <f t="shared" si="9"/>
        <v>80</v>
      </c>
    </row>
    <row r="79" spans="1:21" x14ac:dyDescent="0.25">
      <c r="A79" s="2"/>
      <c r="B79" s="82"/>
      <c r="C79" s="15"/>
      <c r="D79" s="1246"/>
      <c r="E79" s="1225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5"/>
      <c r="O79" s="1028"/>
      <c r="P79" s="708"/>
      <c r="Q79" s="604">
        <f t="shared" si="11"/>
        <v>0</v>
      </c>
      <c r="R79" s="602"/>
      <c r="S79" s="603"/>
      <c r="T79" s="788">
        <f t="shared" si="8"/>
        <v>2209.34</v>
      </c>
      <c r="U79" s="804">
        <f t="shared" si="9"/>
        <v>80</v>
      </c>
    </row>
    <row r="80" spans="1:21" x14ac:dyDescent="0.25">
      <c r="A80" s="2"/>
      <c r="B80" s="82"/>
      <c r="C80" s="15"/>
      <c r="D80" s="1246"/>
      <c r="E80" s="1225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5"/>
      <c r="O80" s="1028"/>
      <c r="P80" s="708"/>
      <c r="Q80" s="604">
        <f t="shared" si="11"/>
        <v>0</v>
      </c>
      <c r="R80" s="602"/>
      <c r="S80" s="603"/>
      <c r="T80" s="788">
        <f t="shared" si="8"/>
        <v>2209.34</v>
      </c>
      <c r="U80" s="804">
        <f t="shared" si="9"/>
        <v>80</v>
      </c>
    </row>
    <row r="81" spans="1:21" x14ac:dyDescent="0.25">
      <c r="A81" s="2"/>
      <c r="B81" s="82"/>
      <c r="C81" s="15"/>
      <c r="D81" s="1246"/>
      <c r="E81" s="1225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5"/>
      <c r="O81" s="1028"/>
      <c r="P81" s="708"/>
      <c r="Q81" s="604">
        <f t="shared" si="11"/>
        <v>0</v>
      </c>
      <c r="R81" s="602"/>
      <c r="S81" s="603"/>
      <c r="T81" s="788">
        <f t="shared" si="8"/>
        <v>2209.34</v>
      </c>
      <c r="U81" s="804">
        <f t="shared" si="9"/>
        <v>80</v>
      </c>
    </row>
    <row r="82" spans="1:21" x14ac:dyDescent="0.25">
      <c r="A82" s="2"/>
      <c r="B82" s="82"/>
      <c r="C82" s="15"/>
      <c r="D82" s="1246"/>
      <c r="E82" s="1225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5"/>
      <c r="O82" s="1028"/>
      <c r="P82" s="708"/>
      <c r="Q82" s="604">
        <f t="shared" si="11"/>
        <v>0</v>
      </c>
      <c r="R82" s="602"/>
      <c r="S82" s="603"/>
      <c r="T82" s="788">
        <f t="shared" si="8"/>
        <v>2209.34</v>
      </c>
      <c r="U82" s="804">
        <f t="shared" si="9"/>
        <v>80</v>
      </c>
    </row>
    <row r="83" spans="1:21" x14ac:dyDescent="0.25">
      <c r="A83" s="2"/>
      <c r="B83" s="82"/>
      <c r="C83" s="15"/>
      <c r="D83" s="1246"/>
      <c r="E83" s="1225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5"/>
      <c r="O83" s="1028"/>
      <c r="P83" s="708"/>
      <c r="Q83" s="604">
        <f t="shared" si="11"/>
        <v>0</v>
      </c>
      <c r="R83" s="602"/>
      <c r="S83" s="603"/>
      <c r="T83" s="788">
        <f t="shared" si="8"/>
        <v>2209.34</v>
      </c>
      <c r="U83" s="804">
        <f t="shared" si="9"/>
        <v>80</v>
      </c>
    </row>
    <row r="84" spans="1:21" x14ac:dyDescent="0.25">
      <c r="A84" s="2"/>
      <c r="B84" s="82"/>
      <c r="C84" s="15"/>
      <c r="D84" s="1246"/>
      <c r="E84" s="1225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5"/>
      <c r="O84" s="1028"/>
      <c r="P84" s="708"/>
      <c r="Q84" s="604">
        <f t="shared" si="11"/>
        <v>0</v>
      </c>
      <c r="R84" s="602"/>
      <c r="S84" s="603"/>
      <c r="T84" s="788">
        <f t="shared" si="8"/>
        <v>2209.34</v>
      </c>
      <c r="U84" s="804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5"/>
      <c r="O85" s="1028"/>
      <c r="P85" s="708"/>
      <c r="Q85" s="604">
        <f t="shared" si="11"/>
        <v>0</v>
      </c>
      <c r="R85" s="602"/>
      <c r="S85" s="603"/>
      <c r="T85" s="788">
        <f t="shared" si="8"/>
        <v>2209.34</v>
      </c>
      <c r="U85" s="804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5"/>
      <c r="O86" s="1028"/>
      <c r="P86" s="708"/>
      <c r="Q86" s="604">
        <f t="shared" si="11"/>
        <v>0</v>
      </c>
      <c r="R86" s="602"/>
      <c r="S86" s="603"/>
      <c r="T86" s="788">
        <f t="shared" si="8"/>
        <v>2209.34</v>
      </c>
      <c r="U86" s="804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5"/>
      <c r="O87" s="1028"/>
      <c r="P87" s="708"/>
      <c r="Q87" s="604">
        <f t="shared" si="11"/>
        <v>0</v>
      </c>
      <c r="R87" s="602"/>
      <c r="S87" s="603"/>
      <c r="T87" s="788">
        <f t="shared" si="8"/>
        <v>2209.34</v>
      </c>
      <c r="U87" s="804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5"/>
      <c r="O88" s="1028"/>
      <c r="P88" s="708"/>
      <c r="Q88" s="604">
        <f t="shared" si="11"/>
        <v>0</v>
      </c>
      <c r="R88" s="602"/>
      <c r="S88" s="603"/>
      <c r="T88" s="788">
        <f t="shared" si="8"/>
        <v>2209.34</v>
      </c>
      <c r="U88" s="804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5"/>
      <c r="O89" s="1028"/>
      <c r="P89" s="708"/>
      <c r="Q89" s="604">
        <f t="shared" si="11"/>
        <v>0</v>
      </c>
      <c r="R89" s="602"/>
      <c r="S89" s="603"/>
      <c r="T89" s="788">
        <f t="shared" si="8"/>
        <v>2209.34</v>
      </c>
      <c r="U89" s="804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5"/>
      <c r="O90" s="1028"/>
      <c r="P90" s="708"/>
      <c r="Q90" s="604">
        <f t="shared" si="11"/>
        <v>0</v>
      </c>
      <c r="R90" s="602"/>
      <c r="S90" s="603"/>
      <c r="T90" s="788">
        <f t="shared" si="8"/>
        <v>2209.34</v>
      </c>
      <c r="U90" s="804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5"/>
      <c r="O91" s="1028">
        <v>0</v>
      </c>
      <c r="P91" s="708"/>
      <c r="Q91" s="604">
        <f t="shared" si="11"/>
        <v>0</v>
      </c>
      <c r="R91" s="602"/>
      <c r="S91" s="603"/>
      <c r="T91" s="788">
        <f t="shared" si="8"/>
        <v>2209.34</v>
      </c>
      <c r="U91" s="804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28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28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28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39" t="s">
        <v>11</v>
      </c>
      <c r="D105" s="1440"/>
      <c r="E105" s="141">
        <f>E5+E4+E6+-F102+E7</f>
        <v>1017.1999999999971</v>
      </c>
      <c r="F105" s="5"/>
      <c r="L105" s="47"/>
      <c r="N105" s="1439" t="s">
        <v>11</v>
      </c>
      <c r="O105" s="1440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88" t="s">
        <v>327</v>
      </c>
      <c r="B1" s="1488"/>
      <c r="C1" s="1488"/>
      <c r="D1" s="1488"/>
      <c r="E1" s="1488"/>
      <c r="F1" s="1488"/>
      <c r="G1" s="1488"/>
      <c r="H1" s="1488"/>
      <c r="I1" s="1488"/>
      <c r="J1" s="96">
        <v>1</v>
      </c>
      <c r="L1" s="1488" t="s">
        <v>327</v>
      </c>
      <c r="M1" s="1488"/>
      <c r="N1" s="1488"/>
      <c r="O1" s="1488"/>
      <c r="P1" s="1488"/>
      <c r="Q1" s="1488"/>
      <c r="R1" s="1488"/>
      <c r="S1" s="1488"/>
      <c r="T1" s="1488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484" t="s">
        <v>298</v>
      </c>
      <c r="B5" s="1477" t="s">
        <v>390</v>
      </c>
      <c r="C5" s="1163">
        <v>60</v>
      </c>
      <c r="D5" s="732">
        <v>45003</v>
      </c>
      <c r="E5" s="1162">
        <v>38.33</v>
      </c>
      <c r="F5" s="734">
        <v>1</v>
      </c>
      <c r="G5" s="143">
        <f>F43</f>
        <v>38.33</v>
      </c>
      <c r="H5" s="57">
        <f>E4+E5+E6-G5+E7+E8</f>
        <v>0</v>
      </c>
      <c r="L5" s="1484" t="s">
        <v>298</v>
      </c>
      <c r="M5" s="1492" t="s">
        <v>390</v>
      </c>
      <c r="N5" s="1163">
        <v>62</v>
      </c>
      <c r="O5" s="732">
        <v>45013</v>
      </c>
      <c r="P5" s="1162">
        <v>569.63</v>
      </c>
      <c r="Q5" s="734">
        <v>15</v>
      </c>
      <c r="R5" s="143">
        <f>Q43</f>
        <v>76.83</v>
      </c>
      <c r="S5" s="57">
        <f>P4+P5+P6-R5+P7+P8</f>
        <v>492.8</v>
      </c>
    </row>
    <row r="6" spans="1:21" ht="16.5" customHeight="1" x14ac:dyDescent="0.25">
      <c r="A6" s="1484"/>
      <c r="B6" s="1491"/>
      <c r="C6" s="731"/>
      <c r="D6" s="732"/>
      <c r="E6" s="733"/>
      <c r="F6" s="734"/>
      <c r="G6" s="72"/>
      <c r="L6" s="1484"/>
      <c r="M6" s="1493"/>
      <c r="N6" s="731"/>
      <c r="O6" s="732"/>
      <c r="P6" s="733"/>
      <c r="Q6" s="734"/>
      <c r="R6" s="72"/>
    </row>
    <row r="7" spans="1:21" ht="15.75" customHeight="1" thickBot="1" x14ac:dyDescent="0.35">
      <c r="A7" s="1484"/>
      <c r="B7" s="1478"/>
      <c r="C7" s="731"/>
      <c r="D7" s="732"/>
      <c r="E7" s="733"/>
      <c r="F7" s="734"/>
      <c r="G7" s="72"/>
      <c r="I7" s="356"/>
      <c r="J7" s="356"/>
      <c r="L7" s="1484"/>
      <c r="M7" s="1494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52" t="s">
        <v>47</v>
      </c>
      <c r="J8" s="1481" t="s">
        <v>4</v>
      </c>
      <c r="L8" s="3"/>
      <c r="M8" s="389"/>
      <c r="N8" s="225"/>
      <c r="O8" s="324"/>
      <c r="P8" s="228"/>
      <c r="Q8" s="229"/>
      <c r="R8" s="72"/>
      <c r="T8" s="1452" t="s">
        <v>47</v>
      </c>
      <c r="U8" s="148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3"/>
      <c r="J9" s="1482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53"/>
      <c r="U9" s="1482"/>
    </row>
    <row r="10" spans="1:21" ht="15.75" thickTop="1" x14ac:dyDescent="0.25">
      <c r="A10" s="2"/>
      <c r="B10" s="82"/>
      <c r="C10" s="15">
        <v>1</v>
      </c>
      <c r="D10" s="147">
        <v>38.33</v>
      </c>
      <c r="E10" s="234">
        <v>45003</v>
      </c>
      <c r="F10" s="68">
        <f>D10</f>
        <v>38.33</v>
      </c>
      <c r="G10" s="69" t="s">
        <v>599</v>
      </c>
      <c r="H10" s="70">
        <v>62</v>
      </c>
      <c r="I10" s="788">
        <f>E4+E5+E6-F10+E7+E8</f>
        <v>0</v>
      </c>
      <c r="J10" s="804">
        <f>F4+F5+F6+F7-C10+F8</f>
        <v>0</v>
      </c>
      <c r="L10" s="2"/>
      <c r="M10" s="82"/>
      <c r="N10" s="15">
        <v>2</v>
      </c>
      <c r="O10" s="147">
        <v>76.83</v>
      </c>
      <c r="P10" s="234">
        <v>45014</v>
      </c>
      <c r="Q10" s="68">
        <f>O10</f>
        <v>76.83</v>
      </c>
      <c r="R10" s="69" t="s">
        <v>653</v>
      </c>
      <c r="S10" s="70">
        <v>64</v>
      </c>
      <c r="T10" s="788">
        <f>P4+P5+P6-Q10+P7+P8</f>
        <v>492.8</v>
      </c>
      <c r="U10" s="804">
        <f>Q4+Q5+Q6+Q7-N10+Q8</f>
        <v>13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0</v>
      </c>
      <c r="J11" s="123">
        <f>J10-C11</f>
        <v>0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492.8</v>
      </c>
      <c r="U11" s="123">
        <f>U10-N11</f>
        <v>13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0</v>
      </c>
      <c r="J12" s="123">
        <f t="shared" ref="J12:J40" si="1">J11-C12</f>
        <v>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492.8</v>
      </c>
      <c r="U12" s="123">
        <f t="shared" ref="U12:U40" si="3">U11-N12</f>
        <v>13</v>
      </c>
    </row>
    <row r="13" spans="1:21" x14ac:dyDescent="0.25">
      <c r="A13" s="80"/>
      <c r="B13" s="82"/>
      <c r="C13" s="15"/>
      <c r="D13" s="147"/>
      <c r="E13" s="242"/>
      <c r="F13" s="959">
        <f t="shared" ref="F13:F40" si="4">D13</f>
        <v>0</v>
      </c>
      <c r="G13" s="960"/>
      <c r="H13" s="961"/>
      <c r="I13" s="582">
        <f t="shared" si="0"/>
        <v>0</v>
      </c>
      <c r="J13" s="1253">
        <f t="shared" si="1"/>
        <v>0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492.8</v>
      </c>
      <c r="U13" s="123">
        <f t="shared" si="3"/>
        <v>13</v>
      </c>
    </row>
    <row r="14" spans="1:21" x14ac:dyDescent="0.25">
      <c r="A14" s="82"/>
      <c r="B14" s="82"/>
      <c r="C14" s="15"/>
      <c r="D14" s="147"/>
      <c r="E14" s="242"/>
      <c r="F14" s="959">
        <f t="shared" si="4"/>
        <v>0</v>
      </c>
      <c r="G14" s="960"/>
      <c r="H14" s="961"/>
      <c r="I14" s="582">
        <f t="shared" si="0"/>
        <v>0</v>
      </c>
      <c r="J14" s="1253">
        <f t="shared" si="1"/>
        <v>0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492.8</v>
      </c>
      <c r="U14" s="123">
        <f t="shared" si="3"/>
        <v>13</v>
      </c>
    </row>
    <row r="15" spans="1:21" x14ac:dyDescent="0.25">
      <c r="A15" s="81" t="s">
        <v>33</v>
      </c>
      <c r="B15" s="82"/>
      <c r="C15" s="15"/>
      <c r="D15" s="147"/>
      <c r="E15" s="242"/>
      <c r="F15" s="959">
        <f t="shared" si="4"/>
        <v>0</v>
      </c>
      <c r="G15" s="960"/>
      <c r="H15" s="961"/>
      <c r="I15" s="582">
        <f t="shared" si="0"/>
        <v>0</v>
      </c>
      <c r="J15" s="1253">
        <f t="shared" si="1"/>
        <v>0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492.8</v>
      </c>
      <c r="U15" s="123">
        <f t="shared" si="3"/>
        <v>13</v>
      </c>
    </row>
    <row r="16" spans="1:21" x14ac:dyDescent="0.25">
      <c r="A16" s="80"/>
      <c r="B16" s="82"/>
      <c r="C16" s="15"/>
      <c r="D16" s="147"/>
      <c r="E16" s="234"/>
      <c r="F16" s="959">
        <f t="shared" si="4"/>
        <v>0</v>
      </c>
      <c r="G16" s="960"/>
      <c r="H16" s="961"/>
      <c r="I16" s="582">
        <f t="shared" si="0"/>
        <v>0</v>
      </c>
      <c r="J16" s="1253">
        <f t="shared" si="1"/>
        <v>0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492.8</v>
      </c>
      <c r="U16" s="123">
        <f t="shared" si="3"/>
        <v>13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0</v>
      </c>
      <c r="J17" s="123">
        <f t="shared" si="1"/>
        <v>0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492.8</v>
      </c>
      <c r="U17" s="123">
        <f t="shared" si="3"/>
        <v>13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0</v>
      </c>
      <c r="J18" s="123">
        <f t="shared" si="1"/>
        <v>0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492.8</v>
      </c>
      <c r="U18" s="123">
        <f t="shared" si="3"/>
        <v>13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0</v>
      </c>
      <c r="J19" s="123">
        <f t="shared" si="1"/>
        <v>0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492.8</v>
      </c>
      <c r="U19" s="123">
        <f t="shared" si="3"/>
        <v>13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0</v>
      </c>
      <c r="J20" s="123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492.8</v>
      </c>
      <c r="U20" s="123">
        <f t="shared" si="3"/>
        <v>13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0</v>
      </c>
      <c r="J21" s="123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492.8</v>
      </c>
      <c r="U21" s="123">
        <f t="shared" si="3"/>
        <v>13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0</v>
      </c>
      <c r="J22" s="123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492.8</v>
      </c>
      <c r="U22" s="123">
        <f t="shared" si="3"/>
        <v>13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0</v>
      </c>
      <c r="J23" s="123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492.8</v>
      </c>
      <c r="U23" s="123">
        <f t="shared" si="3"/>
        <v>13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492.8</v>
      </c>
      <c r="U24" s="123">
        <f t="shared" si="3"/>
        <v>13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492.8</v>
      </c>
      <c r="U25" s="123">
        <f t="shared" si="3"/>
        <v>13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492.8</v>
      </c>
      <c r="U26" s="123">
        <f t="shared" si="3"/>
        <v>13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492.8</v>
      </c>
      <c r="U27" s="123">
        <f t="shared" si="3"/>
        <v>13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492.8</v>
      </c>
      <c r="U28" s="123">
        <f t="shared" si="3"/>
        <v>13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492.8</v>
      </c>
      <c r="U29" s="123">
        <f t="shared" si="3"/>
        <v>13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492.8</v>
      </c>
      <c r="U30" s="123">
        <f t="shared" si="3"/>
        <v>13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492.8</v>
      </c>
      <c r="U31" s="123">
        <f t="shared" si="3"/>
        <v>13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492.8</v>
      </c>
      <c r="U32" s="123">
        <f t="shared" si="3"/>
        <v>13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492.8</v>
      </c>
      <c r="U33" s="123">
        <f t="shared" si="3"/>
        <v>13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492.8</v>
      </c>
      <c r="U34" s="123">
        <f t="shared" si="3"/>
        <v>13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492.8</v>
      </c>
      <c r="U35" s="123">
        <f t="shared" si="3"/>
        <v>13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492.8</v>
      </c>
      <c r="U36" s="123">
        <f t="shared" si="3"/>
        <v>13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492.8</v>
      </c>
      <c r="U37" s="123">
        <f t="shared" si="3"/>
        <v>13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492.8</v>
      </c>
      <c r="U38" s="123">
        <f t="shared" si="3"/>
        <v>13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0</v>
      </c>
      <c r="J39" s="80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492.8</v>
      </c>
      <c r="U39" s="804">
        <f t="shared" si="3"/>
        <v>13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492.8</v>
      </c>
      <c r="U40" s="123">
        <f t="shared" si="3"/>
        <v>13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</v>
      </c>
      <c r="D43" s="147">
        <v>0</v>
      </c>
      <c r="E43" s="38"/>
      <c r="F43" s="5">
        <f>SUM(F10:F42)</f>
        <v>38.33</v>
      </c>
      <c r="N43" s="89">
        <f>SUM(N10:N42)</f>
        <v>2</v>
      </c>
      <c r="O43" s="147">
        <v>0</v>
      </c>
      <c r="P43" s="38"/>
      <c r="Q43" s="5">
        <f>SUM(Q10:Q42)</f>
        <v>76.83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39" t="s">
        <v>11</v>
      </c>
      <c r="D46" s="1440"/>
      <c r="E46" s="141">
        <f>E5+E4+E6+-F43+E7</f>
        <v>0</v>
      </c>
      <c r="F46" s="5"/>
      <c r="L46" s="47"/>
      <c r="N46" s="1439" t="s">
        <v>11</v>
      </c>
      <c r="O46" s="1440"/>
      <c r="P46" s="141">
        <f>P5+P4+P6+-Q43+P7</f>
        <v>492.8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U1" workbookViewId="0">
      <pane xSplit="2" ySplit="7" topLeftCell="W8" activePane="bottomRight" state="frozen"/>
      <selection activeCell="U1" sqref="U1"/>
      <selection pane="topRight" activeCell="W1" sqref="W1"/>
      <selection pane="bottomLeft" activeCell="U8" sqref="U8"/>
      <selection pane="bottomRight" activeCell="AC9" sqref="A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93" t="s">
        <v>339</v>
      </c>
      <c r="B1" s="1393"/>
      <c r="C1" s="1393"/>
      <c r="D1" s="1393"/>
      <c r="E1" s="1393"/>
      <c r="F1" s="1393"/>
      <c r="G1" s="1393"/>
      <c r="H1" s="96">
        <v>1</v>
      </c>
      <c r="L1" s="1397" t="s">
        <v>327</v>
      </c>
      <c r="M1" s="1397"/>
      <c r="N1" s="1397"/>
      <c r="O1" s="1397"/>
      <c r="P1" s="1397"/>
      <c r="Q1" s="1397"/>
      <c r="R1" s="1397"/>
      <c r="S1" s="96">
        <v>2</v>
      </c>
      <c r="W1" s="1397" t="s">
        <v>327</v>
      </c>
      <c r="X1" s="1397"/>
      <c r="Y1" s="1397"/>
      <c r="Z1" s="1397"/>
      <c r="AA1" s="1397"/>
      <c r="AB1" s="1397"/>
      <c r="AC1" s="1397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495" t="s">
        <v>298</v>
      </c>
      <c r="B5" s="1477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495" t="s">
        <v>298</v>
      </c>
      <c r="M5" s="1477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1053.96</v>
      </c>
      <c r="S5" s="57">
        <f>P4+P5+P6-R5</f>
        <v>0</v>
      </c>
      <c r="W5" s="1495" t="s">
        <v>298</v>
      </c>
      <c r="X5" s="1492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1308.1099999999999</v>
      </c>
      <c r="AD5" s="57">
        <f>AA4+AA5+AA6-AC5</f>
        <v>699.15000000000009</v>
      </c>
    </row>
    <row r="6" spans="1:32" ht="17.25" thickTop="1" thickBot="1" x14ac:dyDescent="0.3">
      <c r="A6" s="1496"/>
      <c r="B6" s="1478"/>
      <c r="C6" s="215"/>
      <c r="D6" s="114"/>
      <c r="E6" s="140"/>
      <c r="F6" s="230"/>
      <c r="I6" s="1473" t="s">
        <v>3</v>
      </c>
      <c r="J6" s="1469" t="s">
        <v>4</v>
      </c>
      <c r="L6" s="1496"/>
      <c r="M6" s="1478"/>
      <c r="N6" s="215"/>
      <c r="O6" s="114"/>
      <c r="P6" s="140"/>
      <c r="Q6" s="230"/>
      <c r="T6" s="1473" t="s">
        <v>3</v>
      </c>
      <c r="U6" s="1469" t="s">
        <v>4</v>
      </c>
      <c r="W6" s="1496"/>
      <c r="X6" s="1494"/>
      <c r="Y6" s="215"/>
      <c r="Z6" s="114"/>
      <c r="AA6" s="140"/>
      <c r="AB6" s="230"/>
      <c r="AE6" s="1473" t="s">
        <v>3</v>
      </c>
      <c r="AF6" s="1469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4"/>
      <c r="J7" s="1470"/>
      <c r="L7" s="1267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4"/>
      <c r="U7" s="1470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74"/>
      <c r="AF7" s="1470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>
        <v>35</v>
      </c>
      <c r="Z8" s="168">
        <v>1000.81</v>
      </c>
      <c r="AA8" s="235">
        <v>45014</v>
      </c>
      <c r="AB8" s="68">
        <f t="shared" ref="AB8:AB13" si="2">Z8</f>
        <v>1000.81</v>
      </c>
      <c r="AC8" s="602" t="s">
        <v>669</v>
      </c>
      <c r="AD8" s="616">
        <v>66</v>
      </c>
      <c r="AE8" s="200">
        <f>AA5+AA4-AB8+AA6</f>
        <v>1006.45</v>
      </c>
      <c r="AF8" s="123">
        <f>AB4+AB5+AB6-Y8</f>
        <v>35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>
        <v>15</v>
      </c>
      <c r="O9" s="168">
        <v>443.03</v>
      </c>
      <c r="P9" s="235">
        <v>45003</v>
      </c>
      <c r="Q9" s="68">
        <f t="shared" si="1"/>
        <v>443.03</v>
      </c>
      <c r="R9" s="602" t="s">
        <v>598</v>
      </c>
      <c r="S9" s="616">
        <v>65</v>
      </c>
      <c r="T9" s="200">
        <f>T8-Q9</f>
        <v>585.53</v>
      </c>
      <c r="U9" s="123">
        <f>U8-N9</f>
        <v>19</v>
      </c>
      <c r="W9" s="186"/>
      <c r="X9" s="82"/>
      <c r="Y9" s="15">
        <v>10</v>
      </c>
      <c r="Z9" s="168">
        <v>307.3</v>
      </c>
      <c r="AA9" s="235">
        <v>45017</v>
      </c>
      <c r="AB9" s="68">
        <f t="shared" si="2"/>
        <v>307.3</v>
      </c>
      <c r="AC9" s="602" t="s">
        <v>701</v>
      </c>
      <c r="AD9" s="616">
        <v>68</v>
      </c>
      <c r="AE9" s="200">
        <f>AE8-AB9</f>
        <v>699.15000000000009</v>
      </c>
      <c r="AF9" s="123">
        <f>AF8-Y9</f>
        <v>25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>
        <v>1</v>
      </c>
      <c r="O10" s="168">
        <v>30.98</v>
      </c>
      <c r="P10" s="235">
        <v>45005</v>
      </c>
      <c r="Q10" s="68">
        <f t="shared" si="1"/>
        <v>30.98</v>
      </c>
      <c r="R10" s="69" t="s">
        <v>608</v>
      </c>
      <c r="S10" s="124">
        <v>67</v>
      </c>
      <c r="T10" s="200">
        <f t="shared" ref="T10:T28" si="5">T9-Q10</f>
        <v>554.54999999999995</v>
      </c>
      <c r="U10" s="123">
        <f t="shared" ref="U10:U28" si="6">U9-N10</f>
        <v>18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699.15000000000009</v>
      </c>
      <c r="AF10" s="123">
        <f t="shared" ref="AF10:AF28" si="8">AF9-Y10</f>
        <v>25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>
        <v>10</v>
      </c>
      <c r="O11" s="168">
        <v>309.58999999999997</v>
      </c>
      <c r="P11" s="235">
        <v>45006</v>
      </c>
      <c r="Q11" s="68">
        <f t="shared" si="1"/>
        <v>309.58999999999997</v>
      </c>
      <c r="R11" s="69" t="s">
        <v>614</v>
      </c>
      <c r="S11" s="124">
        <v>67</v>
      </c>
      <c r="T11" s="200">
        <f t="shared" si="5"/>
        <v>244.95999999999998</v>
      </c>
      <c r="U11" s="123">
        <f t="shared" si="6"/>
        <v>8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699.15000000000009</v>
      </c>
      <c r="AF11" s="123">
        <f t="shared" si="8"/>
        <v>25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>
        <v>3</v>
      </c>
      <c r="O12" s="168">
        <v>91.03</v>
      </c>
      <c r="P12" s="235">
        <v>45006</v>
      </c>
      <c r="Q12" s="68">
        <f t="shared" si="1"/>
        <v>91.03</v>
      </c>
      <c r="R12" s="69" t="s">
        <v>615</v>
      </c>
      <c r="S12" s="124">
        <v>67</v>
      </c>
      <c r="T12" s="788">
        <f t="shared" si="5"/>
        <v>153.92999999999998</v>
      </c>
      <c r="U12" s="804">
        <f t="shared" si="6"/>
        <v>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699.15000000000009</v>
      </c>
      <c r="AF12" s="804">
        <f t="shared" si="8"/>
        <v>25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>
        <v>5</v>
      </c>
      <c r="O13" s="168">
        <v>153.93</v>
      </c>
      <c r="P13" s="234">
        <v>45007</v>
      </c>
      <c r="Q13" s="68">
        <f t="shared" si="1"/>
        <v>153.93</v>
      </c>
      <c r="R13" s="69" t="s">
        <v>627</v>
      </c>
      <c r="S13" s="124">
        <v>67</v>
      </c>
      <c r="T13" s="788">
        <f t="shared" si="5"/>
        <v>0</v>
      </c>
      <c r="U13" s="804">
        <f t="shared" si="6"/>
        <v>0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699.15000000000009</v>
      </c>
      <c r="AF13" s="804">
        <f t="shared" si="8"/>
        <v>25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0</v>
      </c>
      <c r="U14" s="804">
        <f t="shared" si="6"/>
        <v>0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699.15000000000009</v>
      </c>
      <c r="AF14" s="804">
        <f t="shared" si="8"/>
        <v>25</v>
      </c>
    </row>
    <row r="15" spans="1:32" x14ac:dyDescent="0.25">
      <c r="B15" s="82"/>
      <c r="C15" s="15">
        <v>5</v>
      </c>
      <c r="D15" s="1231">
        <v>131.82</v>
      </c>
      <c r="E15" s="1011">
        <v>44996</v>
      </c>
      <c r="F15" s="499">
        <f>D15</f>
        <v>131.82</v>
      </c>
      <c r="G15" s="318" t="s">
        <v>545</v>
      </c>
      <c r="H15" s="1247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959">
        <f>O15</f>
        <v>0</v>
      </c>
      <c r="R15" s="960"/>
      <c r="S15" s="1265"/>
      <c r="T15" s="582">
        <f t="shared" si="5"/>
        <v>0</v>
      </c>
      <c r="U15" s="1253">
        <f t="shared" si="6"/>
        <v>0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699.15000000000009</v>
      </c>
      <c r="AF15" s="804">
        <f t="shared" si="8"/>
        <v>25</v>
      </c>
    </row>
    <row r="16" spans="1:32" x14ac:dyDescent="0.25">
      <c r="A16" s="80"/>
      <c r="B16" s="82"/>
      <c r="C16" s="15">
        <v>1</v>
      </c>
      <c r="D16" s="1231">
        <v>27.06</v>
      </c>
      <c r="E16" s="1018">
        <v>44998</v>
      </c>
      <c r="F16" s="499">
        <f>D16</f>
        <v>27.06</v>
      </c>
      <c r="G16" s="318" t="s">
        <v>552</v>
      </c>
      <c r="H16" s="1247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959">
        <f>O16</f>
        <v>0</v>
      </c>
      <c r="R16" s="960"/>
      <c r="S16" s="1265"/>
      <c r="T16" s="582">
        <f t="shared" si="5"/>
        <v>0</v>
      </c>
      <c r="U16" s="1253">
        <f t="shared" si="6"/>
        <v>0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699.15000000000009</v>
      </c>
      <c r="AF16" s="804">
        <f t="shared" si="8"/>
        <v>25</v>
      </c>
    </row>
    <row r="17" spans="1:32" x14ac:dyDescent="0.25">
      <c r="A17" s="82"/>
      <c r="B17" s="82"/>
      <c r="C17" s="15">
        <v>2</v>
      </c>
      <c r="D17" s="1231">
        <v>48.91</v>
      </c>
      <c r="E17" s="1018">
        <v>45003</v>
      </c>
      <c r="F17" s="499">
        <f t="shared" ref="F17:F29" si="9">D17</f>
        <v>48.91</v>
      </c>
      <c r="G17" s="1248" t="s">
        <v>592</v>
      </c>
      <c r="H17" s="1247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959">
        <f t="shared" ref="Q17:Q29" si="10">O17</f>
        <v>0</v>
      </c>
      <c r="R17" s="1266"/>
      <c r="S17" s="1265"/>
      <c r="T17" s="582">
        <f t="shared" si="5"/>
        <v>0</v>
      </c>
      <c r="U17" s="1253">
        <f t="shared" si="6"/>
        <v>0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699.15000000000009</v>
      </c>
      <c r="AF17" s="804">
        <f t="shared" si="8"/>
        <v>25</v>
      </c>
    </row>
    <row r="18" spans="1:32" x14ac:dyDescent="0.25">
      <c r="A18" s="2"/>
      <c r="B18" s="82"/>
      <c r="C18" s="15">
        <v>3</v>
      </c>
      <c r="D18" s="1231">
        <v>84.12</v>
      </c>
      <c r="E18" s="1018">
        <v>45003</v>
      </c>
      <c r="F18" s="499">
        <f t="shared" si="9"/>
        <v>84.12</v>
      </c>
      <c r="G18" s="318" t="s">
        <v>594</v>
      </c>
      <c r="H18" s="1247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959">
        <f t="shared" si="10"/>
        <v>0</v>
      </c>
      <c r="R18" s="960"/>
      <c r="S18" s="1265"/>
      <c r="T18" s="582">
        <f t="shared" si="5"/>
        <v>0</v>
      </c>
      <c r="U18" s="1253">
        <f t="shared" si="6"/>
        <v>0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699.15000000000009</v>
      </c>
      <c r="AF18" s="123">
        <f t="shared" si="8"/>
        <v>25</v>
      </c>
    </row>
    <row r="19" spans="1:32" x14ac:dyDescent="0.25">
      <c r="A19" s="2"/>
      <c r="B19" s="82"/>
      <c r="C19" s="15"/>
      <c r="D19" s="1231">
        <f t="shared" ref="D19:D28" si="12">C19*B19</f>
        <v>0</v>
      </c>
      <c r="E19" s="1018"/>
      <c r="F19" s="499">
        <f t="shared" si="9"/>
        <v>0</v>
      </c>
      <c r="G19" s="318"/>
      <c r="H19" s="1247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959">
        <f t="shared" si="10"/>
        <v>0</v>
      </c>
      <c r="R19" s="960"/>
      <c r="S19" s="1265"/>
      <c r="T19" s="582">
        <f t="shared" si="5"/>
        <v>0</v>
      </c>
      <c r="U19" s="1253">
        <f t="shared" si="6"/>
        <v>0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699.15000000000009</v>
      </c>
      <c r="AF19" s="123">
        <f t="shared" si="8"/>
        <v>25</v>
      </c>
    </row>
    <row r="20" spans="1:32" x14ac:dyDescent="0.25">
      <c r="A20" s="2"/>
      <c r="B20" s="82"/>
      <c r="C20" s="15"/>
      <c r="D20" s="1231">
        <f t="shared" si="12"/>
        <v>0</v>
      </c>
      <c r="E20" s="1011"/>
      <c r="F20" s="499">
        <f t="shared" si="9"/>
        <v>0</v>
      </c>
      <c r="G20" s="318"/>
      <c r="H20" s="1247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699.15000000000009</v>
      </c>
      <c r="AF20" s="123">
        <f t="shared" si="8"/>
        <v>25</v>
      </c>
    </row>
    <row r="21" spans="1:32" x14ac:dyDescent="0.25">
      <c r="A21" s="2"/>
      <c r="B21" s="82"/>
      <c r="C21" s="15"/>
      <c r="D21" s="1231">
        <f t="shared" si="12"/>
        <v>0</v>
      </c>
      <c r="E21" s="1011"/>
      <c r="F21" s="499">
        <f t="shared" si="9"/>
        <v>0</v>
      </c>
      <c r="G21" s="1007"/>
      <c r="H21" s="1252"/>
      <c r="I21" s="582">
        <f t="shared" si="3"/>
        <v>0</v>
      </c>
      <c r="J21" s="1253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699.15000000000009</v>
      </c>
      <c r="AF21" s="123">
        <f t="shared" si="8"/>
        <v>25</v>
      </c>
    </row>
    <row r="22" spans="1:32" x14ac:dyDescent="0.25">
      <c r="A22" s="2"/>
      <c r="B22" s="82"/>
      <c r="C22" s="15"/>
      <c r="D22" s="1231">
        <f t="shared" si="12"/>
        <v>0</v>
      </c>
      <c r="E22" s="1011"/>
      <c r="F22" s="499">
        <f t="shared" si="9"/>
        <v>0</v>
      </c>
      <c r="G22" s="1007"/>
      <c r="H22" s="1252"/>
      <c r="I22" s="582">
        <f t="shared" si="3"/>
        <v>0</v>
      </c>
      <c r="J22" s="1253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699.15000000000009</v>
      </c>
      <c r="AF22" s="123">
        <f t="shared" si="8"/>
        <v>25</v>
      </c>
    </row>
    <row r="23" spans="1:32" x14ac:dyDescent="0.25">
      <c r="A23" s="2"/>
      <c r="B23" s="82"/>
      <c r="C23" s="15"/>
      <c r="D23" s="1231">
        <f t="shared" si="12"/>
        <v>0</v>
      </c>
      <c r="E23" s="1011"/>
      <c r="F23" s="499">
        <f t="shared" si="9"/>
        <v>0</v>
      </c>
      <c r="G23" s="1007"/>
      <c r="H23" s="1252"/>
      <c r="I23" s="582">
        <f t="shared" si="3"/>
        <v>0</v>
      </c>
      <c r="J23" s="1253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699.15000000000009</v>
      </c>
      <c r="AF23" s="123">
        <f t="shared" si="8"/>
        <v>25</v>
      </c>
    </row>
    <row r="24" spans="1:32" x14ac:dyDescent="0.25">
      <c r="A24" s="2"/>
      <c r="B24" s="82"/>
      <c r="C24" s="15"/>
      <c r="D24" s="1231">
        <f t="shared" si="12"/>
        <v>0</v>
      </c>
      <c r="E24" s="1018"/>
      <c r="F24" s="499">
        <f t="shared" si="9"/>
        <v>0</v>
      </c>
      <c r="G24" s="1007"/>
      <c r="H24" s="1252"/>
      <c r="I24" s="582">
        <f t="shared" si="3"/>
        <v>0</v>
      </c>
      <c r="J24" s="1253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699.15000000000009</v>
      </c>
      <c r="AF24" s="123">
        <f t="shared" si="8"/>
        <v>25</v>
      </c>
    </row>
    <row r="25" spans="1:32" x14ac:dyDescent="0.25">
      <c r="A25" s="2"/>
      <c r="B25" s="82"/>
      <c r="C25" s="15"/>
      <c r="D25" s="1231">
        <f t="shared" si="12"/>
        <v>0</v>
      </c>
      <c r="E25" s="1018"/>
      <c r="F25" s="499">
        <f t="shared" si="9"/>
        <v>0</v>
      </c>
      <c r="G25" s="318"/>
      <c r="H25" s="1247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699.15000000000009</v>
      </c>
      <c r="AF25" s="123">
        <f t="shared" si="8"/>
        <v>25</v>
      </c>
    </row>
    <row r="26" spans="1:32" x14ac:dyDescent="0.25">
      <c r="A26" s="2"/>
      <c r="B26" s="82"/>
      <c r="C26" s="15"/>
      <c r="D26" s="1231">
        <f t="shared" si="12"/>
        <v>0</v>
      </c>
      <c r="E26" s="1225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699.15000000000009</v>
      </c>
      <c r="AF26" s="123">
        <f t="shared" si="8"/>
        <v>25</v>
      </c>
    </row>
    <row r="27" spans="1:32" x14ac:dyDescent="0.25">
      <c r="A27" s="2"/>
      <c r="B27" s="82"/>
      <c r="C27" s="15"/>
      <c r="D27" s="1231">
        <f t="shared" si="12"/>
        <v>0</v>
      </c>
      <c r="E27" s="1225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699.15000000000009</v>
      </c>
      <c r="AF27" s="123">
        <f t="shared" si="8"/>
        <v>25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699.15000000000009</v>
      </c>
      <c r="AF28" s="123">
        <f t="shared" si="8"/>
        <v>25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35</v>
      </c>
      <c r="O30" s="48">
        <f>SUM(O8:O29)</f>
        <v>1053.96</v>
      </c>
      <c r="P30" s="38"/>
      <c r="Q30" s="5">
        <f>SUM(Q8:Q29)</f>
        <v>1053.96</v>
      </c>
      <c r="U30" s="72"/>
      <c r="Y30" s="89">
        <f>SUM(Y8:Y29)</f>
        <v>45</v>
      </c>
      <c r="Z30" s="48">
        <f>SUM(Z8:Z29)</f>
        <v>1308.1099999999999</v>
      </c>
      <c r="AA30" s="38"/>
      <c r="AB30" s="5">
        <f>SUM(AB8:AB29)</f>
        <v>1308.1099999999999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  <c r="W31" s="51"/>
      <c r="Z31" s="110" t="s">
        <v>4</v>
      </c>
      <c r="AA31" s="67">
        <f>AB4+AB5+AB6-+Y30</f>
        <v>25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39" t="s">
        <v>11</v>
      </c>
      <c r="D33" s="1440"/>
      <c r="E33" s="141">
        <f>E5+E4+E6+-F30</f>
        <v>0</v>
      </c>
      <c r="L33" s="47"/>
      <c r="N33" s="1439" t="s">
        <v>11</v>
      </c>
      <c r="O33" s="1440"/>
      <c r="P33" s="141">
        <f>P5+P4+P6+-Q30</f>
        <v>0</v>
      </c>
      <c r="W33" s="47"/>
      <c r="Y33" s="1439" t="s">
        <v>11</v>
      </c>
      <c r="Z33" s="1440"/>
      <c r="AA33" s="141">
        <f>AA5+AA4+AA6+-AB30</f>
        <v>699.15000000000009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 t="s">
        <v>327</v>
      </c>
      <c r="B1" s="1397"/>
      <c r="C1" s="1397"/>
      <c r="D1" s="1397"/>
      <c r="E1" s="1397"/>
      <c r="F1" s="1397"/>
      <c r="G1" s="13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4">
        <v>45003</v>
      </c>
      <c r="E4" s="228">
        <v>30.9</v>
      </c>
      <c r="F4" s="229">
        <v>1</v>
      </c>
    </row>
    <row r="5" spans="1:10" ht="16.5" thickBot="1" x14ac:dyDescent="0.3">
      <c r="A5" s="1495" t="s">
        <v>298</v>
      </c>
      <c r="B5" s="1492" t="s">
        <v>480</v>
      </c>
      <c r="C5" s="509">
        <v>193</v>
      </c>
      <c r="D5" s="1174">
        <v>45013</v>
      </c>
      <c r="E5" s="1164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496"/>
      <c r="B6" s="1494"/>
      <c r="C6" s="215"/>
      <c r="D6" s="1174"/>
      <c r="E6" s="140"/>
      <c r="F6" s="230"/>
      <c r="I6" s="1473" t="s">
        <v>3</v>
      </c>
      <c r="J6" s="14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4"/>
      <c r="J7" s="1470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2" t="s">
        <v>599</v>
      </c>
      <c r="H8" s="616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2" t="s">
        <v>653</v>
      </c>
      <c r="H9" s="616">
        <v>195</v>
      </c>
      <c r="I9" s="200">
        <f>I8-F9</f>
        <v>335.3</v>
      </c>
      <c r="J9" s="12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335.3</v>
      </c>
      <c r="J12" s="804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335.3</v>
      </c>
      <c r="J13" s="804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335.3</v>
      </c>
      <c r="J14" s="804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335.3</v>
      </c>
      <c r="J15" s="804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335.3</v>
      </c>
      <c r="J16" s="804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335.3</v>
      </c>
      <c r="J17" s="804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9" t="s">
        <v>11</v>
      </c>
      <c r="D33" s="1440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 t="s">
        <v>327</v>
      </c>
      <c r="B1" s="1397"/>
      <c r="C1" s="1397"/>
      <c r="D1" s="1397"/>
      <c r="E1" s="1397"/>
      <c r="F1" s="1397"/>
      <c r="G1" s="13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4">
        <v>17.600000000000001</v>
      </c>
      <c r="F4" s="230">
        <v>1</v>
      </c>
    </row>
    <row r="5" spans="1:10" ht="16.5" thickBot="1" x14ac:dyDescent="0.3">
      <c r="A5" s="1495" t="s">
        <v>298</v>
      </c>
      <c r="B5" s="1492" t="s">
        <v>493</v>
      </c>
      <c r="C5" s="509">
        <v>83</v>
      </c>
      <c r="D5" s="330">
        <v>45013</v>
      </c>
      <c r="E5" s="1186">
        <v>20.05</v>
      </c>
      <c r="F5" s="230">
        <v>1</v>
      </c>
      <c r="G5" s="143">
        <f>F30</f>
        <v>37.650000000000006</v>
      </c>
      <c r="H5" s="57">
        <f>E4+E5+E6-G5</f>
        <v>0</v>
      </c>
    </row>
    <row r="6" spans="1:10" ht="17.25" thickTop="1" thickBot="1" x14ac:dyDescent="0.3">
      <c r="A6" s="1496"/>
      <c r="B6" s="1494"/>
      <c r="C6" s="215"/>
      <c r="D6" s="114"/>
      <c r="E6" s="1185"/>
      <c r="F6" s="230"/>
      <c r="I6" s="1473" t="s">
        <v>3</v>
      </c>
      <c r="J6" s="14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4"/>
      <c r="J7" s="1470"/>
    </row>
    <row r="8" spans="1:10" ht="15.75" thickTop="1" x14ac:dyDescent="0.25">
      <c r="A8" s="79" t="s">
        <v>32</v>
      </c>
      <c r="B8" s="82"/>
      <c r="C8" s="15">
        <v>1</v>
      </c>
      <c r="D8" s="168">
        <v>17.600000000000001</v>
      </c>
      <c r="E8" s="235">
        <v>45003</v>
      </c>
      <c r="F8" s="68">
        <f t="shared" ref="F8:F13" si="0">D8</f>
        <v>17.600000000000001</v>
      </c>
      <c r="G8" s="602" t="s">
        <v>599</v>
      </c>
      <c r="H8" s="616">
        <v>85</v>
      </c>
      <c r="I8" s="200">
        <f>E5+E4-F8+E6</f>
        <v>20.050000000000004</v>
      </c>
      <c r="J8" s="123">
        <f>F4+F5+F6-C8</f>
        <v>1</v>
      </c>
    </row>
    <row r="9" spans="1:10" x14ac:dyDescent="0.25">
      <c r="A9" s="186"/>
      <c r="B9" s="82"/>
      <c r="C9" s="15">
        <v>1</v>
      </c>
      <c r="D9" s="168">
        <v>20.05</v>
      </c>
      <c r="E9" s="235">
        <v>45014</v>
      </c>
      <c r="F9" s="68">
        <f t="shared" si="0"/>
        <v>20.05</v>
      </c>
      <c r="G9" s="602" t="s">
        <v>653</v>
      </c>
      <c r="H9" s="616">
        <v>85</v>
      </c>
      <c r="I9" s="200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960"/>
      <c r="H11" s="1265"/>
      <c r="I11" s="582">
        <f t="shared" si="1"/>
        <v>0</v>
      </c>
      <c r="J11" s="125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960"/>
      <c r="H12" s="1265"/>
      <c r="I12" s="582">
        <f t="shared" si="1"/>
        <v>0</v>
      </c>
      <c r="J12" s="125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960"/>
      <c r="H13" s="1265"/>
      <c r="I13" s="582">
        <f t="shared" si="1"/>
        <v>0</v>
      </c>
      <c r="J13" s="1253">
        <f t="shared" si="2"/>
        <v>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960"/>
      <c r="H14" s="1265"/>
      <c r="I14" s="582">
        <f t="shared" si="1"/>
        <v>0</v>
      </c>
      <c r="J14" s="1253">
        <f t="shared" si="2"/>
        <v>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0</v>
      </c>
      <c r="J15" s="804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0</v>
      </c>
      <c r="J16" s="804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0</v>
      </c>
      <c r="J17" s="804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</v>
      </c>
      <c r="D30" s="48">
        <f>SUM(D8:D29)</f>
        <v>37.650000000000006</v>
      </c>
      <c r="E30" s="38"/>
      <c r="F30" s="5">
        <f>SUM(F8:F29)</f>
        <v>37.650000000000006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9" t="s">
        <v>11</v>
      </c>
      <c r="D33" s="144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7" t="s">
        <v>183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98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398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G21" sqref="G20:G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8" t="s">
        <v>327</v>
      </c>
      <c r="B1" s="1488"/>
      <c r="C1" s="1488"/>
      <c r="D1" s="1488"/>
      <c r="E1" s="1488"/>
      <c r="F1" s="1488"/>
      <c r="G1" s="1488"/>
      <c r="H1" s="1488"/>
      <c r="I1" s="14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30" t="s">
        <v>298</v>
      </c>
      <c r="B5" s="1497" t="s">
        <v>391</v>
      </c>
      <c r="C5" s="225">
        <v>381</v>
      </c>
      <c r="D5" s="324">
        <v>45003</v>
      </c>
      <c r="E5" s="1164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430"/>
      <c r="B6" s="1498"/>
      <c r="C6" s="225"/>
      <c r="D6" s="324"/>
      <c r="E6" s="244"/>
      <c r="F6" s="230"/>
      <c r="G6" s="72"/>
    </row>
    <row r="7" spans="1:10" ht="15.75" customHeight="1" thickBot="1" x14ac:dyDescent="0.35">
      <c r="A7" s="1430"/>
      <c r="B7" s="149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52" t="s">
        <v>47</v>
      </c>
      <c r="J8" s="14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3"/>
      <c r="J9" s="1482"/>
    </row>
    <row r="10" spans="1:10" ht="15.75" thickTop="1" x14ac:dyDescent="0.25">
      <c r="A10" s="2"/>
      <c r="B10" s="82">
        <v>10</v>
      </c>
      <c r="C10" s="15">
        <v>1</v>
      </c>
      <c r="D10" s="1258">
        <v>9.48</v>
      </c>
      <c r="E10" s="705">
        <v>45003</v>
      </c>
      <c r="F10" s="1261">
        <f t="shared" ref="F10:F34" si="0">D10</f>
        <v>9.48</v>
      </c>
      <c r="G10" s="602" t="s">
        <v>599</v>
      </c>
      <c r="H10" s="603">
        <v>383</v>
      </c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258">
        <f>B11*C11</f>
        <v>0</v>
      </c>
      <c r="E11" s="708"/>
      <c r="F11" s="1261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258">
        <f t="shared" ref="D12:D31" si="1">B12*C12</f>
        <v>0</v>
      </c>
      <c r="E12" s="705"/>
      <c r="F12" s="1261">
        <f t="shared" si="0"/>
        <v>0</v>
      </c>
      <c r="G12" s="960"/>
      <c r="H12" s="961"/>
      <c r="I12" s="582">
        <f t="shared" ref="I12:I32" si="2">I11-F12</f>
        <v>0</v>
      </c>
      <c r="J12" s="1253">
        <f t="shared" ref="J12:J32" si="3">J11-C12</f>
        <v>0</v>
      </c>
    </row>
    <row r="13" spans="1:10" x14ac:dyDescent="0.25">
      <c r="A13" s="80"/>
      <c r="B13" s="82">
        <v>10</v>
      </c>
      <c r="C13" s="15"/>
      <c r="D13" s="1258">
        <f t="shared" si="1"/>
        <v>0</v>
      </c>
      <c r="E13" s="711"/>
      <c r="F13" s="1261">
        <f t="shared" si="0"/>
        <v>0</v>
      </c>
      <c r="G13" s="960"/>
      <c r="H13" s="961"/>
      <c r="I13" s="582">
        <f t="shared" si="2"/>
        <v>0</v>
      </c>
      <c r="J13" s="1253">
        <f t="shared" si="3"/>
        <v>0</v>
      </c>
    </row>
    <row r="14" spans="1:10" x14ac:dyDescent="0.25">
      <c r="A14" s="82"/>
      <c r="B14" s="82">
        <v>10</v>
      </c>
      <c r="C14" s="15"/>
      <c r="D14" s="1258">
        <f t="shared" si="1"/>
        <v>0</v>
      </c>
      <c r="E14" s="711"/>
      <c r="F14" s="1261">
        <f t="shared" si="0"/>
        <v>0</v>
      </c>
      <c r="G14" s="960"/>
      <c r="H14" s="961"/>
      <c r="I14" s="582">
        <f t="shared" si="2"/>
        <v>0</v>
      </c>
      <c r="J14" s="12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258">
        <f t="shared" si="1"/>
        <v>0</v>
      </c>
      <c r="E15" s="711"/>
      <c r="F15" s="1261">
        <f t="shared" si="0"/>
        <v>0</v>
      </c>
      <c r="G15" s="960"/>
      <c r="H15" s="961"/>
      <c r="I15" s="582">
        <f t="shared" si="2"/>
        <v>0</v>
      </c>
      <c r="J15" s="1253">
        <f t="shared" si="3"/>
        <v>0</v>
      </c>
    </row>
    <row r="16" spans="1:10" x14ac:dyDescent="0.25">
      <c r="A16" s="80"/>
      <c r="B16" s="82">
        <v>10</v>
      </c>
      <c r="C16" s="15"/>
      <c r="D16" s="1258">
        <f t="shared" si="1"/>
        <v>0</v>
      </c>
      <c r="E16" s="705"/>
      <c r="F16" s="1261">
        <f t="shared" si="0"/>
        <v>0</v>
      </c>
      <c r="G16" s="960"/>
      <c r="H16" s="961"/>
      <c r="I16" s="582">
        <f t="shared" si="2"/>
        <v>0</v>
      </c>
      <c r="J16" s="1253">
        <f t="shared" si="3"/>
        <v>0</v>
      </c>
    </row>
    <row r="17" spans="1:10" x14ac:dyDescent="0.25">
      <c r="A17" s="82"/>
      <c r="B17" s="82">
        <v>10</v>
      </c>
      <c r="C17" s="15"/>
      <c r="D17" s="1258">
        <f t="shared" si="1"/>
        <v>0</v>
      </c>
      <c r="E17" s="711"/>
      <c r="F17" s="1261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258">
        <f t="shared" si="1"/>
        <v>0</v>
      </c>
      <c r="E18" s="711"/>
      <c r="F18" s="1261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258">
        <f t="shared" si="1"/>
        <v>0</v>
      </c>
      <c r="E19" s="711"/>
      <c r="F19" s="1261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258">
        <f t="shared" si="1"/>
        <v>0</v>
      </c>
      <c r="E20" s="705"/>
      <c r="F20" s="1261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258">
        <f t="shared" si="1"/>
        <v>0</v>
      </c>
      <c r="E21" s="705"/>
      <c r="F21" s="1261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258">
        <f t="shared" si="1"/>
        <v>0</v>
      </c>
      <c r="E22" s="708"/>
      <c r="F22" s="1261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258">
        <f t="shared" si="1"/>
        <v>0</v>
      </c>
      <c r="E23" s="708"/>
      <c r="F23" s="1261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258">
        <f t="shared" si="1"/>
        <v>0</v>
      </c>
      <c r="E24" s="708"/>
      <c r="F24" s="1261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258">
        <f t="shared" si="1"/>
        <v>0</v>
      </c>
      <c r="E25" s="708"/>
      <c r="F25" s="1261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258">
        <f t="shared" si="1"/>
        <v>0</v>
      </c>
      <c r="E26" s="708"/>
      <c r="F26" s="1261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258">
        <f t="shared" si="1"/>
        <v>0</v>
      </c>
      <c r="E27" s="708"/>
      <c r="F27" s="1261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258">
        <f t="shared" si="1"/>
        <v>0</v>
      </c>
      <c r="E28" s="708"/>
      <c r="F28" s="1261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258">
        <f t="shared" si="1"/>
        <v>0</v>
      </c>
      <c r="E29" s="708"/>
      <c r="F29" s="1261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258">
        <f t="shared" si="1"/>
        <v>0</v>
      </c>
      <c r="E30" s="708"/>
      <c r="F30" s="1261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258">
        <f t="shared" si="1"/>
        <v>0</v>
      </c>
      <c r="E31" s="708"/>
      <c r="F31" s="1261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ht="14.25" customHeight="1" x14ac:dyDescent="0.25">
      <c r="A32" s="2"/>
      <c r="B32" s="82">
        <v>10</v>
      </c>
      <c r="C32" s="15"/>
      <c r="D32" s="1259"/>
      <c r="E32" s="235"/>
      <c r="F32" s="1262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ht="15.75" thickBot="1" x14ac:dyDescent="0.3">
      <c r="A33" s="4"/>
      <c r="B33" s="82">
        <v>10</v>
      </c>
      <c r="C33" s="37"/>
      <c r="D33" s="1260">
        <v>0</v>
      </c>
      <c r="E33" s="153"/>
      <c r="F33" s="1262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1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0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439" t="s">
        <v>11</v>
      </c>
      <c r="D37" s="1440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8"/>
      <c r="B1" s="1488"/>
      <c r="C1" s="1488"/>
      <c r="D1" s="1488"/>
      <c r="E1" s="1488"/>
      <c r="F1" s="1488"/>
      <c r="G1" s="1488"/>
      <c r="H1" s="1488"/>
      <c r="I1" s="14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30" t="s">
        <v>442</v>
      </c>
      <c r="B5" s="1497" t="s">
        <v>104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30"/>
      <c r="B6" s="1498"/>
      <c r="C6" s="225"/>
      <c r="D6" s="324"/>
      <c r="E6" s="244"/>
      <c r="F6" s="230"/>
      <c r="G6" s="72"/>
    </row>
    <row r="7" spans="1:10" ht="15.75" customHeight="1" thickBot="1" x14ac:dyDescent="0.35">
      <c r="A7" s="1430"/>
      <c r="B7" s="149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52" t="s">
        <v>47</v>
      </c>
      <c r="J8" s="14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3"/>
      <c r="J9" s="1482"/>
    </row>
    <row r="10" spans="1:10" ht="15.75" thickTop="1" x14ac:dyDescent="0.25">
      <c r="A10" s="2"/>
      <c r="B10" s="82">
        <v>10</v>
      </c>
      <c r="C10" s="15"/>
      <c r="D10" s="1028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028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028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0</v>
      </c>
      <c r="J12" s="804">
        <f t="shared" ref="J12:J36" si="3">J11-C12</f>
        <v>0</v>
      </c>
    </row>
    <row r="13" spans="1:10" x14ac:dyDescent="0.25">
      <c r="A13" s="80"/>
      <c r="B13" s="82">
        <v>10</v>
      </c>
      <c r="C13" s="15"/>
      <c r="D13" s="1028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0</v>
      </c>
      <c r="J13" s="804">
        <f t="shared" si="3"/>
        <v>0</v>
      </c>
    </row>
    <row r="14" spans="1:10" x14ac:dyDescent="0.25">
      <c r="A14" s="82"/>
      <c r="B14" s="82">
        <v>10</v>
      </c>
      <c r="C14" s="15"/>
      <c r="D14" s="1028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0</v>
      </c>
      <c r="J14" s="80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028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0</v>
      </c>
      <c r="J15" s="804">
        <f t="shared" si="3"/>
        <v>0</v>
      </c>
    </row>
    <row r="16" spans="1:10" x14ac:dyDescent="0.25">
      <c r="A16" s="80"/>
      <c r="B16" s="82">
        <v>10</v>
      </c>
      <c r="C16" s="15"/>
      <c r="D16" s="1028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0</v>
      </c>
      <c r="J16" s="804">
        <f t="shared" si="3"/>
        <v>0</v>
      </c>
    </row>
    <row r="17" spans="1:10" x14ac:dyDescent="0.25">
      <c r="A17" s="82"/>
      <c r="B17" s="82">
        <v>10</v>
      </c>
      <c r="C17" s="15"/>
      <c r="D17" s="1028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028">
        <f t="shared" si="1"/>
        <v>0</v>
      </c>
      <c r="E18" s="711"/>
      <c r="F18" s="604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028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028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028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028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028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028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028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028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028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028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028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028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028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x14ac:dyDescent="0.25">
      <c r="A32" s="2"/>
      <c r="B32" s="82">
        <v>10</v>
      </c>
      <c r="C32" s="15"/>
      <c r="D32" s="1028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x14ac:dyDescent="0.25">
      <c r="A33" s="2"/>
      <c r="B33" s="82">
        <v>10</v>
      </c>
      <c r="C33" s="15"/>
      <c r="D33" s="1028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0</v>
      </c>
      <c r="J33" s="804">
        <f t="shared" si="3"/>
        <v>0</v>
      </c>
    </row>
    <row r="34" spans="1:10" x14ac:dyDescent="0.25">
      <c r="A34" s="2"/>
      <c r="B34" s="82">
        <v>10</v>
      </c>
      <c r="C34" s="15"/>
      <c r="D34" s="1028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0</v>
      </c>
      <c r="J34" s="804">
        <f t="shared" si="3"/>
        <v>0</v>
      </c>
    </row>
    <row r="35" spans="1:10" x14ac:dyDescent="0.25">
      <c r="A35" s="2"/>
      <c r="B35" s="82">
        <v>10</v>
      </c>
      <c r="C35" s="15"/>
      <c r="D35" s="1028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0</v>
      </c>
      <c r="J35" s="804">
        <f t="shared" si="3"/>
        <v>0</v>
      </c>
    </row>
    <row r="36" spans="1:10" x14ac:dyDescent="0.25">
      <c r="A36" s="2"/>
      <c r="B36" s="82">
        <v>10</v>
      </c>
      <c r="C36" s="15"/>
      <c r="D36" s="1028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0</v>
      </c>
      <c r="J36" s="804">
        <f t="shared" si="3"/>
        <v>0</v>
      </c>
    </row>
    <row r="37" spans="1:10" x14ac:dyDescent="0.25">
      <c r="A37" s="2"/>
      <c r="B37" s="82">
        <v>10</v>
      </c>
      <c r="C37" s="15"/>
      <c r="D37" s="1028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0</v>
      </c>
      <c r="J37" s="804">
        <f t="shared" ref="J37:J69" si="5">J36-C37</f>
        <v>0</v>
      </c>
    </row>
    <row r="38" spans="1:10" x14ac:dyDescent="0.25">
      <c r="A38" s="2"/>
      <c r="B38" s="82">
        <v>10</v>
      </c>
      <c r="C38" s="15"/>
      <c r="D38" s="1028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0</v>
      </c>
      <c r="J38" s="804">
        <f t="shared" si="5"/>
        <v>0</v>
      </c>
    </row>
    <row r="39" spans="1:10" x14ac:dyDescent="0.25">
      <c r="A39" s="2"/>
      <c r="B39" s="82">
        <v>10</v>
      </c>
      <c r="C39" s="15"/>
      <c r="D39" s="1028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0</v>
      </c>
      <c r="J39" s="804">
        <f t="shared" si="5"/>
        <v>0</v>
      </c>
    </row>
    <row r="40" spans="1:10" x14ac:dyDescent="0.25">
      <c r="A40" s="2"/>
      <c r="B40" s="82">
        <v>10</v>
      </c>
      <c r="C40" s="15"/>
      <c r="D40" s="1028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0</v>
      </c>
      <c r="J40" s="804">
        <f t="shared" si="5"/>
        <v>0</v>
      </c>
    </row>
    <row r="41" spans="1:10" x14ac:dyDescent="0.25">
      <c r="A41" s="2"/>
      <c r="B41" s="82">
        <v>10</v>
      </c>
      <c r="C41" s="15"/>
      <c r="D41" s="1028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0</v>
      </c>
      <c r="J41" s="804">
        <f t="shared" si="5"/>
        <v>0</v>
      </c>
    </row>
    <row r="42" spans="1:10" x14ac:dyDescent="0.25">
      <c r="A42" s="2"/>
      <c r="B42" s="82">
        <v>10</v>
      </c>
      <c r="C42" s="15"/>
      <c r="D42" s="1028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0</v>
      </c>
      <c r="J42" s="804">
        <f t="shared" si="5"/>
        <v>0</v>
      </c>
    </row>
    <row r="43" spans="1:10" x14ac:dyDescent="0.25">
      <c r="A43" s="2"/>
      <c r="B43" s="82">
        <v>10</v>
      </c>
      <c r="C43" s="15"/>
      <c r="D43" s="1028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0</v>
      </c>
      <c r="J43" s="804">
        <f t="shared" si="5"/>
        <v>0</v>
      </c>
    </row>
    <row r="44" spans="1:10" x14ac:dyDescent="0.25">
      <c r="A44" s="2"/>
      <c r="B44" s="82">
        <v>10</v>
      </c>
      <c r="C44" s="15"/>
      <c r="D44" s="1028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0</v>
      </c>
      <c r="J44" s="804">
        <f t="shared" si="5"/>
        <v>0</v>
      </c>
    </row>
    <row r="45" spans="1:10" x14ac:dyDescent="0.25">
      <c r="A45" s="2"/>
      <c r="B45" s="82">
        <v>10</v>
      </c>
      <c r="C45" s="15"/>
      <c r="D45" s="1028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0</v>
      </c>
      <c r="J45" s="804">
        <f t="shared" si="5"/>
        <v>0</v>
      </c>
    </row>
    <row r="46" spans="1:10" x14ac:dyDescent="0.25">
      <c r="A46" s="2"/>
      <c r="B46" s="82">
        <v>10</v>
      </c>
      <c r="C46" s="15"/>
      <c r="D46" s="1028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0</v>
      </c>
      <c r="J46" s="804">
        <f t="shared" si="5"/>
        <v>0</v>
      </c>
    </row>
    <row r="47" spans="1:10" x14ac:dyDescent="0.25">
      <c r="A47" s="2"/>
      <c r="B47" s="82">
        <v>10</v>
      </c>
      <c r="C47" s="15"/>
      <c r="D47" s="1028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0</v>
      </c>
      <c r="J47" s="804">
        <f t="shared" si="5"/>
        <v>0</v>
      </c>
    </row>
    <row r="48" spans="1:10" x14ac:dyDescent="0.25">
      <c r="A48" s="2"/>
      <c r="B48" s="82">
        <v>10</v>
      </c>
      <c r="C48" s="15"/>
      <c r="D48" s="1028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0</v>
      </c>
      <c r="J48" s="804">
        <f t="shared" si="5"/>
        <v>0</v>
      </c>
    </row>
    <row r="49" spans="1:10" x14ac:dyDescent="0.25">
      <c r="A49" s="2"/>
      <c r="B49" s="82">
        <v>10</v>
      </c>
      <c r="C49" s="15"/>
      <c r="D49" s="1028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0</v>
      </c>
      <c r="J49" s="804">
        <f t="shared" si="5"/>
        <v>0</v>
      </c>
    </row>
    <row r="50" spans="1:10" x14ac:dyDescent="0.25">
      <c r="A50" s="2"/>
      <c r="B50" s="82">
        <v>10</v>
      </c>
      <c r="C50" s="15"/>
      <c r="D50" s="1028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0</v>
      </c>
      <c r="J50" s="804">
        <f t="shared" si="5"/>
        <v>0</v>
      </c>
    </row>
    <row r="51" spans="1:10" x14ac:dyDescent="0.25">
      <c r="A51" s="2"/>
      <c r="B51" s="82">
        <v>10</v>
      </c>
      <c r="C51" s="15"/>
      <c r="D51" s="1028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0</v>
      </c>
      <c r="J51" s="804">
        <f t="shared" si="5"/>
        <v>0</v>
      </c>
    </row>
    <row r="52" spans="1:10" x14ac:dyDescent="0.25">
      <c r="A52" s="2"/>
      <c r="B52" s="82">
        <v>10</v>
      </c>
      <c r="C52" s="15"/>
      <c r="D52" s="1028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0</v>
      </c>
      <c r="J52" s="804">
        <f t="shared" si="5"/>
        <v>0</v>
      </c>
    </row>
    <row r="53" spans="1:10" x14ac:dyDescent="0.25">
      <c r="A53" s="2"/>
      <c r="B53" s="82">
        <v>10</v>
      </c>
      <c r="C53" s="15"/>
      <c r="D53" s="1028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0</v>
      </c>
      <c r="J53" s="804">
        <f t="shared" si="5"/>
        <v>0</v>
      </c>
    </row>
    <row r="54" spans="1:10" x14ac:dyDescent="0.25">
      <c r="A54" s="2"/>
      <c r="B54" s="82">
        <v>10</v>
      </c>
      <c r="C54" s="15"/>
      <c r="D54" s="1028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0</v>
      </c>
      <c r="J54" s="804">
        <f t="shared" si="5"/>
        <v>0</v>
      </c>
    </row>
    <row r="55" spans="1:10" x14ac:dyDescent="0.25">
      <c r="A55" s="2"/>
      <c r="B55" s="82">
        <v>10</v>
      </c>
      <c r="C55" s="15"/>
      <c r="D55" s="1028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0</v>
      </c>
      <c r="J55" s="804">
        <f t="shared" si="5"/>
        <v>0</v>
      </c>
    </row>
    <row r="56" spans="1:10" x14ac:dyDescent="0.25">
      <c r="A56" s="2"/>
      <c r="B56" s="82">
        <v>10</v>
      </c>
      <c r="C56" s="15"/>
      <c r="D56" s="1028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0</v>
      </c>
      <c r="J56" s="804">
        <f t="shared" si="5"/>
        <v>0</v>
      </c>
    </row>
    <row r="57" spans="1:10" x14ac:dyDescent="0.25">
      <c r="A57" s="2"/>
      <c r="B57" s="82">
        <v>10</v>
      </c>
      <c r="C57" s="15"/>
      <c r="D57" s="1028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0</v>
      </c>
      <c r="J57" s="804">
        <f t="shared" si="5"/>
        <v>0</v>
      </c>
    </row>
    <row r="58" spans="1:10" x14ac:dyDescent="0.25">
      <c r="A58" s="2"/>
      <c r="B58" s="82">
        <v>10</v>
      </c>
      <c r="C58" s="15"/>
      <c r="D58" s="1028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0</v>
      </c>
      <c r="J58" s="804">
        <f t="shared" si="5"/>
        <v>0</v>
      </c>
    </row>
    <row r="59" spans="1:10" x14ac:dyDescent="0.25">
      <c r="A59" s="2"/>
      <c r="B59" s="82">
        <v>10</v>
      </c>
      <c r="C59" s="15"/>
      <c r="D59" s="1028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0</v>
      </c>
      <c r="J59" s="804">
        <f t="shared" si="5"/>
        <v>0</v>
      </c>
    </row>
    <row r="60" spans="1:10" x14ac:dyDescent="0.25">
      <c r="A60" s="2"/>
      <c r="B60" s="82">
        <v>10</v>
      </c>
      <c r="C60" s="15"/>
      <c r="D60" s="1028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0</v>
      </c>
      <c r="J60" s="804">
        <f t="shared" si="5"/>
        <v>0</v>
      </c>
    </row>
    <row r="61" spans="1:10" x14ac:dyDescent="0.25">
      <c r="A61" s="2"/>
      <c r="B61" s="82">
        <v>10</v>
      </c>
      <c r="C61" s="15"/>
      <c r="D61" s="1028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0</v>
      </c>
      <c r="J61" s="804">
        <f t="shared" si="5"/>
        <v>0</v>
      </c>
    </row>
    <row r="62" spans="1:10" x14ac:dyDescent="0.25">
      <c r="A62" s="2"/>
      <c r="B62" s="82">
        <v>10</v>
      </c>
      <c r="C62" s="15"/>
      <c r="D62" s="1028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0</v>
      </c>
      <c r="J62" s="80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0</v>
      </c>
      <c r="J63" s="80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0</v>
      </c>
      <c r="J64" s="80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0</v>
      </c>
      <c r="J65" s="80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0</v>
      </c>
      <c r="J66" s="80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0</v>
      </c>
      <c r="J67" s="80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0</v>
      </c>
      <c r="J68" s="80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0</v>
      </c>
      <c r="J69" s="80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39" t="s">
        <v>11</v>
      </c>
      <c r="D74" s="144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8" t="s">
        <v>327</v>
      </c>
      <c r="B1" s="1388"/>
      <c r="C1" s="1388"/>
      <c r="D1" s="1388"/>
      <c r="E1" s="1388"/>
      <c r="F1" s="1388"/>
      <c r="G1" s="138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408" t="s">
        <v>113</v>
      </c>
      <c r="B5" s="1412" t="s">
        <v>74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408"/>
      <c r="B6" s="1499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2039.56</v>
      </c>
      <c r="J11" s="634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2039.56</v>
      </c>
      <c r="J12" s="634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2039.56</v>
      </c>
      <c r="J13" s="634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2039.56</v>
      </c>
      <c r="J14" s="634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2039.56</v>
      </c>
      <c r="J15" s="634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2039.56</v>
      </c>
      <c r="J16" s="634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2039.56</v>
      </c>
      <c r="J17" s="634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2039.56</v>
      </c>
      <c r="J18" s="634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84" t="s">
        <v>21</v>
      </c>
      <c r="E75" s="1385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01"/>
      <c r="B5" s="150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1"/>
      <c r="B6" s="150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5" t="s">
        <v>11</v>
      </c>
      <c r="D60" s="139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8"/>
      <c r="B1" s="1388"/>
      <c r="C1" s="1388"/>
      <c r="D1" s="1388"/>
      <c r="E1" s="1388"/>
      <c r="F1" s="1388"/>
      <c r="G1" s="138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401"/>
      <c r="B5" s="1412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401"/>
      <c r="B6" s="1412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12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84" t="s">
        <v>21</v>
      </c>
      <c r="E41" s="1385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F28" sqref="F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93" t="s">
        <v>340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501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502"/>
      <c r="B5" s="1504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503"/>
      <c r="B6" s="1505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146</v>
      </c>
      <c r="C22" s="753">
        <v>8</v>
      </c>
      <c r="D22" s="1268">
        <v>233.66</v>
      </c>
      <c r="E22" s="1269">
        <v>45007</v>
      </c>
      <c r="F22" s="1268">
        <f t="shared" si="0"/>
        <v>233.66</v>
      </c>
      <c r="G22" s="1270" t="s">
        <v>621</v>
      </c>
      <c r="H22" s="1271">
        <v>30</v>
      </c>
      <c r="I22" s="599">
        <f t="shared" si="3"/>
        <v>4271.5999999999995</v>
      </c>
    </row>
    <row r="23" spans="2:9" x14ac:dyDescent="0.25">
      <c r="B23" s="757">
        <f t="shared" si="1"/>
        <v>145</v>
      </c>
      <c r="C23" s="753">
        <v>1</v>
      </c>
      <c r="D23" s="1268">
        <v>29.73</v>
      </c>
      <c r="E23" s="1269">
        <v>45009</v>
      </c>
      <c r="F23" s="1268">
        <f t="shared" si="0"/>
        <v>29.73</v>
      </c>
      <c r="G23" s="1270" t="s">
        <v>644</v>
      </c>
      <c r="H23" s="1271">
        <v>30</v>
      </c>
      <c r="I23" s="599">
        <f t="shared" si="3"/>
        <v>4241.87</v>
      </c>
    </row>
    <row r="24" spans="2:9" x14ac:dyDescent="0.25">
      <c r="B24" s="757">
        <f t="shared" si="1"/>
        <v>135</v>
      </c>
      <c r="C24" s="753">
        <v>10</v>
      </c>
      <c r="D24" s="1268">
        <v>280.63</v>
      </c>
      <c r="E24" s="1269">
        <v>45010</v>
      </c>
      <c r="F24" s="1268">
        <f t="shared" si="0"/>
        <v>280.63</v>
      </c>
      <c r="G24" s="1270" t="s">
        <v>647</v>
      </c>
      <c r="H24" s="1271">
        <v>30</v>
      </c>
      <c r="I24" s="599">
        <f t="shared" si="3"/>
        <v>3961.24</v>
      </c>
    </row>
    <row r="25" spans="2:9" x14ac:dyDescent="0.25">
      <c r="B25" s="757">
        <f t="shared" si="1"/>
        <v>125</v>
      </c>
      <c r="C25" s="753">
        <v>10</v>
      </c>
      <c r="D25" s="1268">
        <v>277.08999999999997</v>
      </c>
      <c r="E25" s="1269">
        <v>45016</v>
      </c>
      <c r="F25" s="1268">
        <f t="shared" si="0"/>
        <v>277.08999999999997</v>
      </c>
      <c r="G25" s="1270" t="s">
        <v>688</v>
      </c>
      <c r="H25" s="1271">
        <v>30</v>
      </c>
      <c r="I25" s="599">
        <f t="shared" si="3"/>
        <v>3684.1499999999996</v>
      </c>
    </row>
    <row r="26" spans="2:9" x14ac:dyDescent="0.25">
      <c r="B26" s="757">
        <f t="shared" si="1"/>
        <v>125</v>
      </c>
      <c r="C26" s="753"/>
      <c r="D26" s="1268"/>
      <c r="E26" s="1269"/>
      <c r="F26" s="1268">
        <f t="shared" si="0"/>
        <v>0</v>
      </c>
      <c r="G26" s="1270"/>
      <c r="H26" s="1271"/>
      <c r="I26" s="599">
        <f t="shared" si="3"/>
        <v>3684.1499999999996</v>
      </c>
    </row>
    <row r="27" spans="2:9" x14ac:dyDescent="0.25">
      <c r="B27" s="757">
        <f t="shared" si="1"/>
        <v>125</v>
      </c>
      <c r="C27" s="753"/>
      <c r="D27" s="1268"/>
      <c r="E27" s="1269"/>
      <c r="F27" s="1268">
        <f t="shared" si="0"/>
        <v>0</v>
      </c>
      <c r="G27" s="1270"/>
      <c r="H27" s="1271"/>
      <c r="I27" s="599">
        <f t="shared" si="3"/>
        <v>3684.1499999999996</v>
      </c>
    </row>
    <row r="28" spans="2:9" x14ac:dyDescent="0.25">
      <c r="B28" s="336">
        <f t="shared" si="1"/>
        <v>125</v>
      </c>
      <c r="C28" s="325"/>
      <c r="D28" s="1249"/>
      <c r="E28" s="1272"/>
      <c r="F28" s="1249">
        <f t="shared" si="0"/>
        <v>0</v>
      </c>
      <c r="G28" s="1273"/>
      <c r="H28" s="1274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249"/>
      <c r="E29" s="1272"/>
      <c r="F29" s="1249">
        <f t="shared" si="0"/>
        <v>0</v>
      </c>
      <c r="G29" s="1273"/>
      <c r="H29" s="1274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249"/>
      <c r="E30" s="1272"/>
      <c r="F30" s="1249">
        <f t="shared" si="0"/>
        <v>0</v>
      </c>
      <c r="G30" s="1273"/>
      <c r="H30" s="1274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249"/>
      <c r="E31" s="1275"/>
      <c r="F31" s="1249">
        <f t="shared" si="0"/>
        <v>0</v>
      </c>
      <c r="G31" s="1273"/>
      <c r="H31" s="1274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249"/>
      <c r="E32" s="1275"/>
      <c r="F32" s="1249">
        <f t="shared" si="0"/>
        <v>0</v>
      </c>
      <c r="G32" s="1273"/>
      <c r="H32" s="1274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249"/>
      <c r="E33" s="1275"/>
      <c r="F33" s="1249">
        <f t="shared" si="0"/>
        <v>0</v>
      </c>
      <c r="G33" s="1273"/>
      <c r="H33" s="1274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249"/>
      <c r="E34" s="1275"/>
      <c r="F34" s="1249">
        <f t="shared" si="0"/>
        <v>0</v>
      </c>
      <c r="G34" s="1273"/>
      <c r="H34" s="1274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7"/>
      <c r="H58" s="593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93" t="s">
        <v>337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6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507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4" t="s">
        <v>226</v>
      </c>
      <c r="H10" s="955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4" t="s">
        <v>247</v>
      </c>
      <c r="H11" s="955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4" t="s">
        <v>290</v>
      </c>
      <c r="H12" s="955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4" t="s">
        <v>305</v>
      </c>
      <c r="H13" s="955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49">
        <v>23.41</v>
      </c>
      <c r="E14" s="1019">
        <v>44996</v>
      </c>
      <c r="F14" s="640">
        <f t="shared" si="3"/>
        <v>23.41</v>
      </c>
      <c r="G14" s="647" t="s">
        <v>548</v>
      </c>
      <c r="H14" s="1021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49">
        <v>113.77</v>
      </c>
      <c r="E15" s="1019">
        <v>45002</v>
      </c>
      <c r="F15" s="640">
        <f t="shared" si="3"/>
        <v>113.77</v>
      </c>
      <c r="G15" s="647" t="s">
        <v>586</v>
      </c>
      <c r="H15" s="1021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8">
        <v>1</v>
      </c>
      <c r="D16" s="1249">
        <v>22.2</v>
      </c>
      <c r="E16" s="1019">
        <v>45014</v>
      </c>
      <c r="F16" s="640">
        <f t="shared" si="3"/>
        <v>22.2</v>
      </c>
      <c r="G16" s="647" t="s">
        <v>676</v>
      </c>
      <c r="H16" s="1250">
        <v>72</v>
      </c>
      <c r="I16" s="128">
        <f t="shared" si="4"/>
        <v>1298.4299999999998</v>
      </c>
    </row>
    <row r="17" spans="1:9" x14ac:dyDescent="0.25">
      <c r="B17" s="393">
        <f t="shared" si="2"/>
        <v>37</v>
      </c>
      <c r="C17" s="548">
        <v>7</v>
      </c>
      <c r="D17" s="1249">
        <v>182.95</v>
      </c>
      <c r="E17" s="1019">
        <v>45015</v>
      </c>
      <c r="F17" s="640">
        <f t="shared" si="3"/>
        <v>182.95</v>
      </c>
      <c r="G17" s="647" t="s">
        <v>682</v>
      </c>
      <c r="H17" s="1250">
        <v>72</v>
      </c>
      <c r="I17" s="128">
        <f t="shared" si="4"/>
        <v>1115.4799999999998</v>
      </c>
    </row>
    <row r="18" spans="1:9" x14ac:dyDescent="0.25">
      <c r="B18" s="393">
        <f t="shared" si="2"/>
        <v>37</v>
      </c>
      <c r="C18" s="548"/>
      <c r="D18" s="1249"/>
      <c r="E18" s="1019"/>
      <c r="F18" s="640">
        <f t="shared" si="3"/>
        <v>0</v>
      </c>
      <c r="G18" s="647"/>
      <c r="H18" s="1250"/>
      <c r="I18" s="128">
        <f t="shared" si="4"/>
        <v>1115.4799999999998</v>
      </c>
    </row>
    <row r="19" spans="1:9" x14ac:dyDescent="0.25">
      <c r="B19" s="393">
        <f t="shared" si="2"/>
        <v>37</v>
      </c>
      <c r="C19" s="548"/>
      <c r="D19" s="1249"/>
      <c r="E19" s="1019"/>
      <c r="F19" s="640">
        <f t="shared" si="3"/>
        <v>0</v>
      </c>
      <c r="G19" s="647"/>
      <c r="H19" s="1250"/>
      <c r="I19" s="128">
        <f t="shared" si="4"/>
        <v>1115.4799999999998</v>
      </c>
    </row>
    <row r="20" spans="1:9" x14ac:dyDescent="0.25">
      <c r="B20" s="393">
        <f t="shared" si="2"/>
        <v>37</v>
      </c>
      <c r="C20" s="548"/>
      <c r="D20" s="1249"/>
      <c r="E20" s="1019"/>
      <c r="F20" s="640">
        <f t="shared" si="3"/>
        <v>0</v>
      </c>
      <c r="G20" s="647"/>
      <c r="H20" s="1250"/>
      <c r="I20" s="128">
        <f t="shared" si="4"/>
        <v>1115.4799999999998</v>
      </c>
    </row>
    <row r="21" spans="1:9" x14ac:dyDescent="0.25">
      <c r="B21" s="393">
        <f t="shared" si="2"/>
        <v>37</v>
      </c>
      <c r="C21" s="548"/>
      <c r="D21" s="1249"/>
      <c r="E21" s="1019"/>
      <c r="F21" s="640">
        <f t="shared" si="3"/>
        <v>0</v>
      </c>
      <c r="G21" s="647"/>
      <c r="H21" s="1251"/>
      <c r="I21" s="128">
        <f t="shared" si="4"/>
        <v>1115.4799999999998</v>
      </c>
    </row>
    <row r="22" spans="1:9" x14ac:dyDescent="0.25">
      <c r="B22" s="393">
        <f t="shared" si="2"/>
        <v>37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28" sqref="D2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341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6" t="s">
        <v>103</v>
      </c>
      <c r="C4" s="99"/>
      <c r="D4" s="131"/>
      <c r="E4" s="85"/>
      <c r="F4" s="72"/>
      <c r="G4" s="227"/>
    </row>
    <row r="5" spans="1:9" x14ac:dyDescent="0.25">
      <c r="A5" s="1408" t="s">
        <v>90</v>
      </c>
      <c r="B5" s="1507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2000.6699999999998</v>
      </c>
      <c r="H5" s="134">
        <f>E5-G5</f>
        <v>0</v>
      </c>
    </row>
    <row r="6" spans="1:9" ht="15.75" thickBot="1" x14ac:dyDescent="0.3">
      <c r="A6" s="140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0</v>
      </c>
      <c r="C22" s="15">
        <v>4</v>
      </c>
      <c r="D22" s="1277">
        <v>54.44</v>
      </c>
      <c r="E22" s="1278">
        <v>45010</v>
      </c>
      <c r="F22" s="1277">
        <f t="shared" si="0"/>
        <v>54.44</v>
      </c>
      <c r="G22" s="1279" t="s">
        <v>647</v>
      </c>
      <c r="H22" s="1280">
        <v>57</v>
      </c>
      <c r="I22" s="128">
        <f t="shared" si="2"/>
        <v>4.9737991503207013E-13</v>
      </c>
    </row>
    <row r="23" spans="1:9" x14ac:dyDescent="0.25">
      <c r="B23" s="103">
        <f t="shared" si="1"/>
        <v>0</v>
      </c>
      <c r="C23" s="15"/>
      <c r="D23" s="1277"/>
      <c r="E23" s="1278"/>
      <c r="F23" s="1277">
        <f t="shared" si="0"/>
        <v>0</v>
      </c>
      <c r="G23" s="1279"/>
      <c r="H23" s="1280"/>
      <c r="I23" s="128">
        <f t="shared" si="2"/>
        <v>4.9737991503207013E-13</v>
      </c>
    </row>
    <row r="24" spans="1:9" x14ac:dyDescent="0.25">
      <c r="B24" s="103">
        <f t="shared" si="1"/>
        <v>0</v>
      </c>
      <c r="C24" s="15"/>
      <c r="D24" s="1277"/>
      <c r="E24" s="1278"/>
      <c r="F24" s="1281">
        <f t="shared" si="0"/>
        <v>0</v>
      </c>
      <c r="G24" s="1282"/>
      <c r="H24" s="1283"/>
      <c r="I24" s="1257">
        <f t="shared" si="2"/>
        <v>4.9737991503207013E-13</v>
      </c>
    </row>
    <row r="25" spans="1:9" x14ac:dyDescent="0.25">
      <c r="B25" s="103">
        <f t="shared" si="1"/>
        <v>0</v>
      </c>
      <c r="C25" s="15"/>
      <c r="D25" s="1277"/>
      <c r="E25" s="1278"/>
      <c r="F25" s="1281">
        <f t="shared" si="0"/>
        <v>0</v>
      </c>
      <c r="G25" s="1282"/>
      <c r="H25" s="1283"/>
      <c r="I25" s="1257">
        <f t="shared" si="2"/>
        <v>4.9737991503207013E-13</v>
      </c>
    </row>
    <row r="26" spans="1:9" x14ac:dyDescent="0.25">
      <c r="B26" s="103">
        <f t="shared" si="1"/>
        <v>0</v>
      </c>
      <c r="C26" s="15"/>
      <c r="D26" s="950"/>
      <c r="E26" s="951"/>
      <c r="F26" s="1284">
        <f t="shared" si="0"/>
        <v>0</v>
      </c>
      <c r="G26" s="1285"/>
      <c r="H26" s="1286"/>
      <c r="I26" s="1257">
        <f t="shared" si="2"/>
        <v>4.9737991503207013E-13</v>
      </c>
    </row>
    <row r="27" spans="1:9" x14ac:dyDescent="0.25">
      <c r="B27" s="103"/>
      <c r="C27" s="15"/>
      <c r="D27" s="950"/>
      <c r="E27" s="951"/>
      <c r="F27" s="1284">
        <f t="shared" si="0"/>
        <v>0</v>
      </c>
      <c r="G27" s="1285"/>
      <c r="H27" s="1287"/>
      <c r="I27" s="1257">
        <f t="shared" si="2"/>
        <v>4.9737991503207013E-13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4.9737991503207013E-13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147</v>
      </c>
      <c r="D32" s="102">
        <f>SUM(D8:D31)</f>
        <v>2000.6699999999998</v>
      </c>
      <c r="E32" s="74"/>
      <c r="F32" s="102">
        <f>SUM(F8:F31)</f>
        <v>2000.6699999999998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workbookViewId="0">
      <selection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  <c r="K1" s="1397" t="s">
        <v>327</v>
      </c>
      <c r="L1" s="1397"/>
      <c r="M1" s="1397"/>
      <c r="N1" s="1397"/>
      <c r="O1" s="1397"/>
      <c r="P1" s="1397"/>
      <c r="Q1" s="1397"/>
      <c r="R1" s="11">
        <v>2</v>
      </c>
      <c r="U1" s="1397" t="s">
        <v>327</v>
      </c>
      <c r="V1" s="1397"/>
      <c r="W1" s="1397"/>
      <c r="X1" s="1397"/>
      <c r="Y1" s="1397"/>
      <c r="Z1" s="1397"/>
      <c r="AA1" s="1397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06" t="s">
        <v>674</v>
      </c>
      <c r="C4" s="99"/>
      <c r="D4" s="131"/>
      <c r="E4" s="85"/>
      <c r="F4" s="72"/>
      <c r="G4" s="227"/>
      <c r="L4" s="1510" t="s">
        <v>488</v>
      </c>
      <c r="M4" s="99"/>
      <c r="N4" s="131"/>
      <c r="O4" s="85"/>
      <c r="P4" s="72"/>
      <c r="Q4" s="1123"/>
      <c r="V4" s="1508" t="s">
        <v>445</v>
      </c>
      <c r="W4" s="99"/>
      <c r="X4" s="131"/>
      <c r="Y4" s="85"/>
      <c r="Z4" s="72"/>
      <c r="AA4" s="1123"/>
    </row>
    <row r="5" spans="1:29" ht="15.75" x14ac:dyDescent="0.25">
      <c r="A5" s="1401" t="s">
        <v>298</v>
      </c>
      <c r="B5" s="1507"/>
      <c r="C5" s="99">
        <v>105</v>
      </c>
      <c r="D5" s="131">
        <v>45013</v>
      </c>
      <c r="E5" s="85">
        <v>854.6</v>
      </c>
      <c r="F5" s="72">
        <v>35</v>
      </c>
      <c r="G5" s="816">
        <f>F32</f>
        <v>452.24</v>
      </c>
      <c r="H5" s="134">
        <f>E5-G5</f>
        <v>402.36</v>
      </c>
      <c r="K5" s="1401" t="s">
        <v>298</v>
      </c>
      <c r="L5" s="1511"/>
      <c r="M5" s="124">
        <v>107</v>
      </c>
      <c r="N5" s="1165">
        <v>45003</v>
      </c>
      <c r="O5" s="1166">
        <v>27.5</v>
      </c>
      <c r="P5" s="72">
        <v>1</v>
      </c>
      <c r="Q5" s="816">
        <f>P32</f>
        <v>27.5</v>
      </c>
      <c r="R5" s="134">
        <f>O5-Q5</f>
        <v>0</v>
      </c>
      <c r="U5" s="1401" t="s">
        <v>298</v>
      </c>
      <c r="V5" s="1509"/>
      <c r="W5" s="124">
        <v>116</v>
      </c>
      <c r="X5" s="1165">
        <v>45013</v>
      </c>
      <c r="Y5" s="1166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401"/>
      <c r="B6" s="1290"/>
      <c r="G6" s="72"/>
      <c r="K6" s="1401"/>
      <c r="L6" s="1167"/>
      <c r="Q6" s="72"/>
      <c r="U6" s="1401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235">
        <v>45014</v>
      </c>
      <c r="F8" s="91">
        <f t="shared" ref="F8:F28" si="0">D8</f>
        <v>121.72</v>
      </c>
      <c r="G8" s="1291" t="s">
        <v>673</v>
      </c>
      <c r="H8" s="1292">
        <v>107</v>
      </c>
      <c r="I8" s="47">
        <f>I7-D8+E5</f>
        <v>732.88</v>
      </c>
      <c r="K8" s="54"/>
      <c r="L8" s="93"/>
      <c r="M8" s="15">
        <v>1</v>
      </c>
      <c r="N8" s="91">
        <v>27.5</v>
      </c>
      <c r="O8" s="130">
        <v>45003</v>
      </c>
      <c r="P8" s="91">
        <f t="shared" ref="P8:P28" si="1">N8</f>
        <v>27.5</v>
      </c>
      <c r="Q8" s="94" t="s">
        <v>599</v>
      </c>
      <c r="R8" s="70">
        <v>109</v>
      </c>
      <c r="S8" s="128">
        <f>S7-N8+O5</f>
        <v>0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393">
        <f>B8-C9</f>
        <v>29</v>
      </c>
      <c r="C9" s="548">
        <v>1</v>
      </c>
      <c r="D9" s="1236">
        <v>35.72</v>
      </c>
      <c r="E9" s="1237">
        <v>45014</v>
      </c>
      <c r="F9" s="91">
        <f t="shared" si="0"/>
        <v>35.72</v>
      </c>
      <c r="G9" s="1293" t="s">
        <v>653</v>
      </c>
      <c r="H9" s="1294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0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393">
        <f t="shared" ref="B10:B28" si="3">B9-C10</f>
        <v>19</v>
      </c>
      <c r="C10" s="548">
        <v>10</v>
      </c>
      <c r="D10" s="1236">
        <v>247.19</v>
      </c>
      <c r="E10" s="1237">
        <v>45014</v>
      </c>
      <c r="F10" s="91">
        <f t="shared" si="0"/>
        <v>247.19</v>
      </c>
      <c r="G10" s="1293" t="s">
        <v>653</v>
      </c>
      <c r="H10" s="1294">
        <v>107</v>
      </c>
      <c r="I10" s="47">
        <f t="shared" ref="I10:I28" si="4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5">S9-N10</f>
        <v>0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6">AC9-X10</f>
        <v>35.72</v>
      </c>
    </row>
    <row r="11" spans="1:29" x14ac:dyDescent="0.25">
      <c r="A11" s="54"/>
      <c r="B11" s="393">
        <f t="shared" si="3"/>
        <v>17</v>
      </c>
      <c r="C11" s="548">
        <v>2</v>
      </c>
      <c r="D11" s="1236">
        <v>47.61</v>
      </c>
      <c r="E11" s="1237">
        <v>45015</v>
      </c>
      <c r="F11" s="91">
        <f t="shared" si="0"/>
        <v>47.61</v>
      </c>
      <c r="G11" s="1293" t="s">
        <v>677</v>
      </c>
      <c r="H11" s="1294">
        <v>107</v>
      </c>
      <c r="I11" s="47">
        <f t="shared" si="4"/>
        <v>402.35999999999996</v>
      </c>
      <c r="K11" s="54"/>
      <c r="L11" s="2"/>
      <c r="M11" s="501"/>
      <c r="N11" s="102"/>
      <c r="O11" s="502"/>
      <c r="P11" s="1255">
        <f t="shared" si="1"/>
        <v>0</v>
      </c>
      <c r="Q11" s="1256"/>
      <c r="R11" s="961"/>
      <c r="S11" s="1257">
        <f t="shared" si="5"/>
        <v>0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6"/>
        <v>35.72</v>
      </c>
    </row>
    <row r="12" spans="1:29" x14ac:dyDescent="0.25">
      <c r="A12" s="74"/>
      <c r="B12" s="393">
        <f t="shared" si="3"/>
        <v>17</v>
      </c>
      <c r="C12" s="548"/>
      <c r="D12" s="1236"/>
      <c r="E12" s="1237"/>
      <c r="F12" s="91">
        <f t="shared" si="0"/>
        <v>0</v>
      </c>
      <c r="G12" s="1293"/>
      <c r="H12" s="1294"/>
      <c r="I12" s="47">
        <f t="shared" si="4"/>
        <v>402.35999999999996</v>
      </c>
      <c r="K12" s="74"/>
      <c r="L12" s="2"/>
      <c r="M12" s="501"/>
      <c r="N12" s="102"/>
      <c r="O12" s="502"/>
      <c r="P12" s="1255">
        <f t="shared" si="1"/>
        <v>0</v>
      </c>
      <c r="Q12" s="1256"/>
      <c r="R12" s="961"/>
      <c r="S12" s="1257">
        <f t="shared" si="5"/>
        <v>0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6"/>
        <v>35.72</v>
      </c>
    </row>
    <row r="13" spans="1:29" x14ac:dyDescent="0.25">
      <c r="A13" s="74"/>
      <c r="B13" s="393">
        <f t="shared" si="3"/>
        <v>17</v>
      </c>
      <c r="C13" s="548"/>
      <c r="D13" s="1236"/>
      <c r="E13" s="1237"/>
      <c r="F13" s="91">
        <f t="shared" si="0"/>
        <v>0</v>
      </c>
      <c r="G13" s="1293"/>
      <c r="H13" s="1294"/>
      <c r="I13" s="47">
        <f t="shared" si="4"/>
        <v>402.35999999999996</v>
      </c>
      <c r="K13" s="74"/>
      <c r="L13" s="2"/>
      <c r="M13" s="501"/>
      <c r="N13" s="102"/>
      <c r="O13" s="502"/>
      <c r="P13" s="1255">
        <f t="shared" si="1"/>
        <v>0</v>
      </c>
      <c r="Q13" s="1256"/>
      <c r="R13" s="961"/>
      <c r="S13" s="1257">
        <f t="shared" si="5"/>
        <v>0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6"/>
        <v>35.72</v>
      </c>
    </row>
    <row r="14" spans="1:29" x14ac:dyDescent="0.25">
      <c r="B14" s="393">
        <f t="shared" si="3"/>
        <v>17</v>
      </c>
      <c r="C14" s="548"/>
      <c r="D14" s="1236"/>
      <c r="E14" s="1237"/>
      <c r="F14" s="91">
        <f t="shared" si="0"/>
        <v>0</v>
      </c>
      <c r="G14" s="1293"/>
      <c r="H14" s="1294"/>
      <c r="I14" s="47">
        <f t="shared" si="4"/>
        <v>402.35999999999996</v>
      </c>
      <c r="L14" s="2"/>
      <c r="M14" s="501"/>
      <c r="N14" s="102"/>
      <c r="O14" s="502"/>
      <c r="P14" s="1255">
        <f t="shared" si="1"/>
        <v>0</v>
      </c>
      <c r="Q14" s="1256"/>
      <c r="R14" s="961"/>
      <c r="S14" s="1257">
        <f t="shared" si="5"/>
        <v>0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6"/>
        <v>35.72</v>
      </c>
    </row>
    <row r="15" spans="1:29" x14ac:dyDescent="0.25">
      <c r="B15" s="393">
        <f t="shared" si="3"/>
        <v>17</v>
      </c>
      <c r="C15" s="548"/>
      <c r="D15" s="1236"/>
      <c r="E15" s="1237"/>
      <c r="F15" s="91">
        <f t="shared" si="0"/>
        <v>0</v>
      </c>
      <c r="G15" s="1293"/>
      <c r="H15" s="1294"/>
      <c r="I15" s="47">
        <f t="shared" si="4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5"/>
        <v>0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6"/>
        <v>35.72</v>
      </c>
    </row>
    <row r="16" spans="1:29" x14ac:dyDescent="0.25">
      <c r="B16" s="393">
        <f t="shared" si="3"/>
        <v>17</v>
      </c>
      <c r="C16" s="548"/>
      <c r="D16" s="1236"/>
      <c r="E16" s="1237"/>
      <c r="F16" s="91">
        <f t="shared" si="0"/>
        <v>0</v>
      </c>
      <c r="G16" s="1293"/>
      <c r="H16" s="1294"/>
      <c r="I16" s="47">
        <f t="shared" si="4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5"/>
        <v>0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6"/>
        <v>35.72</v>
      </c>
    </row>
    <row r="17" spans="1:29" x14ac:dyDescent="0.25">
      <c r="B17" s="393">
        <f t="shared" si="3"/>
        <v>17</v>
      </c>
      <c r="C17" s="548"/>
      <c r="D17" s="1236"/>
      <c r="E17" s="1237"/>
      <c r="F17" s="91">
        <f t="shared" si="0"/>
        <v>0</v>
      </c>
      <c r="G17" s="1293"/>
      <c r="H17" s="1294"/>
      <c r="I17" s="47">
        <f t="shared" si="4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5"/>
        <v>0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6"/>
        <v>35.72</v>
      </c>
    </row>
    <row r="18" spans="1:29" x14ac:dyDescent="0.25">
      <c r="B18" s="393">
        <f t="shared" si="3"/>
        <v>17</v>
      </c>
      <c r="C18" s="548"/>
      <c r="D18" s="1236"/>
      <c r="E18" s="1237"/>
      <c r="F18" s="91">
        <f t="shared" si="0"/>
        <v>0</v>
      </c>
      <c r="G18" s="1293"/>
      <c r="H18" s="1294"/>
      <c r="I18" s="47">
        <f t="shared" si="4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5"/>
        <v>0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6"/>
        <v>35.72</v>
      </c>
    </row>
    <row r="19" spans="1:29" x14ac:dyDescent="0.25">
      <c r="B19" s="393">
        <f t="shared" si="3"/>
        <v>17</v>
      </c>
      <c r="C19" s="548"/>
      <c r="D19" s="1236"/>
      <c r="E19" s="1237"/>
      <c r="F19" s="91">
        <f t="shared" si="0"/>
        <v>0</v>
      </c>
      <c r="G19" s="1293"/>
      <c r="H19" s="1294"/>
      <c r="I19" s="47">
        <f t="shared" si="4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5"/>
        <v>0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6"/>
        <v>35.72</v>
      </c>
    </row>
    <row r="20" spans="1:29" x14ac:dyDescent="0.25">
      <c r="B20" s="393">
        <f t="shared" si="3"/>
        <v>17</v>
      </c>
      <c r="C20" s="548"/>
      <c r="D20" s="1236"/>
      <c r="E20" s="1237"/>
      <c r="F20" s="91">
        <f t="shared" si="0"/>
        <v>0</v>
      </c>
      <c r="G20" s="1293"/>
      <c r="H20" s="1294"/>
      <c r="I20" s="47">
        <f t="shared" si="4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5"/>
        <v>0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6"/>
        <v>35.72</v>
      </c>
    </row>
    <row r="21" spans="1:29" x14ac:dyDescent="0.25">
      <c r="B21" s="393">
        <f t="shared" si="3"/>
        <v>17</v>
      </c>
      <c r="C21" s="548"/>
      <c r="D21" s="1236"/>
      <c r="E21" s="1237"/>
      <c r="F21" s="91">
        <f t="shared" si="0"/>
        <v>0</v>
      </c>
      <c r="G21" s="1293"/>
      <c r="H21" s="1294"/>
      <c r="I21" s="47">
        <f t="shared" si="4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5"/>
        <v>0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6"/>
        <v>35.72</v>
      </c>
    </row>
    <row r="22" spans="1:29" x14ac:dyDescent="0.25">
      <c r="B22" s="393">
        <f t="shared" si="3"/>
        <v>17</v>
      </c>
      <c r="C22" s="548"/>
      <c r="D22" s="1236"/>
      <c r="E22" s="1237"/>
      <c r="F22" s="91">
        <f t="shared" si="0"/>
        <v>0</v>
      </c>
      <c r="G22" s="1293"/>
      <c r="H22" s="1294"/>
      <c r="I22" s="47">
        <f t="shared" si="4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5"/>
        <v>0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6"/>
        <v>35.72</v>
      </c>
    </row>
    <row r="23" spans="1:29" x14ac:dyDescent="0.25">
      <c r="B23" s="393">
        <f t="shared" si="3"/>
        <v>17</v>
      </c>
      <c r="C23" s="548"/>
      <c r="D23" s="1236"/>
      <c r="E23" s="1237"/>
      <c r="F23" s="91">
        <f t="shared" si="0"/>
        <v>0</v>
      </c>
      <c r="G23" s="1293"/>
      <c r="H23" s="1294"/>
      <c r="I23" s="47">
        <f t="shared" si="4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5"/>
        <v>0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6"/>
        <v>35.72</v>
      </c>
    </row>
    <row r="24" spans="1:29" x14ac:dyDescent="0.25">
      <c r="B24" s="393">
        <f t="shared" si="3"/>
        <v>17</v>
      </c>
      <c r="C24" s="548"/>
      <c r="D24" s="1236"/>
      <c r="E24" s="1237"/>
      <c r="F24" s="91">
        <f t="shared" si="0"/>
        <v>0</v>
      </c>
      <c r="G24" s="1293"/>
      <c r="H24" s="1294"/>
      <c r="I24" s="47">
        <f t="shared" si="4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5"/>
        <v>0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6"/>
        <v>35.72</v>
      </c>
    </row>
    <row r="25" spans="1:29" x14ac:dyDescent="0.25">
      <c r="B25" s="393">
        <f t="shared" si="3"/>
        <v>17</v>
      </c>
      <c r="C25" s="548"/>
      <c r="D25" s="1236"/>
      <c r="E25" s="1237"/>
      <c r="F25" s="91">
        <f t="shared" si="0"/>
        <v>0</v>
      </c>
      <c r="G25" s="1293"/>
      <c r="H25" s="1294"/>
      <c r="I25" s="47">
        <f t="shared" si="4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5"/>
        <v>0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6"/>
        <v>35.72</v>
      </c>
    </row>
    <row r="26" spans="1:29" x14ac:dyDescent="0.25">
      <c r="B26" s="393">
        <f t="shared" si="3"/>
        <v>17</v>
      </c>
      <c r="C26" s="548"/>
      <c r="D26" s="1236"/>
      <c r="E26" s="1237"/>
      <c r="F26" s="91">
        <f t="shared" si="0"/>
        <v>0</v>
      </c>
      <c r="G26" s="1295"/>
      <c r="H26" s="1294"/>
      <c r="I26" s="47">
        <f t="shared" si="4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5"/>
        <v>0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6"/>
        <v>35.72</v>
      </c>
    </row>
    <row r="27" spans="1:29" x14ac:dyDescent="0.25">
      <c r="B27" s="393">
        <f t="shared" si="3"/>
        <v>17</v>
      </c>
      <c r="C27" s="325"/>
      <c r="D27" s="1238"/>
      <c r="E27" s="1239"/>
      <c r="F27" s="91">
        <f t="shared" si="0"/>
        <v>0</v>
      </c>
      <c r="G27" s="1296"/>
      <c r="H27" s="1294"/>
      <c r="I27" s="47">
        <f t="shared" si="4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6"/>
        <v>35.72</v>
      </c>
    </row>
    <row r="28" spans="1:29" x14ac:dyDescent="0.25">
      <c r="B28" s="393">
        <f t="shared" si="3"/>
        <v>17</v>
      </c>
      <c r="C28" s="325"/>
      <c r="D28" s="1238"/>
      <c r="E28" s="1239"/>
      <c r="F28" s="91">
        <f t="shared" si="0"/>
        <v>0</v>
      </c>
      <c r="G28" s="1296"/>
      <c r="H28" s="1297"/>
      <c r="I28" s="47">
        <f t="shared" si="4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6"/>
        <v>35.72</v>
      </c>
    </row>
    <row r="29" spans="1:29" x14ac:dyDescent="0.25">
      <c r="B29" s="2"/>
      <c r="C29" s="325"/>
      <c r="D29" s="1238"/>
      <c r="E29" s="592"/>
      <c r="F29" s="14"/>
      <c r="G29" s="1298"/>
      <c r="H29" s="129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325"/>
      <c r="D30" s="1238"/>
      <c r="E30" s="500"/>
      <c r="F30" s="6"/>
      <c r="G30" s="1299"/>
      <c r="H30" s="1300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327"/>
      <c r="D31" s="1240"/>
      <c r="E31" s="546"/>
      <c r="F31" s="75"/>
      <c r="G31" s="1301"/>
      <c r="H31" s="1300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27.5</v>
      </c>
      <c r="O32" s="74"/>
      <c r="P32" s="102">
        <f>SUM(P8:P31)</f>
        <v>27.5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119" t="s">
        <v>21</v>
      </c>
      <c r="O33" s="1120"/>
      <c r="P33" s="137">
        <f>O5-N32</f>
        <v>0</v>
      </c>
      <c r="Q33" s="74"/>
      <c r="R33" s="74"/>
      <c r="U33" s="74"/>
      <c r="V33" s="74"/>
      <c r="W33" s="74"/>
      <c r="X33" s="1119" t="s">
        <v>21</v>
      </c>
      <c r="Y33" s="1120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121" t="s">
        <v>4</v>
      </c>
      <c r="O34" s="1122"/>
      <c r="P34" s="49">
        <f>P4+P5-M32</f>
        <v>0</v>
      </c>
      <c r="Q34" s="74"/>
      <c r="R34" s="74"/>
      <c r="U34" s="74"/>
      <c r="V34" s="74"/>
      <c r="W34" s="74"/>
      <c r="X34" s="1121" t="s">
        <v>4</v>
      </c>
      <c r="Y34" s="1122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6" t="s">
        <v>92</v>
      </c>
      <c r="C4" s="99"/>
      <c r="D4" s="131"/>
      <c r="E4" s="85"/>
      <c r="F4" s="72"/>
      <c r="G4" s="227"/>
    </row>
    <row r="5" spans="1:9" x14ac:dyDescent="0.25">
      <c r="A5" s="1401"/>
      <c r="B5" s="15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1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99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399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2" t="s">
        <v>93</v>
      </c>
      <c r="C4" s="99"/>
      <c r="D4" s="131"/>
      <c r="E4" s="85"/>
      <c r="F4" s="72"/>
      <c r="G4" s="227"/>
    </row>
    <row r="5" spans="1:10" x14ac:dyDescent="0.25">
      <c r="A5" s="1401"/>
      <c r="B5" s="15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01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0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1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1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1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1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1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1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1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1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1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1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1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1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1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1">
        <f t="shared" si="1"/>
        <v>0</v>
      </c>
      <c r="C22" s="681"/>
      <c r="D22" s="1032"/>
      <c r="E22" s="1033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1">
        <f t="shared" si="1"/>
        <v>0</v>
      </c>
      <c r="C23" s="681"/>
      <c r="D23" s="1032"/>
      <c r="E23" s="1033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4" t="s">
        <v>481</v>
      </c>
      <c r="C4" s="99"/>
      <c r="D4" s="131"/>
      <c r="E4" s="85"/>
      <c r="F4" s="72"/>
      <c r="G4" s="1123"/>
    </row>
    <row r="5" spans="1:9" x14ac:dyDescent="0.25">
      <c r="A5" s="1401" t="s">
        <v>298</v>
      </c>
      <c r="B5" s="1515"/>
      <c r="C5" s="124">
        <v>82</v>
      </c>
      <c r="D5" s="131">
        <v>45013</v>
      </c>
      <c r="E5" s="448">
        <v>25.25</v>
      </c>
      <c r="F5" s="72">
        <v>1</v>
      </c>
      <c r="G5" s="816">
        <f>F32</f>
        <v>25.25</v>
      </c>
      <c r="H5" s="134">
        <f>E5-G5</f>
        <v>0</v>
      </c>
    </row>
    <row r="6" spans="1:9" ht="15.75" thickBot="1" x14ac:dyDescent="0.3">
      <c r="A6" s="1401"/>
      <c r="B6" s="151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>
        <v>1</v>
      </c>
      <c r="D8" s="402">
        <v>25.25</v>
      </c>
      <c r="E8" s="1235">
        <v>45014</v>
      </c>
      <c r="F8" s="91">
        <f t="shared" ref="F8:F28" si="0">D8</f>
        <v>25.25</v>
      </c>
      <c r="G8" s="94" t="s">
        <v>653</v>
      </c>
      <c r="H8" s="70">
        <v>84</v>
      </c>
      <c r="I8" s="47">
        <f>I7-D8+E5</f>
        <v>0</v>
      </c>
    </row>
    <row r="9" spans="1:9" x14ac:dyDescent="0.25">
      <c r="A9" s="74"/>
      <c r="B9" s="2"/>
      <c r="C9" s="1234"/>
      <c r="D9" s="1236"/>
      <c r="E9" s="1237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1234"/>
      <c r="D10" s="1236"/>
      <c r="E10" s="1237"/>
      <c r="F10" s="1255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1234"/>
      <c r="D11" s="1236"/>
      <c r="E11" s="1237"/>
      <c r="F11" s="1255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1234"/>
      <c r="D12" s="1236"/>
      <c r="E12" s="1237"/>
      <c r="F12" s="1255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1234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1234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1234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1234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3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1234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1234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1234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1234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1234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1234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1234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1234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1234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1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1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15"/>
      <c r="D29" s="1238"/>
      <c r="E29" s="592"/>
      <c r="F29" s="14"/>
      <c r="G29" s="31"/>
      <c r="H29" s="17"/>
    </row>
    <row r="30" spans="1:9" x14ac:dyDescent="0.25">
      <c r="B30" s="2"/>
      <c r="C30" s="15"/>
      <c r="D30" s="1238"/>
      <c r="E30" s="500"/>
      <c r="F30" s="6"/>
    </row>
    <row r="31" spans="1:9" ht="15.75" thickBot="1" x14ac:dyDescent="0.3">
      <c r="B31" s="73"/>
      <c r="C31" s="86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25.25</v>
      </c>
      <c r="E32" s="74"/>
      <c r="F32" s="102">
        <f>SUM(F8:F31)</f>
        <v>25.25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G9" sqref="G9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8" t="s">
        <v>476</v>
      </c>
      <c r="C4" s="99"/>
      <c r="D4" s="131"/>
      <c r="E4" s="85"/>
      <c r="F4" s="72"/>
      <c r="G4" s="1123"/>
    </row>
    <row r="5" spans="1:9" x14ac:dyDescent="0.25">
      <c r="A5" s="1401" t="s">
        <v>298</v>
      </c>
      <c r="B5" s="1517"/>
      <c r="C5" s="124">
        <v>118</v>
      </c>
      <c r="D5" s="131">
        <v>45013</v>
      </c>
      <c r="E5" s="448">
        <v>25.6</v>
      </c>
      <c r="F5" s="72">
        <v>1</v>
      </c>
      <c r="G5" s="816">
        <f>F32</f>
        <v>25.6</v>
      </c>
      <c r="H5" s="134">
        <f>E5-G5</f>
        <v>0</v>
      </c>
    </row>
    <row r="6" spans="1:9" ht="15.75" thickBot="1" x14ac:dyDescent="0.3">
      <c r="A6" s="1401"/>
      <c r="B6" s="151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25.6</v>
      </c>
      <c r="E8" s="1235">
        <v>45014</v>
      </c>
      <c r="F8" s="91">
        <f t="shared" ref="F8:F28" si="0">D8</f>
        <v>25.6</v>
      </c>
      <c r="G8" s="94" t="s">
        <v>653</v>
      </c>
      <c r="H8" s="70">
        <v>120</v>
      </c>
      <c r="I8" s="47">
        <f>I7-D8+E5</f>
        <v>0</v>
      </c>
    </row>
    <row r="9" spans="1:9" x14ac:dyDescent="0.25">
      <c r="A9" s="74"/>
      <c r="B9" s="2"/>
      <c r="C9" s="548"/>
      <c r="D9" s="1236"/>
      <c r="E9" s="1237"/>
      <c r="F9" s="91">
        <f t="shared" si="0"/>
        <v>0</v>
      </c>
      <c r="G9" s="1256"/>
      <c r="H9" s="961"/>
      <c r="I9" s="1302">
        <f>I8-D9</f>
        <v>0</v>
      </c>
    </row>
    <row r="10" spans="1:9" x14ac:dyDescent="0.25">
      <c r="A10" s="74"/>
      <c r="B10" s="2"/>
      <c r="C10" s="548"/>
      <c r="D10" s="1236"/>
      <c r="E10" s="1237"/>
      <c r="F10" s="91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91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548"/>
      <c r="D12" s="1236"/>
      <c r="E12" s="1237"/>
      <c r="F12" s="91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548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548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548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548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48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548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548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548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548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548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548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548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548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548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32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32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325"/>
      <c r="D29" s="1238"/>
      <c r="E29" s="592"/>
      <c r="F29" s="14"/>
      <c r="G29" s="31"/>
      <c r="H29" s="17"/>
    </row>
    <row r="30" spans="1:9" x14ac:dyDescent="0.25">
      <c r="B30" s="2"/>
      <c r="C30" s="325"/>
      <c r="D30" s="1238"/>
      <c r="E30" s="500"/>
      <c r="F30" s="6"/>
    </row>
    <row r="31" spans="1:9" ht="15.75" thickBot="1" x14ac:dyDescent="0.3">
      <c r="B31" s="73"/>
      <c r="C31" s="327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25.6</v>
      </c>
      <c r="E32" s="74"/>
      <c r="F32" s="102">
        <f>SUM(F8:F31)</f>
        <v>25.6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B14" sqref="B13: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4"/>
  </cols>
  <sheetData>
    <row r="1" spans="1: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9" t="s">
        <v>482</v>
      </c>
      <c r="C4" s="99"/>
      <c r="D4" s="131"/>
      <c r="E4" s="85"/>
      <c r="F4" s="72"/>
      <c r="G4" s="1123"/>
    </row>
    <row r="5" spans="1:9" x14ac:dyDescent="0.25">
      <c r="A5" s="1401" t="s">
        <v>298</v>
      </c>
      <c r="B5" s="1520"/>
      <c r="C5" s="124">
        <v>79</v>
      </c>
      <c r="D5" s="131">
        <v>45013</v>
      </c>
      <c r="E5" s="448">
        <v>35.57</v>
      </c>
      <c r="F5" s="72">
        <v>1</v>
      </c>
      <c r="G5" s="816">
        <f>F32</f>
        <v>35.57</v>
      </c>
      <c r="H5" s="134">
        <f>E5-G5</f>
        <v>0</v>
      </c>
    </row>
    <row r="6" spans="1:9" ht="15.75" thickBot="1" x14ac:dyDescent="0.3">
      <c r="A6" s="1401"/>
      <c r="B6" s="152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35.57</v>
      </c>
      <c r="E8" s="1235">
        <v>45014</v>
      </c>
      <c r="F8" s="1303">
        <f t="shared" ref="F8:F28" si="0">D8</f>
        <v>35.57</v>
      </c>
      <c r="G8" s="1305" t="s">
        <v>653</v>
      </c>
      <c r="H8" s="1294">
        <v>81</v>
      </c>
      <c r="I8" s="1310">
        <f>I7-D8+E5</f>
        <v>0</v>
      </c>
    </row>
    <row r="9" spans="1:9" x14ac:dyDescent="0.25">
      <c r="A9" s="74"/>
      <c r="B9" s="2"/>
      <c r="C9" s="548"/>
      <c r="D9" s="1236"/>
      <c r="E9" s="1237"/>
      <c r="F9" s="1303">
        <f t="shared" si="0"/>
        <v>0</v>
      </c>
      <c r="G9" s="1306"/>
      <c r="H9" s="1294"/>
      <c r="I9" s="1310">
        <f>I8-D9</f>
        <v>0</v>
      </c>
    </row>
    <row r="10" spans="1:9" x14ac:dyDescent="0.25">
      <c r="A10" s="74"/>
      <c r="B10" s="2"/>
      <c r="C10" s="548"/>
      <c r="D10" s="1236"/>
      <c r="E10" s="1237"/>
      <c r="F10" s="1313">
        <f t="shared" si="0"/>
        <v>0</v>
      </c>
      <c r="G10" s="1314"/>
      <c r="H10" s="1315"/>
      <c r="I10" s="1316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1313">
        <f t="shared" si="0"/>
        <v>0</v>
      </c>
      <c r="G11" s="1314"/>
      <c r="H11" s="1315"/>
      <c r="I11" s="1316">
        <f t="shared" si="1"/>
        <v>0</v>
      </c>
    </row>
    <row r="12" spans="1:9" x14ac:dyDescent="0.25">
      <c r="A12" s="74"/>
      <c r="B12" s="2"/>
      <c r="C12" s="548"/>
      <c r="D12" s="1236"/>
      <c r="E12" s="1237"/>
      <c r="F12" s="1313">
        <f t="shared" si="0"/>
        <v>0</v>
      </c>
      <c r="G12" s="1314"/>
      <c r="H12" s="1315"/>
      <c r="I12" s="1316">
        <f t="shared" si="1"/>
        <v>0</v>
      </c>
    </row>
    <row r="13" spans="1:9" x14ac:dyDescent="0.25">
      <c r="A13" s="74"/>
      <c r="B13" s="2"/>
      <c r="C13" s="548"/>
      <c r="D13" s="1236"/>
      <c r="E13" s="1237"/>
      <c r="F13" s="1313">
        <f t="shared" si="0"/>
        <v>0</v>
      </c>
      <c r="G13" s="1314"/>
      <c r="H13" s="1315"/>
      <c r="I13" s="1316">
        <f t="shared" si="1"/>
        <v>0</v>
      </c>
    </row>
    <row r="14" spans="1:9" x14ac:dyDescent="0.25">
      <c r="B14" s="2"/>
      <c r="C14" s="548"/>
      <c r="D14" s="1236"/>
      <c r="E14" s="1237"/>
      <c r="F14" s="1303">
        <f t="shared" si="0"/>
        <v>0</v>
      </c>
      <c r="G14" s="1306"/>
      <c r="H14" s="1294"/>
      <c r="I14" s="1310">
        <f t="shared" si="1"/>
        <v>0</v>
      </c>
    </row>
    <row r="15" spans="1:9" x14ac:dyDescent="0.25">
      <c r="B15" s="2"/>
      <c r="C15" s="548"/>
      <c r="D15" s="1236"/>
      <c r="E15" s="1237"/>
      <c r="F15" s="1303">
        <f t="shared" si="0"/>
        <v>0</v>
      </c>
      <c r="G15" s="1306"/>
      <c r="H15" s="1294"/>
      <c r="I15" s="1310">
        <f t="shared" si="1"/>
        <v>0</v>
      </c>
    </row>
    <row r="16" spans="1:9" x14ac:dyDescent="0.25">
      <c r="B16" s="2"/>
      <c r="C16" s="548"/>
      <c r="D16" s="1236"/>
      <c r="E16" s="1237"/>
      <c r="F16" s="1303">
        <f t="shared" si="0"/>
        <v>0</v>
      </c>
      <c r="G16" s="1306"/>
      <c r="H16" s="1294"/>
      <c r="I16" s="1310">
        <f t="shared" si="1"/>
        <v>0</v>
      </c>
    </row>
    <row r="17" spans="1:9" x14ac:dyDescent="0.25">
      <c r="B17" s="2"/>
      <c r="C17" s="548"/>
      <c r="D17" s="1236"/>
      <c r="E17" s="1237"/>
      <c r="F17" s="1303">
        <f t="shared" si="0"/>
        <v>0</v>
      </c>
      <c r="G17" s="1306"/>
      <c r="H17" s="1294"/>
      <c r="I17" s="1310">
        <f t="shared" si="1"/>
        <v>0</v>
      </c>
    </row>
    <row r="18" spans="1:9" x14ac:dyDescent="0.25">
      <c r="B18" s="2"/>
      <c r="C18" s="548"/>
      <c r="D18" s="1236"/>
      <c r="E18" s="1237"/>
      <c r="F18" s="1303">
        <f t="shared" si="0"/>
        <v>0</v>
      </c>
      <c r="G18" s="1306"/>
      <c r="H18" s="1294"/>
      <c r="I18" s="1310">
        <f t="shared" si="1"/>
        <v>0</v>
      </c>
    </row>
    <row r="19" spans="1:9" x14ac:dyDescent="0.25">
      <c r="B19" s="2"/>
      <c r="C19" s="548"/>
      <c r="D19" s="1236"/>
      <c r="E19" s="1237"/>
      <c r="F19" s="1303">
        <f t="shared" si="0"/>
        <v>0</v>
      </c>
      <c r="G19" s="1306"/>
      <c r="H19" s="1294"/>
      <c r="I19" s="1310">
        <f t="shared" si="1"/>
        <v>0</v>
      </c>
    </row>
    <row r="20" spans="1:9" x14ac:dyDescent="0.25">
      <c r="B20" s="2"/>
      <c r="C20" s="548"/>
      <c r="D20" s="1236"/>
      <c r="E20" s="1237"/>
      <c r="F20" s="1303">
        <f t="shared" si="0"/>
        <v>0</v>
      </c>
      <c r="G20" s="1306"/>
      <c r="H20" s="1294"/>
      <c r="I20" s="1310">
        <f t="shared" si="1"/>
        <v>0</v>
      </c>
    </row>
    <row r="21" spans="1:9" x14ac:dyDescent="0.25">
      <c r="B21" s="2"/>
      <c r="C21" s="548"/>
      <c r="D21" s="1236"/>
      <c r="E21" s="1237"/>
      <c r="F21" s="1303">
        <f t="shared" si="0"/>
        <v>0</v>
      </c>
      <c r="G21" s="1306"/>
      <c r="H21" s="1294"/>
      <c r="I21" s="1310">
        <f t="shared" si="1"/>
        <v>0</v>
      </c>
    </row>
    <row r="22" spans="1:9" x14ac:dyDescent="0.25">
      <c r="B22" s="2"/>
      <c r="C22" s="548"/>
      <c r="D22" s="1236"/>
      <c r="E22" s="1237"/>
      <c r="F22" s="1303">
        <f t="shared" si="0"/>
        <v>0</v>
      </c>
      <c r="G22" s="1306"/>
      <c r="H22" s="1294"/>
      <c r="I22" s="1310">
        <f t="shared" si="1"/>
        <v>0</v>
      </c>
    </row>
    <row r="23" spans="1:9" x14ac:dyDescent="0.25">
      <c r="B23" s="2"/>
      <c r="C23" s="548"/>
      <c r="D23" s="1236"/>
      <c r="E23" s="1237"/>
      <c r="F23" s="1303">
        <f t="shared" si="0"/>
        <v>0</v>
      </c>
      <c r="G23" s="1306"/>
      <c r="H23" s="1294"/>
      <c r="I23" s="1310">
        <f t="shared" si="1"/>
        <v>0</v>
      </c>
    </row>
    <row r="24" spans="1:9" x14ac:dyDescent="0.25">
      <c r="B24" s="2"/>
      <c r="C24" s="548"/>
      <c r="D24" s="1236"/>
      <c r="E24" s="1237"/>
      <c r="F24" s="1303">
        <f t="shared" si="0"/>
        <v>0</v>
      </c>
      <c r="G24" s="1306"/>
      <c r="H24" s="1294"/>
      <c r="I24" s="1310">
        <f t="shared" si="1"/>
        <v>0</v>
      </c>
    </row>
    <row r="25" spans="1:9" x14ac:dyDescent="0.25">
      <c r="B25" s="2"/>
      <c r="C25" s="548"/>
      <c r="D25" s="1236"/>
      <c r="E25" s="1237"/>
      <c r="F25" s="1303">
        <f t="shared" si="0"/>
        <v>0</v>
      </c>
      <c r="G25" s="1306"/>
      <c r="H25" s="1294"/>
      <c r="I25" s="1310">
        <f t="shared" si="1"/>
        <v>0</v>
      </c>
    </row>
    <row r="26" spans="1:9" x14ac:dyDescent="0.25">
      <c r="B26" s="106"/>
      <c r="C26" s="548"/>
      <c r="D26" s="1236"/>
      <c r="E26" s="1237"/>
      <c r="F26" s="1303">
        <f t="shared" si="0"/>
        <v>0</v>
      </c>
      <c r="G26" s="1307"/>
      <c r="H26" s="1294"/>
      <c r="I26" s="1310">
        <f t="shared" si="1"/>
        <v>0</v>
      </c>
    </row>
    <row r="27" spans="1:9" x14ac:dyDescent="0.25">
      <c r="B27" s="103"/>
      <c r="C27" s="325"/>
      <c r="D27" s="1238"/>
      <c r="E27" s="1239"/>
      <c r="F27" s="1303">
        <f t="shared" si="0"/>
        <v>0</v>
      </c>
      <c r="G27" s="1305"/>
      <c r="H27" s="1294"/>
      <c r="I27" s="1310">
        <f t="shared" si="1"/>
        <v>0</v>
      </c>
    </row>
    <row r="28" spans="1:9" x14ac:dyDescent="0.25">
      <c r="B28" s="2"/>
      <c r="C28" s="325"/>
      <c r="D28" s="1238"/>
      <c r="E28" s="1239"/>
      <c r="F28" s="1303">
        <f t="shared" si="0"/>
        <v>0</v>
      </c>
      <c r="G28" s="1305"/>
      <c r="H28" s="1297"/>
      <c r="I28" s="1310">
        <f t="shared" si="1"/>
        <v>0</v>
      </c>
    </row>
    <row r="29" spans="1:9" x14ac:dyDescent="0.25">
      <c r="B29" s="2"/>
      <c r="C29" s="325"/>
      <c r="D29" s="1238"/>
      <c r="E29" s="592"/>
      <c r="F29" s="1304"/>
      <c r="G29" s="1308"/>
      <c r="H29" s="1297"/>
      <c r="I29" s="1311"/>
    </row>
    <row r="30" spans="1:9" x14ac:dyDescent="0.25">
      <c r="B30" s="2"/>
      <c r="C30" s="325"/>
      <c r="D30" s="1238"/>
      <c r="E30" s="500"/>
      <c r="F30" s="6"/>
      <c r="G30" s="1300"/>
      <c r="H30" s="1300"/>
      <c r="I30" s="1311"/>
    </row>
    <row r="31" spans="1:9" ht="15.75" thickBot="1" x14ac:dyDescent="0.3">
      <c r="B31" s="73"/>
      <c r="C31" s="327"/>
      <c r="D31" s="1240"/>
      <c r="E31" s="546"/>
      <c r="F31" s="75"/>
      <c r="G31" s="1309"/>
      <c r="H31" s="1309"/>
      <c r="I31" s="1312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35.57</v>
      </c>
      <c r="E32" s="74"/>
      <c r="F32" s="102">
        <f>SUM(F8:F31)</f>
        <v>35.57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397" t="s">
        <v>327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401" t="s">
        <v>350</v>
      </c>
      <c r="B5" s="1400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401"/>
      <c r="B6" s="1400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79</v>
      </c>
      <c r="C14" s="681">
        <v>5</v>
      </c>
      <c r="D14" s="604">
        <v>62.08</v>
      </c>
      <c r="E14" s="631">
        <v>45006</v>
      </c>
      <c r="F14" s="604">
        <f t="shared" si="2"/>
        <v>62.08</v>
      </c>
      <c r="G14" s="602" t="s">
        <v>613</v>
      </c>
      <c r="H14" s="603">
        <v>98</v>
      </c>
      <c r="I14" s="635">
        <f t="shared" si="1"/>
        <v>931.88</v>
      </c>
    </row>
    <row r="15" spans="1:9" x14ac:dyDescent="0.25">
      <c r="A15" s="72"/>
      <c r="B15" s="82">
        <f t="shared" si="0"/>
        <v>78</v>
      </c>
      <c r="C15" s="681">
        <v>1</v>
      </c>
      <c r="D15" s="604">
        <v>11.94</v>
      </c>
      <c r="E15" s="631">
        <v>45012</v>
      </c>
      <c r="F15" s="604">
        <f t="shared" si="2"/>
        <v>11.94</v>
      </c>
      <c r="G15" s="602" t="s">
        <v>657</v>
      </c>
      <c r="H15" s="603">
        <v>98</v>
      </c>
      <c r="I15" s="635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1">
        <v>45013</v>
      </c>
      <c r="F16" s="604">
        <f t="shared" si="2"/>
        <v>63.81</v>
      </c>
      <c r="G16" s="602" t="s">
        <v>652</v>
      </c>
      <c r="H16" s="603">
        <v>90</v>
      </c>
      <c r="I16" s="635">
        <f t="shared" si="1"/>
        <v>856.12999999999988</v>
      </c>
    </row>
    <row r="17" spans="1:9" x14ac:dyDescent="0.25">
      <c r="B17" s="82">
        <f t="shared" si="0"/>
        <v>66</v>
      </c>
      <c r="C17" s="15">
        <v>7</v>
      </c>
      <c r="D17" s="68">
        <v>84.16</v>
      </c>
      <c r="E17" s="631">
        <v>45017</v>
      </c>
      <c r="F17" s="604">
        <f t="shared" si="2"/>
        <v>84.16</v>
      </c>
      <c r="G17" s="602" t="s">
        <v>695</v>
      </c>
      <c r="H17" s="603">
        <v>90</v>
      </c>
      <c r="I17" s="635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395" t="s">
        <v>11</v>
      </c>
      <c r="D53" s="1396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93" t="s">
        <v>328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FEBRERO  2023</v>
      </c>
      <c r="L1" s="1393"/>
      <c r="M1" s="1393"/>
      <c r="N1" s="1393"/>
      <c r="O1" s="1393"/>
      <c r="P1" s="1393"/>
      <c r="Q1" s="1393"/>
      <c r="R1" s="11">
        <v>2</v>
      </c>
      <c r="U1" s="1397" t="s">
        <v>327</v>
      </c>
      <c r="V1" s="1397"/>
      <c r="W1" s="1397"/>
      <c r="X1" s="1397"/>
      <c r="Y1" s="1397"/>
      <c r="Z1" s="1397"/>
      <c r="AA1" s="139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402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402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402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402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402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402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78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6">
        <f t="shared" si="0"/>
        <v>0</v>
      </c>
      <c r="G16" s="1007"/>
      <c r="H16" s="1008"/>
      <c r="I16" s="956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6">
        <f t="shared" si="0"/>
        <v>0</v>
      </c>
      <c r="G17" s="1007"/>
      <c r="H17" s="1008"/>
      <c r="I17" s="956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6">
        <f t="shared" si="0"/>
        <v>0</v>
      </c>
      <c r="G18" s="1007"/>
      <c r="H18" s="1008"/>
      <c r="I18" s="956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5"/>
      <c r="F19" s="1006">
        <f t="shared" si="0"/>
        <v>0</v>
      </c>
      <c r="G19" s="1007"/>
      <c r="H19" s="1008"/>
      <c r="I19" s="956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5"/>
      <c r="F20" s="1006">
        <f t="shared" si="0"/>
        <v>0</v>
      </c>
      <c r="G20" s="1007"/>
      <c r="H20" s="1008"/>
      <c r="I20" s="956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5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5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5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95" t="s">
        <v>11</v>
      </c>
      <c r="D47" s="1396"/>
      <c r="E47" s="56">
        <f>E5+E6-F42+E7</f>
        <v>5.6843418860808015E-14</v>
      </c>
      <c r="F47" s="72"/>
      <c r="M47" s="1395" t="s">
        <v>11</v>
      </c>
      <c r="N47" s="1396"/>
      <c r="O47" s="56">
        <f>O5+O6-P42+O7</f>
        <v>160.99</v>
      </c>
      <c r="P47" s="72"/>
      <c r="W47" s="1395" t="s">
        <v>11</v>
      </c>
      <c r="X47" s="1396"/>
      <c r="Y47" s="56">
        <f>Y5+Y6-Z42+Y7</f>
        <v>552.76</v>
      </c>
      <c r="Z47" s="72"/>
    </row>
    <row r="50" spans="1:27" x14ac:dyDescent="0.25">
      <c r="A50" s="216"/>
      <c r="B50" s="1401"/>
      <c r="C50" s="453"/>
      <c r="D50" s="221"/>
      <c r="E50" s="77"/>
      <c r="F50" s="61"/>
      <c r="G50" s="5"/>
      <c r="K50" s="216"/>
      <c r="L50" s="1401"/>
      <c r="M50" s="453"/>
      <c r="N50" s="221"/>
      <c r="O50" s="77"/>
      <c r="P50" s="61"/>
      <c r="Q50" s="5"/>
      <c r="U50" s="216"/>
      <c r="V50" s="1401"/>
      <c r="W50" s="453"/>
      <c r="X50" s="221"/>
      <c r="Y50" s="77"/>
      <c r="Z50" s="61"/>
      <c r="AA50" s="5"/>
    </row>
    <row r="51" spans="1:27" x14ac:dyDescent="0.25">
      <c r="A51" s="216"/>
      <c r="B51" s="1401"/>
      <c r="C51" s="371"/>
      <c r="D51" s="130"/>
      <c r="E51" s="200"/>
      <c r="F51" s="61"/>
      <c r="G51" s="47"/>
      <c r="K51" s="216"/>
      <c r="L51" s="1401"/>
      <c r="M51" s="371"/>
      <c r="N51" s="130"/>
      <c r="O51" s="200"/>
      <c r="P51" s="61"/>
      <c r="Q51" s="47"/>
      <c r="U51" s="216"/>
      <c r="V51" s="1401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I1" workbookViewId="0">
      <pane ySplit="9" topLeftCell="A10" activePane="bottomLeft" state="frozen"/>
      <selection pane="bottomLeft" activeCell="Q25" sqref="Q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3" t="s">
        <v>329</v>
      </c>
      <c r="B1" s="1393"/>
      <c r="C1" s="1393"/>
      <c r="D1" s="1393"/>
      <c r="E1" s="1393"/>
      <c r="F1" s="1393"/>
      <c r="G1" s="1393"/>
      <c r="H1" s="11">
        <v>1</v>
      </c>
      <c r="K1" s="1397" t="s">
        <v>440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404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403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404"/>
      <c r="L6" s="1403" t="s">
        <v>84</v>
      </c>
      <c r="M6" s="459"/>
      <c r="N6" s="130"/>
      <c r="O6" s="77"/>
      <c r="P6" s="61"/>
      <c r="Q6" s="5"/>
    </row>
    <row r="7" spans="1:19" x14ac:dyDescent="0.25">
      <c r="A7" s="216"/>
      <c r="B7" s="1403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404"/>
      <c r="L7" s="1403"/>
      <c r="M7" s="453"/>
      <c r="N7" s="130"/>
      <c r="O7" s="58"/>
      <c r="P7" s="72"/>
      <c r="Q7" s="47">
        <f>P79</f>
        <v>1242.1600000000001</v>
      </c>
      <c r="R7" s="7">
        <f>O7-Q7+O8+O6-Q6+O5</f>
        <v>748.3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7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142</v>
      </c>
      <c r="M10" s="681">
        <v>20</v>
      </c>
      <c r="N10" s="604">
        <v>249.78</v>
      </c>
      <c r="O10" s="631">
        <v>45005</v>
      </c>
      <c r="P10" s="604">
        <f t="shared" ref="P10:P73" si="1">N10</f>
        <v>249.78</v>
      </c>
      <c r="Q10" s="602" t="s">
        <v>611</v>
      </c>
      <c r="R10" s="603">
        <v>101</v>
      </c>
      <c r="S10" s="635">
        <f>O7-P10+O6+O8+O5+O4</f>
        <v>1740.68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7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137</v>
      </c>
      <c r="M11" s="681">
        <v>5</v>
      </c>
      <c r="N11" s="604">
        <v>62.89</v>
      </c>
      <c r="O11" s="631">
        <v>45006</v>
      </c>
      <c r="P11" s="604">
        <f t="shared" si="1"/>
        <v>62.89</v>
      </c>
      <c r="Q11" s="602" t="s">
        <v>613</v>
      </c>
      <c r="R11" s="603">
        <v>101</v>
      </c>
      <c r="S11" s="635">
        <f>S10-P11</f>
        <v>1677.79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7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136</v>
      </c>
      <c r="M12" s="681">
        <v>1</v>
      </c>
      <c r="N12" s="604">
        <v>12.46</v>
      </c>
      <c r="O12" s="631">
        <v>45006</v>
      </c>
      <c r="P12" s="604">
        <f t="shared" si="1"/>
        <v>12.46</v>
      </c>
      <c r="Q12" s="602" t="s">
        <v>617</v>
      </c>
      <c r="R12" s="603">
        <v>101</v>
      </c>
      <c r="S12" s="635">
        <f t="shared" ref="S12:S75" si="5">S11-P12</f>
        <v>1665.33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7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131</v>
      </c>
      <c r="M13" s="681">
        <v>5</v>
      </c>
      <c r="N13" s="604">
        <v>58.67</v>
      </c>
      <c r="O13" s="631">
        <v>45007</v>
      </c>
      <c r="P13" s="604">
        <f t="shared" si="1"/>
        <v>58.67</v>
      </c>
      <c r="Q13" s="602" t="s">
        <v>626</v>
      </c>
      <c r="R13" s="603">
        <v>101</v>
      </c>
      <c r="S13" s="635">
        <f t="shared" si="5"/>
        <v>1606.6599999999999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7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126</v>
      </c>
      <c r="M14" s="681">
        <v>5</v>
      </c>
      <c r="N14" s="604">
        <v>62.2</v>
      </c>
      <c r="O14" s="631">
        <v>45008</v>
      </c>
      <c r="P14" s="604">
        <f t="shared" si="1"/>
        <v>62.2</v>
      </c>
      <c r="Q14" s="602" t="s">
        <v>633</v>
      </c>
      <c r="R14" s="603">
        <v>101</v>
      </c>
      <c r="S14" s="635">
        <f t="shared" si="5"/>
        <v>1544.4599999999998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7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125</v>
      </c>
      <c r="M15" s="681">
        <v>1</v>
      </c>
      <c r="N15" s="604">
        <v>12.68</v>
      </c>
      <c r="O15" s="631">
        <v>45009</v>
      </c>
      <c r="P15" s="604">
        <f t="shared" si="1"/>
        <v>12.68</v>
      </c>
      <c r="Q15" s="602" t="s">
        <v>641</v>
      </c>
      <c r="R15" s="603">
        <v>101</v>
      </c>
      <c r="S15" s="635">
        <f t="shared" si="5"/>
        <v>1531.7799999999997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7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123</v>
      </c>
      <c r="M16" s="681">
        <v>2</v>
      </c>
      <c r="N16" s="604">
        <v>24.21</v>
      </c>
      <c r="O16" s="631">
        <v>45010</v>
      </c>
      <c r="P16" s="604">
        <f t="shared" si="1"/>
        <v>24.21</v>
      </c>
      <c r="Q16" s="602" t="s">
        <v>646</v>
      </c>
      <c r="R16" s="603">
        <v>101</v>
      </c>
      <c r="S16" s="635">
        <f t="shared" si="5"/>
        <v>1507.5699999999997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7" t="s">
        <v>196</v>
      </c>
      <c r="H17" s="603">
        <v>101</v>
      </c>
      <c r="I17" s="635">
        <f t="shared" si="3"/>
        <v>2756.1</v>
      </c>
      <c r="L17" s="736">
        <f t="shared" si="4"/>
        <v>117</v>
      </c>
      <c r="M17" s="681">
        <v>6</v>
      </c>
      <c r="N17" s="604">
        <v>75.14</v>
      </c>
      <c r="O17" s="631">
        <v>45012</v>
      </c>
      <c r="P17" s="604">
        <f t="shared" si="1"/>
        <v>75.14</v>
      </c>
      <c r="Q17" s="602" t="s">
        <v>657</v>
      </c>
      <c r="R17" s="603">
        <v>101</v>
      </c>
      <c r="S17" s="635">
        <f t="shared" si="5"/>
        <v>1432.4299999999996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7" t="s">
        <v>197</v>
      </c>
      <c r="H18" s="603">
        <v>101</v>
      </c>
      <c r="I18" s="635">
        <f t="shared" si="3"/>
        <v>2604.3599999999997</v>
      </c>
      <c r="L18" s="736">
        <f t="shared" si="4"/>
        <v>116</v>
      </c>
      <c r="M18" s="681">
        <v>1</v>
      </c>
      <c r="N18" s="604">
        <v>12.59</v>
      </c>
      <c r="O18" s="631">
        <v>45013</v>
      </c>
      <c r="P18" s="604">
        <f t="shared" si="1"/>
        <v>12.59</v>
      </c>
      <c r="Q18" s="602" t="s">
        <v>660</v>
      </c>
      <c r="R18" s="603">
        <v>101</v>
      </c>
      <c r="S18" s="635">
        <f t="shared" si="5"/>
        <v>1419.8399999999997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7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101</v>
      </c>
      <c r="M19" s="681">
        <v>15</v>
      </c>
      <c r="N19" s="604">
        <v>187.38</v>
      </c>
      <c r="O19" s="631">
        <v>45012</v>
      </c>
      <c r="P19" s="604">
        <f t="shared" si="1"/>
        <v>187.38</v>
      </c>
      <c r="Q19" s="602" t="s">
        <v>662</v>
      </c>
      <c r="R19" s="603">
        <v>101</v>
      </c>
      <c r="S19" s="635">
        <f t="shared" si="5"/>
        <v>1232.4599999999996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7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96</v>
      </c>
      <c r="M20" s="681">
        <v>5</v>
      </c>
      <c r="N20" s="604">
        <v>61.86</v>
      </c>
      <c r="O20" s="631">
        <v>45013</v>
      </c>
      <c r="P20" s="604">
        <f t="shared" si="1"/>
        <v>61.86</v>
      </c>
      <c r="Q20" s="602" t="s">
        <v>652</v>
      </c>
      <c r="R20" s="603">
        <v>101</v>
      </c>
      <c r="S20" s="635">
        <f t="shared" si="5"/>
        <v>1170.5999999999997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7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92</v>
      </c>
      <c r="M21" s="681">
        <v>4</v>
      </c>
      <c r="N21" s="604">
        <v>49.87</v>
      </c>
      <c r="O21" s="631">
        <v>45015</v>
      </c>
      <c r="P21" s="604">
        <f t="shared" si="1"/>
        <v>49.87</v>
      </c>
      <c r="Q21" s="602" t="s">
        <v>680</v>
      </c>
      <c r="R21" s="603">
        <v>101</v>
      </c>
      <c r="S21" s="635">
        <f t="shared" si="5"/>
        <v>1120.7299999999998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7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72</v>
      </c>
      <c r="M22" s="681">
        <v>20</v>
      </c>
      <c r="N22" s="604">
        <v>248.75</v>
      </c>
      <c r="O22" s="631">
        <v>45015</v>
      </c>
      <c r="P22" s="604">
        <f t="shared" si="1"/>
        <v>248.75</v>
      </c>
      <c r="Q22" s="602" t="s">
        <v>681</v>
      </c>
      <c r="R22" s="603">
        <v>101</v>
      </c>
      <c r="S22" s="635">
        <f t="shared" si="5"/>
        <v>871.97999999999979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7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67</v>
      </c>
      <c r="M23" s="681">
        <v>5</v>
      </c>
      <c r="N23" s="604">
        <v>64.010000000000005</v>
      </c>
      <c r="O23" s="631">
        <v>45017</v>
      </c>
      <c r="P23" s="604">
        <f t="shared" si="1"/>
        <v>64.010000000000005</v>
      </c>
      <c r="Q23" s="602" t="s">
        <v>603</v>
      </c>
      <c r="R23" s="603">
        <v>101</v>
      </c>
      <c r="S23" s="635">
        <f t="shared" si="5"/>
        <v>807.9699999999998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7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62</v>
      </c>
      <c r="M24" s="681">
        <v>5</v>
      </c>
      <c r="N24" s="604">
        <v>59.67</v>
      </c>
      <c r="O24" s="631">
        <v>45017</v>
      </c>
      <c r="P24" s="604">
        <f t="shared" si="1"/>
        <v>59.67</v>
      </c>
      <c r="Q24" s="602" t="s">
        <v>697</v>
      </c>
      <c r="R24" s="603">
        <v>101</v>
      </c>
      <c r="S24" s="635">
        <f t="shared" si="5"/>
        <v>748.29999999999984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7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748.29999999999984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7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748.29999999999984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7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748.29999999999984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7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748.29999999999984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7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748.29999999999984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7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748.29999999999984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7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748.29999999999984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7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748.29999999999984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7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748.29999999999984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748.29999999999984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748.29999999999984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5">
        <v>44991</v>
      </c>
      <c r="F36" s="499">
        <f t="shared" si="0"/>
        <v>121.78</v>
      </c>
      <c r="G36" s="1007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748.29999999999984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5">
        <v>44993</v>
      </c>
      <c r="F37" s="499">
        <f t="shared" si="0"/>
        <v>25.08</v>
      </c>
      <c r="G37" s="1007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748.29999999999984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5">
        <v>44993</v>
      </c>
      <c r="F38" s="499">
        <f t="shared" si="0"/>
        <v>245.4</v>
      </c>
      <c r="G38" s="1007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748.29999999999984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5">
        <v>44995</v>
      </c>
      <c r="F39" s="499">
        <f t="shared" si="0"/>
        <v>72.989999999999995</v>
      </c>
      <c r="G39" s="1007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748.29999999999984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5">
        <v>44996</v>
      </c>
      <c r="F40" s="499">
        <f t="shared" si="0"/>
        <v>24.64</v>
      </c>
      <c r="G40" s="1007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748.29999999999984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5">
        <v>44996</v>
      </c>
      <c r="F41" s="499">
        <f t="shared" si="0"/>
        <v>243.87</v>
      </c>
      <c r="G41" s="1007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748.29999999999984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5">
        <v>44999</v>
      </c>
      <c r="F42" s="499">
        <f t="shared" si="0"/>
        <v>37.44</v>
      </c>
      <c r="G42" s="1007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748.29999999999984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5">
        <v>44999</v>
      </c>
      <c r="F43" s="499">
        <f t="shared" si="0"/>
        <v>62.15</v>
      </c>
      <c r="G43" s="1007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748.29999999999984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5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748.29999999999984</v>
      </c>
    </row>
    <row r="45" spans="1:19" x14ac:dyDescent="0.25">
      <c r="A45" s="118"/>
      <c r="B45" s="736">
        <f t="shared" si="2"/>
        <v>0</v>
      </c>
      <c r="C45" s="15"/>
      <c r="D45" s="499"/>
      <c r="E45" s="1005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748.29999999999984</v>
      </c>
    </row>
    <row r="46" spans="1:19" x14ac:dyDescent="0.25">
      <c r="A46" s="118"/>
      <c r="B46" s="736">
        <f t="shared" si="2"/>
        <v>0</v>
      </c>
      <c r="C46" s="15"/>
      <c r="D46" s="499"/>
      <c r="E46" s="1005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748.29999999999984</v>
      </c>
    </row>
    <row r="47" spans="1:19" x14ac:dyDescent="0.25">
      <c r="A47" s="118"/>
      <c r="B47" s="736">
        <f t="shared" si="2"/>
        <v>0</v>
      </c>
      <c r="C47" s="15"/>
      <c r="D47" s="499"/>
      <c r="E47" s="1005"/>
      <c r="F47" s="1006">
        <f t="shared" si="0"/>
        <v>0</v>
      </c>
      <c r="G47" s="1007"/>
      <c r="H47" s="1008"/>
      <c r="I47" s="956">
        <f t="shared" si="3"/>
        <v>-0.30000000000086402</v>
      </c>
      <c r="K47" s="118"/>
      <c r="L47" s="736">
        <f t="shared" si="4"/>
        <v>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748.29999999999984</v>
      </c>
    </row>
    <row r="48" spans="1:19" x14ac:dyDescent="0.25">
      <c r="A48" s="118"/>
      <c r="B48" s="736">
        <f t="shared" si="2"/>
        <v>0</v>
      </c>
      <c r="C48" s="15"/>
      <c r="D48" s="499"/>
      <c r="E48" s="1005"/>
      <c r="F48" s="1006">
        <f t="shared" si="0"/>
        <v>0</v>
      </c>
      <c r="G48" s="1007"/>
      <c r="H48" s="1008"/>
      <c r="I48" s="956">
        <f t="shared" si="3"/>
        <v>-0.30000000000086402</v>
      </c>
      <c r="K48" s="118"/>
      <c r="L48" s="736">
        <f t="shared" si="4"/>
        <v>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748.29999999999984</v>
      </c>
    </row>
    <row r="49" spans="1:19" x14ac:dyDescent="0.25">
      <c r="A49" s="118"/>
      <c r="B49" s="736">
        <f t="shared" si="2"/>
        <v>0</v>
      </c>
      <c r="C49" s="15"/>
      <c r="D49" s="499"/>
      <c r="E49" s="1005"/>
      <c r="F49" s="1006">
        <f t="shared" si="0"/>
        <v>0</v>
      </c>
      <c r="G49" s="1007"/>
      <c r="H49" s="1008"/>
      <c r="I49" s="956">
        <f t="shared" si="3"/>
        <v>-0.30000000000086402</v>
      </c>
      <c r="K49" s="118"/>
      <c r="L49" s="736">
        <f t="shared" si="4"/>
        <v>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748.29999999999984</v>
      </c>
    </row>
    <row r="50" spans="1:19" x14ac:dyDescent="0.25">
      <c r="A50" s="118"/>
      <c r="B50" s="736">
        <f t="shared" si="2"/>
        <v>0</v>
      </c>
      <c r="C50" s="15"/>
      <c r="D50" s="499"/>
      <c r="E50" s="1005"/>
      <c r="F50" s="1006">
        <f t="shared" si="0"/>
        <v>0</v>
      </c>
      <c r="G50" s="1007"/>
      <c r="H50" s="1008"/>
      <c r="I50" s="956">
        <f t="shared" si="3"/>
        <v>-0.30000000000086402</v>
      </c>
      <c r="K50" s="118"/>
      <c r="L50" s="736">
        <f t="shared" si="4"/>
        <v>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748.29999999999984</v>
      </c>
    </row>
    <row r="51" spans="1:19" x14ac:dyDescent="0.25">
      <c r="A51" s="118"/>
      <c r="B51" s="736">
        <f t="shared" si="2"/>
        <v>0</v>
      </c>
      <c r="C51" s="15"/>
      <c r="D51" s="499"/>
      <c r="E51" s="1005"/>
      <c r="F51" s="1006">
        <f t="shared" si="0"/>
        <v>0</v>
      </c>
      <c r="G51" s="1007"/>
      <c r="H51" s="1008"/>
      <c r="I51" s="956">
        <f t="shared" si="3"/>
        <v>-0.30000000000086402</v>
      </c>
      <c r="K51" s="118"/>
      <c r="L51" s="736">
        <f t="shared" si="4"/>
        <v>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748.29999999999984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748.29999999999984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748.29999999999984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748.29999999999984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748.29999999999984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748.29999999999984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748.29999999999984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748.29999999999984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748.29999999999984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748.29999999999984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748.29999999999984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748.29999999999984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748.29999999999984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748.29999999999984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748.29999999999984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748.29999999999984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748.29999999999984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748.29999999999984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748.29999999999984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748.29999999999984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748.29999999999984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748.29999999999984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748.29999999999984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748.29999999999984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748.29999999999984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748.29999999999984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748.29999999999984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100</v>
      </c>
      <c r="N79" s="6">
        <f>SUM(N10:N78)</f>
        <v>1242.1600000000001</v>
      </c>
      <c r="P79" s="6">
        <f>SUM(P10:P78)</f>
        <v>1242.1600000000001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-100</v>
      </c>
    </row>
    <row r="83" spans="3:16" ht="15.75" thickBot="1" x14ac:dyDescent="0.3"/>
    <row r="84" spans="3:16" ht="15.75" thickBot="1" x14ac:dyDescent="0.3">
      <c r="C84" s="1395" t="s">
        <v>11</v>
      </c>
      <c r="D84" s="1396"/>
      <c r="E84" s="56">
        <f>E6+E7-F79+E8</f>
        <v>-502.63000000000011</v>
      </c>
      <c r="F84" s="72"/>
      <c r="M84" s="1395" t="s">
        <v>11</v>
      </c>
      <c r="N84" s="1396"/>
      <c r="O84" s="56">
        <f>O6+O7-P79+O8</f>
        <v>-1242.1600000000001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2023-04-20T19:28:25Z</dcterms:modified>
</cp:coreProperties>
</file>