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776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0" i="1" l="1"/>
  <c r="E242" i="1"/>
  <c r="E6" i="1"/>
  <c r="E7" i="1"/>
  <c r="E8" i="1"/>
  <c r="E9" i="1"/>
  <c r="E10" i="1"/>
  <c r="E5" i="1"/>
  <c r="E198" i="1"/>
  <c r="B25" i="1"/>
  <c r="B161" i="1"/>
  <c r="B65" i="1"/>
  <c r="B70" i="1"/>
  <c r="B346" i="1"/>
  <c r="B169" i="1"/>
  <c r="B356" i="1"/>
  <c r="B357" i="1"/>
  <c r="B129" i="1"/>
  <c r="B334" i="1"/>
  <c r="B229" i="1"/>
  <c r="B306" i="1"/>
  <c r="B116" i="1"/>
  <c r="B87" i="1"/>
  <c r="B44" i="1"/>
  <c r="B159" i="1"/>
  <c r="B16" i="1"/>
  <c r="B91" i="1"/>
  <c r="B56" i="1"/>
  <c r="B103" i="1"/>
  <c r="B104" i="1"/>
  <c r="C126" i="1"/>
  <c r="B188" i="1"/>
  <c r="B190" i="1"/>
  <c r="B112" i="1"/>
  <c r="B24" i="1"/>
  <c r="B12" i="1"/>
  <c r="B49" i="1"/>
  <c r="B105" i="1"/>
  <c r="B77" i="1"/>
  <c r="B131" i="1"/>
  <c r="B57" i="1"/>
  <c r="B225" i="1"/>
  <c r="B211" i="1"/>
  <c r="B6" i="1"/>
  <c r="B45" i="1"/>
  <c r="B46" i="1"/>
  <c r="B27" i="1"/>
  <c r="B276" i="1"/>
  <c r="B277" i="1"/>
  <c r="B301" i="1"/>
  <c r="B233" i="1"/>
  <c r="B138" i="1"/>
  <c r="B247" i="1" l="1"/>
  <c r="B267" i="1"/>
  <c r="B182" i="1"/>
  <c r="C162" i="1"/>
  <c r="C165" i="1"/>
  <c r="C164" i="1"/>
  <c r="C163" i="1"/>
  <c r="C171" i="1"/>
  <c r="C170" i="1"/>
  <c r="B135" i="1"/>
  <c r="B160" i="1"/>
  <c r="B180" i="1"/>
  <c r="B183" i="1"/>
  <c r="B218" i="1"/>
  <c r="B280" i="1"/>
  <c r="B284" i="1"/>
  <c r="B279" i="1"/>
  <c r="B36" i="1"/>
  <c r="B18" i="1"/>
  <c r="B67" i="1"/>
  <c r="C319" i="1"/>
  <c r="C326" i="1"/>
  <c r="B193" i="1"/>
  <c r="B149" i="1"/>
  <c r="B304" i="1"/>
  <c r="B219" i="1"/>
  <c r="B146" i="1"/>
  <c r="B157" i="1"/>
  <c r="B147" i="1"/>
  <c r="B152" i="1"/>
  <c r="B143" i="1"/>
  <c r="B137" i="1"/>
  <c r="B265" i="1"/>
  <c r="B320" i="1"/>
  <c r="B322" i="1"/>
  <c r="B316" i="1"/>
  <c r="B300" i="1"/>
  <c r="B71" i="1"/>
  <c r="B48" i="1"/>
  <c r="B68" i="1"/>
  <c r="B81" i="1"/>
  <c r="B311" i="1" l="1"/>
  <c r="B200" i="1"/>
  <c r="B202" i="1"/>
  <c r="B134" i="1"/>
  <c r="B343" i="1"/>
  <c r="B9" i="1"/>
  <c r="B23" i="1"/>
  <c r="B43" i="1"/>
  <c r="B33" i="1"/>
  <c r="B167" i="1"/>
  <c r="B58" i="1"/>
  <c r="B37" i="1"/>
  <c r="B113" i="1"/>
  <c r="B335" i="1"/>
  <c r="B14" i="1"/>
  <c r="B15" i="1"/>
  <c r="B32" i="1"/>
  <c r="B341" i="1"/>
  <c r="B140" i="1" l="1"/>
  <c r="B151" i="1"/>
  <c r="B154" i="1"/>
  <c r="B86" i="1"/>
  <c r="B55" i="1"/>
  <c r="B201" i="1"/>
  <c r="B203" i="1"/>
  <c r="B126" i="1"/>
  <c r="B31" i="1"/>
  <c r="B332" i="1"/>
  <c r="B242" i="1"/>
  <c r="B215" i="1"/>
  <c r="B243" i="1"/>
  <c r="B239" i="1"/>
  <c r="B11" i="1"/>
  <c r="B78" i="1"/>
  <c r="E159" i="1"/>
  <c r="B69" i="1"/>
  <c r="B205" i="1"/>
  <c r="B206" i="1"/>
  <c r="B236" i="1"/>
  <c r="B340" i="1"/>
  <c r="B123" i="1"/>
  <c r="B136" i="1"/>
  <c r="B133" i="1"/>
  <c r="E133" i="1" s="1"/>
  <c r="B26" i="1"/>
  <c r="B62" i="1"/>
  <c r="B5" i="1"/>
  <c r="B8" i="1"/>
  <c r="B90" i="1"/>
  <c r="B50" i="1"/>
  <c r="E359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2" i="1"/>
  <c r="E131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361" i="1" l="1"/>
  <c r="B361" i="1"/>
</calcChain>
</file>

<file path=xl/sharedStrings.xml><?xml version="1.0" encoding="utf-8"?>
<sst xmlns="http://schemas.openxmlformats.org/spreadsheetml/2006/main" count="365" uniqueCount="362">
  <si>
    <t>COMERCIO INTERNACIONAL DE CARNES</t>
  </si>
  <si>
    <t>SUCURSAL : CENTRAL</t>
  </si>
  <si>
    <t xml:space="preserve">PRODUCTO </t>
  </si>
  <si>
    <t>KG</t>
  </si>
  <si>
    <t>PZ</t>
  </si>
  <si>
    <t>PRECIO</t>
  </si>
  <si>
    <t>TOTAL</t>
  </si>
  <si>
    <t>ADOBO</t>
  </si>
  <si>
    <t>AGUAYON</t>
  </si>
  <si>
    <t>AGUJA DE RES</t>
  </si>
  <si>
    <t>ALITAS ENCHILADAS</t>
  </si>
  <si>
    <t>ALITAS NATURALES</t>
  </si>
  <si>
    <t>ARRACHERA DE PCO</t>
  </si>
  <si>
    <t>ARRACHERA MARINADA</t>
  </si>
  <si>
    <t>ARRACHERA NATURAL</t>
  </si>
  <si>
    <t>ARRACHERA TAQUERA</t>
  </si>
  <si>
    <t>ARRACHERA TEXANA</t>
  </si>
  <si>
    <t>ASADO SIN RIÑONADA</t>
  </si>
  <si>
    <t>ASERRIN</t>
  </si>
  <si>
    <t>BARBACOA DE CARNERO</t>
  </si>
  <si>
    <t>BARRIGA DE PUERCO</t>
  </si>
  <si>
    <t>BISTEC ASAR ESP</t>
  </si>
  <si>
    <t>BISTEC ASAR PZA</t>
  </si>
  <si>
    <t>BISTEC ASAR. KG</t>
  </si>
  <si>
    <t>BISTEC DE PUERCO</t>
  </si>
  <si>
    <t>BISTEC DE PUERCO CHICO</t>
  </si>
  <si>
    <t>BISTEC DEL 7</t>
  </si>
  <si>
    <t>BISTEC EMPANIZADO</t>
  </si>
  <si>
    <t>BOLA DE RES</t>
  </si>
  <si>
    <t>BROCHETA O PUNTAS DE PUERCO</t>
  </si>
  <si>
    <t>BROCHETA O PUNTAS DE RES</t>
  </si>
  <si>
    <t>BUCHE X CAJA</t>
  </si>
  <si>
    <t>BUCHE X. KG</t>
  </si>
  <si>
    <t>CABEZA DE .PUERCO</t>
  </si>
  <si>
    <t>CABEZA DE LOMO ENT/AB/KG</t>
  </si>
  <si>
    <t>CABRERIA</t>
  </si>
  <si>
    <t>CAMARON C/CABEZA</t>
  </si>
  <si>
    <t>CAMARON CH S/M</t>
  </si>
  <si>
    <t>CAMARON GDE MARY-MEX</t>
  </si>
  <si>
    <t>CANAL DE PCO S/C S/P</t>
  </si>
  <si>
    <t>CANAL DE PUERCO</t>
  </si>
  <si>
    <t>CAPOTE</t>
  </si>
  <si>
    <t>CAPOTE SIN ESPALDILLA</t>
  </si>
  <si>
    <t>CARNE ABIERTA</t>
  </si>
  <si>
    <t>CARNE ABIERTA MAYOREO</t>
  </si>
  <si>
    <t>CARNE AL PASTOR</t>
  </si>
  <si>
    <t>CARNE ARABE</t>
  </si>
  <si>
    <t>CARNE ENCHILADA ESPECIAL</t>
  </si>
  <si>
    <t>CARNE ENCHILADA LEDO</t>
  </si>
  <si>
    <t>CARNE PICADA DE PUERCO</t>
  </si>
  <si>
    <t>CARNE PICADA DE RES</t>
  </si>
  <si>
    <t>CARNERO CAJA</t>
  </si>
  <si>
    <t>CARNERO EN CANAL COR/ENT</t>
  </si>
  <si>
    <t>CARNITAS DE PCO</t>
  </si>
  <si>
    <t>CARPACCIO</t>
  </si>
  <si>
    <t>CARRILLERA</t>
  </si>
  <si>
    <t>CEBO DE RES</t>
  </si>
  <si>
    <t>CECINA</t>
  </si>
  <si>
    <t>CENTRO DE CODILLO</t>
  </si>
  <si>
    <t>CHALECO DE RES</t>
  </si>
  <si>
    <t>CHAMBARETE C/H - PESCUEZO</t>
  </si>
  <si>
    <t>CHAMBARETE S/H</t>
  </si>
  <si>
    <t>CHAMORRO</t>
  </si>
  <si>
    <t>CHICHARRON</t>
  </si>
  <si>
    <t>CHICHARRON .PRENSADO</t>
  </si>
  <si>
    <t>CHICHARRON P/QUESADILLA</t>
  </si>
  <si>
    <t>CHISTORRA WINIS</t>
  </si>
  <si>
    <t>CHORIZO ARGENTINO</t>
  </si>
  <si>
    <t>CHORIZO ARGENTINO ESPECIAL</t>
  </si>
  <si>
    <t>CHORIZO TIPO OAXACA/ESPAÑOL</t>
  </si>
  <si>
    <t>CHULETA AHUM X KG</t>
  </si>
  <si>
    <t xml:space="preserve">CHULETA AHUM X PZA </t>
  </si>
  <si>
    <t>CHULETA DE CORDERO</t>
  </si>
  <si>
    <t>CHULETA MEXICANA</t>
  </si>
  <si>
    <t>CHULETA NATURAL</t>
  </si>
  <si>
    <t>CODILLO C/C</t>
  </si>
  <si>
    <t>CODILLO ENTERO/MARCADO</t>
  </si>
  <si>
    <t>CODILLO S/H</t>
  </si>
  <si>
    <t>COLA DE RES</t>
  </si>
  <si>
    <t>COLITAS</t>
  </si>
  <si>
    <t>CONCHA DE RES</t>
  </si>
  <si>
    <t>CONDIMENTO 4 CARNES</t>
  </si>
  <si>
    <t>CONDIMENTO CALIFORNIA</t>
  </si>
  <si>
    <t>CONDIMENTO GRANDE (VIVALI)</t>
  </si>
  <si>
    <t>CONTRA DE RES FRESCA</t>
  </si>
  <si>
    <t>CONTRA RES X CAJA ENT</t>
  </si>
  <si>
    <t>COPETE/RECORTE DE PIERNA</t>
  </si>
  <si>
    <t>CORBATA .KG</t>
  </si>
  <si>
    <t>CORBATA X CAJA</t>
  </si>
  <si>
    <t>CORTES AMERICANOS</t>
  </si>
  <si>
    <t>COSTILLA</t>
  </si>
  <si>
    <t>COSTILLA .P/ASAR</t>
  </si>
  <si>
    <t>COSTILLA A LA BBQ</t>
  </si>
  <si>
    <t>COSTILLA DE PCO ESPECIAL</t>
  </si>
  <si>
    <t>COSTILLA ESPECIAL DE RES</t>
  </si>
  <si>
    <t>COSTILLA PICADA</t>
  </si>
  <si>
    <t>COWBOY</t>
  </si>
  <si>
    <t>CREMA EN VASITO (NATURAL AGRANEL)</t>
  </si>
  <si>
    <t>CREMA POR LITRO</t>
  </si>
  <si>
    <t>CRIADILLAS</t>
  </si>
  <si>
    <t>CUBO</t>
  </si>
  <si>
    <t>CUERITOS</t>
  </si>
  <si>
    <t>CUERO CANAL</t>
  </si>
  <si>
    <t>CUERO DE PIERNA</t>
  </si>
  <si>
    <t>CUERO PAPEL</t>
  </si>
  <si>
    <t>CUETE DE RES LIMPIO</t>
  </si>
  <si>
    <t>DELANTERO</t>
  </si>
  <si>
    <t>DESCARNE DE PUERCO</t>
  </si>
  <si>
    <t>DIEZMILLO C/H</t>
  </si>
  <si>
    <t>DIEZMILLO S/H</t>
  </si>
  <si>
    <t>ESPALDILLA C/H KG</t>
  </si>
  <si>
    <t>ESPALDILLA C/H PZA</t>
  </si>
  <si>
    <t>ESPALDILLA DE CARNERO</t>
  </si>
  <si>
    <t>ESPALDILLA DE CARNERO CAJA</t>
  </si>
  <si>
    <t>ESPALDILLA DE RES C/H /RANA</t>
  </si>
  <si>
    <t>ESPINAZO</t>
  </si>
  <si>
    <t>FAJITAS DE PUERCO</t>
  </si>
  <si>
    <t>FAJITAS DE RES</t>
  </si>
  <si>
    <t>FALDA DE PUERCO</t>
  </si>
  <si>
    <t>FILETE DE PCO</t>
  </si>
  <si>
    <t>FILETE DE PUERCO LIMPIO</t>
  </si>
  <si>
    <t>FILETE DE RES .X PZ SIN LIMP</t>
  </si>
  <si>
    <t>FILETE DE RES LIMPIO X KG O PZ</t>
  </si>
  <si>
    <t>FILETE DE RES SIN LIMPIAR PZA</t>
  </si>
  <si>
    <t>FILETE TILAPIA X .KG</t>
  </si>
  <si>
    <t>FILETE TILAPIA X CAJA</t>
  </si>
  <si>
    <t xml:space="preserve">GALLINA </t>
  </si>
  <si>
    <t>GOUDA FS LYNCOTT</t>
  </si>
  <si>
    <t>GRASA DE PUERCO</t>
  </si>
  <si>
    <t>GRASA DE RES</t>
  </si>
  <si>
    <t>HAMBURGUESA ECO COMERCIAL</t>
  </si>
  <si>
    <t>HAMBURGUESA ESPECIAL</t>
  </si>
  <si>
    <t>HUESO DE PERICO</t>
  </si>
  <si>
    <t>HUESO DE PUERCO</t>
  </si>
  <si>
    <t>HUESO DE RES</t>
  </si>
  <si>
    <t>HUESO DE TUETANO</t>
  </si>
  <si>
    <t>JAMON AHUMADO VIRGINIA</t>
  </si>
  <si>
    <t>JAMON AMERICANO KG</t>
  </si>
  <si>
    <r>
      <t xml:space="preserve">JAMON AMERICANO PZA </t>
    </r>
    <r>
      <rPr>
        <sz val="8"/>
        <color theme="1"/>
        <rFont val="Calibri Light"/>
        <family val="2"/>
        <scheme val="major"/>
      </rPr>
      <t xml:space="preserve">(AUNQUE SEA PZ SE PESA) </t>
    </r>
  </si>
  <si>
    <t>JAMON C/G</t>
  </si>
  <si>
    <t>JAMON C/H</t>
  </si>
  <si>
    <t>JAMON C/H FRESCO</t>
  </si>
  <si>
    <t>JAMON CAPISTRANO KG</t>
  </si>
  <si>
    <t>JAMON CAPISTRANO PZA</t>
  </si>
  <si>
    <t>JAMON DE LOMO</t>
  </si>
  <si>
    <t>JAMON DE PECHUGA DE PAVO</t>
  </si>
  <si>
    <t>JAMON ESPALDILLA KG</t>
  </si>
  <si>
    <r>
      <t>JAMON ESPALDILLA PZA</t>
    </r>
    <r>
      <rPr>
        <sz val="8"/>
        <color theme="1"/>
        <rFont val="Calibri Light"/>
        <family val="2"/>
        <scheme val="major"/>
      </rPr>
      <t xml:space="preserve"> (AUNQUE SEA PZ SE PESA) </t>
    </r>
  </si>
  <si>
    <t>JAMON MARIETTA POR KG</t>
  </si>
  <si>
    <t>JAMON MARIETTA POR PZA</t>
  </si>
  <si>
    <t>JAMON MEDIA GRASA</t>
  </si>
  <si>
    <t>JAMON PAVO FUD</t>
  </si>
  <si>
    <t>JAMON PECHUGA SAN RAFAEL PZA</t>
  </si>
  <si>
    <t>JAMON S/H COMBO</t>
  </si>
  <si>
    <t>JAMON S/H FRESCO</t>
  </si>
  <si>
    <t>JAMON SERRANO KG</t>
  </si>
  <si>
    <t>JAMON YORK X KG</t>
  </si>
  <si>
    <t>LOMO DE CAÑA KG/LIMPIO</t>
  </si>
  <si>
    <t>LOMO DE CAÑA X PZA</t>
  </si>
  <si>
    <t>LONGANIZA CASERA</t>
  </si>
  <si>
    <t>LONGANIZA ECONOMICA</t>
  </si>
  <si>
    <t>MAIZ ABUELA</t>
  </si>
  <si>
    <t>MAIZ DEL RANCHO</t>
  </si>
  <si>
    <t>MAIZ MORELOS</t>
  </si>
  <si>
    <t>MAIZ POBLANA</t>
  </si>
  <si>
    <t>MANCHEGO LYNCOTT.400</t>
  </si>
  <si>
    <t>MANITA</t>
  </si>
  <si>
    <t>MANITA CAJA</t>
  </si>
  <si>
    <t>MANTECA PZA/KG</t>
  </si>
  <si>
    <t>MANTEQUILLA .0.90 GR IBERIA</t>
  </si>
  <si>
    <t xml:space="preserve">MANTEQUILLA 1 KG IBERIA </t>
  </si>
  <si>
    <t>MANTEQUILLA LYNCOTT.225</t>
  </si>
  <si>
    <t>MANTEQUILLA LYNCOTT.90</t>
  </si>
  <si>
    <t>MANTEQUILLA UNTABLE LYN</t>
  </si>
  <si>
    <t>MANTEQUILLA.500GR IBERIA</t>
  </si>
  <si>
    <t>MEDALLON DE PUERCO</t>
  </si>
  <si>
    <t>MEDALLON DE RES</t>
  </si>
  <si>
    <t>MEDULA</t>
  </si>
  <si>
    <t>MENUDO DE CARNERO</t>
  </si>
  <si>
    <t>MILANESA DE POLLO</t>
  </si>
  <si>
    <t>MILANESA DE RES</t>
  </si>
  <si>
    <t>MIXIOTE DE CARNERO</t>
  </si>
  <si>
    <t>MOLE ALMENDRADO</t>
  </si>
  <si>
    <t>MOLE ARTESANAL TRADICIONAL</t>
  </si>
  <si>
    <t>MOLE COLORADITO O ROJO</t>
  </si>
  <si>
    <t>MOLE EL CONVENTO</t>
  </si>
  <si>
    <t>MOLIDA DE PCO SELECT</t>
  </si>
  <si>
    <t>MOLIDA DE PUERCO</t>
  </si>
  <si>
    <t>MOLIDA DE RES</t>
  </si>
  <si>
    <t>MOLIDA MIXTA ECO</t>
  </si>
  <si>
    <t>MOLIDA SELECT DE RES</t>
  </si>
  <si>
    <t xml:space="preserve">MORTADELA MARIETTA PZA </t>
  </si>
  <si>
    <t>MORTADELA NAT/EMPANIZADA</t>
  </si>
  <si>
    <t>MOZZARELLA MEX KG LYN</t>
  </si>
  <si>
    <t>NEW YORK</t>
  </si>
  <si>
    <t>NORTEÑO</t>
  </si>
  <si>
    <t>NORTEÑO ESPECIAL</t>
  </si>
  <si>
    <t>PAN ARABE GRANDE</t>
  </si>
  <si>
    <t>PAN O TORTILLA ARABE CHICA</t>
  </si>
  <si>
    <t>PANZA DE RES PICADA X KG</t>
  </si>
  <si>
    <t>PANZA DE RES POR CAJA</t>
  </si>
  <si>
    <t>PANZA DE RES. REB X KG</t>
  </si>
  <si>
    <t>PAPA CAJA</t>
  </si>
  <si>
    <t>PAPA X .KG</t>
  </si>
  <si>
    <t>PAPADA</t>
  </si>
  <si>
    <t>PAPADA C/C</t>
  </si>
  <si>
    <t>PAQUETE PARRILLERO</t>
  </si>
  <si>
    <t>PAQUETE PARRILLERO ESPECIAL</t>
  </si>
  <si>
    <t xml:space="preserve">PATA DE RES </t>
  </si>
  <si>
    <t xml:space="preserve">PATA DE RES PREP KG </t>
  </si>
  <si>
    <t>PATA EN VINAGRE KG</t>
  </si>
  <si>
    <t>PAVO AHUMADO</t>
  </si>
  <si>
    <t>PAVO NATURAL</t>
  </si>
  <si>
    <t>PECHO CON CUERO</t>
  </si>
  <si>
    <t>PECHO ENTERO</t>
  </si>
  <si>
    <t>PECHO RES</t>
  </si>
  <si>
    <t>PECHO SIN FALDA</t>
  </si>
  <si>
    <t>PECHUGA DE POLLO</t>
  </si>
  <si>
    <t>PEPPERONI</t>
  </si>
  <si>
    <t>PEPPERONI URBY</t>
  </si>
  <si>
    <t>PERNIL</t>
  </si>
  <si>
    <t>PERNIL FRESCO</t>
  </si>
  <si>
    <t>PICAÑA 4 C</t>
  </si>
  <si>
    <t>PICAÑA RES PZA/TRAB</t>
  </si>
  <si>
    <t>PIERNA AHUMADA C/H POR KG</t>
  </si>
  <si>
    <t>PIERNA C/C MAYOREO</t>
  </si>
  <si>
    <t>PIERNA C/C REBANADA O DESHUI</t>
  </si>
  <si>
    <t>PIERNA C/C. MENUDEO</t>
  </si>
  <si>
    <t>PIERNA DE CORDERO</t>
  </si>
  <si>
    <t>PIERNA DE PAVO AHUMADA</t>
  </si>
  <si>
    <t>PIERNA DE PAVO AHUMADA ADOBADA</t>
  </si>
  <si>
    <t>PIERNA Y MUSLO</t>
  </si>
  <si>
    <t>PIÑATA DE RES</t>
  </si>
  <si>
    <t>PISTOLA O ESPALDILLA DE RES</t>
  </si>
  <si>
    <t>PLANCHA</t>
  </si>
  <si>
    <t>POLLO AHUMADO</t>
  </si>
  <si>
    <t>PULPA DE DELANTERO</t>
  </si>
  <si>
    <t>PULPA DE ESPALDILLA</t>
  </si>
  <si>
    <t>PULPA FINA DE RES</t>
  </si>
  <si>
    <t>PULPA NEGRA/ GALLINA</t>
  </si>
  <si>
    <t>PUNTAS CHULETA</t>
  </si>
  <si>
    <t>PUNTAS LOMO</t>
  </si>
  <si>
    <t>PUNTAS TOCINO</t>
  </si>
  <si>
    <t>QUESILLO CREMOSO</t>
  </si>
  <si>
    <t>QUESO AÑEJO</t>
  </si>
  <si>
    <t>QUESO ASADERO</t>
  </si>
  <si>
    <t>QUESO ASADERO ARCE 4 T</t>
  </si>
  <si>
    <t>QUESO ASADERO TIPO MANCHEGO</t>
  </si>
  <si>
    <t>QUESO AZUL.100 LYN</t>
  </si>
  <si>
    <t>QUESO BRIE.125 LYN</t>
  </si>
  <si>
    <t xml:space="preserve">QUESO CABRA ALBAHACA LYN </t>
  </si>
  <si>
    <t>QUESO CABRA CENIZA LYN</t>
  </si>
  <si>
    <t>QUESO CABRA LA NEGRITA</t>
  </si>
  <si>
    <t>QUESO CABRA NAT LYNCOTT</t>
  </si>
  <si>
    <t>QUESO CABRA ROMERO LYN</t>
  </si>
  <si>
    <t>QUESO CAMEMBERT.125 LYN</t>
  </si>
  <si>
    <t>QUESO CASTELL PAQ</t>
  </si>
  <si>
    <t>QUESO CASTELL X CAJA</t>
  </si>
  <si>
    <t>QUESO COTTAGE LIGHT LYNC AZUL</t>
  </si>
  <si>
    <t>QUESO COTTAGE NORMAL LYNC ROJO</t>
  </si>
  <si>
    <t>QUESO COTTAGE REDUCIDO/GRASA LALA</t>
  </si>
  <si>
    <t>QUESO DE CABRA FRESCO PZA PANFILO</t>
  </si>
  <si>
    <t>QUESO DE PCO CAP X KG</t>
  </si>
  <si>
    <t>QUESO DE PCO CAP X PZA</t>
  </si>
  <si>
    <t>QUESO DE PCO FUD X KG</t>
  </si>
  <si>
    <t>QUESO DE PCO FUD X PZA</t>
  </si>
  <si>
    <t>QUESO DOBLE CREMA ZORAYDA CH</t>
  </si>
  <si>
    <t>QUESO DOBLE CREMA ZORAYDA GD</t>
  </si>
  <si>
    <t>QUESO LA NEGRITA</t>
  </si>
  <si>
    <t>QUESO LAS MARGARITAS PZA</t>
  </si>
  <si>
    <t>QUESO MADURO</t>
  </si>
  <si>
    <t>QUESO MADURO SEMIDESIERTO</t>
  </si>
  <si>
    <t>QUESO MANCHEGO DE CABRA</t>
  </si>
  <si>
    <t xml:space="preserve">QUESO MANCHEGO GOUDA KG </t>
  </si>
  <si>
    <t>QUESO MANCHEGO LYNCONT GOUDA</t>
  </si>
  <si>
    <t>QUESO MENONITA</t>
  </si>
  <si>
    <t>QUESO MONTERREY</t>
  </si>
  <si>
    <t>QUESO MOZARELLA</t>
  </si>
  <si>
    <t>QUESO OAXACA LYN.400</t>
  </si>
  <si>
    <t>QUESO PANELA X KG</t>
  </si>
  <si>
    <t>QUESO PANELA.400 LYN</t>
  </si>
  <si>
    <t>QUESO PARMESANO</t>
  </si>
  <si>
    <t>QUESO PHILADELPHIA</t>
  </si>
  <si>
    <t>QUESO PORT SALUT</t>
  </si>
  <si>
    <t>QUESO PROVENZANO</t>
  </si>
  <si>
    <t>QUESO PROVENZANO MADURO</t>
  </si>
  <si>
    <t>QUESO RACLETTE</t>
  </si>
  <si>
    <t>QUESO REDONDO</t>
  </si>
  <si>
    <t xml:space="preserve">QUESO ROMANCE </t>
  </si>
  <si>
    <t>QUESO SEMIDURO SJ</t>
  </si>
  <si>
    <t>QUESO SINGLES KRAFT PAQ</t>
  </si>
  <si>
    <t>QUESO TRAPOLA</t>
  </si>
  <si>
    <t>QUESO TRAPOLA VINOTINTO</t>
  </si>
  <si>
    <t>QUESO TRES LECHES</t>
  </si>
  <si>
    <t>QUESO VECCHIO</t>
  </si>
  <si>
    <t>QUESO VIRGEN DE LOURDES</t>
  </si>
  <si>
    <t>QUESO VM VINO TINTO SJ</t>
  </si>
  <si>
    <t>RECORTE DE CHULETA</t>
  </si>
  <si>
    <t>RECORTE DE JAMON</t>
  </si>
  <si>
    <t>RECORTE DE MANCHEGO</t>
  </si>
  <si>
    <t>RECORTE DE PAVO</t>
  </si>
  <si>
    <t>RECORTE DE TOCINO</t>
  </si>
  <si>
    <t>RES EN CANAL</t>
  </si>
  <si>
    <t>RETAZO X KG</t>
  </si>
  <si>
    <t>RETAZO X PZA ENT</t>
  </si>
  <si>
    <t>RIB-EYE</t>
  </si>
  <si>
    <t>RIÑON</t>
  </si>
  <si>
    <t>ROASTBEEF AHUMADO</t>
  </si>
  <si>
    <t>ROASTBEEF C/H</t>
  </si>
  <si>
    <t>ROASTBEEF S/H</t>
  </si>
  <si>
    <t>ROASTBEEF X PZA</t>
  </si>
  <si>
    <t>SABANA RES</t>
  </si>
  <si>
    <t>SALAMI 4 CARNES X PZA (TAPAS)</t>
  </si>
  <si>
    <t xml:space="preserve">SALAMI WINNIS </t>
  </si>
  <si>
    <t>SALCH ANNY X KG</t>
  </si>
  <si>
    <t>SALCH ANNY X PAQ</t>
  </si>
  <si>
    <t>SALCH ASAR PAQ</t>
  </si>
  <si>
    <t>SALCH FUD HOT DOG KG</t>
  </si>
  <si>
    <t>SALCH FUD HOT DOG PAQ</t>
  </si>
  <si>
    <t>SALCH FUD X KG</t>
  </si>
  <si>
    <t>SALCH FUD X PAQ</t>
  </si>
  <si>
    <t>SALCH ZWAN COCKTAIL</t>
  </si>
  <si>
    <t>SALCH ZWAN PAVO</t>
  </si>
  <si>
    <t>SALCHICHA ASAR C/QUESO</t>
  </si>
  <si>
    <t>SALSA ARABE .250 ML</t>
  </si>
  <si>
    <t>SALSA ARABE 1 LT</t>
  </si>
  <si>
    <t>SALSA ARABE.500ML</t>
  </si>
  <si>
    <t>SANCOCHO</t>
  </si>
  <si>
    <t>SESOS MARQUETA . KG</t>
  </si>
  <si>
    <t>SESOS MARQUETA X CAJA</t>
  </si>
  <si>
    <t>SIRLOIN</t>
  </si>
  <si>
    <t>SUADERO</t>
  </si>
  <si>
    <t>TAMPIQUEÑA DE PUERCO</t>
  </si>
  <si>
    <t>TAMPIQUEÑA RES</t>
  </si>
  <si>
    <t>T-BONE</t>
  </si>
  <si>
    <t>TLALE</t>
  </si>
  <si>
    <t>TOCINETA LEDO KG</t>
  </si>
  <si>
    <t>TOCINETA LEDO PZA</t>
  </si>
  <si>
    <t>TOCINO PIERNA KG</t>
  </si>
  <si>
    <t>TOCINO PIERNA PZA</t>
  </si>
  <si>
    <t>TOCINO SALADO KG</t>
  </si>
  <si>
    <t>TOCINO SALADO PZA</t>
  </si>
  <si>
    <t>TOCINO WINNIS .PZA</t>
  </si>
  <si>
    <t>TOCINO WINNIS. KG</t>
  </si>
  <si>
    <t>TOMAHAWK</t>
  </si>
  <si>
    <t>TOP SIRLOIN</t>
  </si>
  <si>
    <t>TOP SIRLOIN ANGUS</t>
  </si>
  <si>
    <t>TOSTADAS DELICIAS</t>
  </si>
  <si>
    <t>TOSTADAS NATURALES</t>
  </si>
  <si>
    <t>TOSTADAS TAMBORAS</t>
  </si>
  <si>
    <t>TOTOPOS</t>
  </si>
  <si>
    <t>TRIPA</t>
  </si>
  <si>
    <t>TROZO DE RES</t>
  </si>
  <si>
    <t>TROZO O TROZOS DE PCO LIMPIO</t>
  </si>
  <si>
    <t>TROZOS DE PUERCO ECONOMICO</t>
  </si>
  <si>
    <t>UNTO</t>
  </si>
  <si>
    <t>VACIADA</t>
  </si>
  <si>
    <t>kg</t>
  </si>
  <si>
    <t>DOMINGO 01/05/202</t>
  </si>
  <si>
    <t>ACERRIN</t>
  </si>
  <si>
    <t xml:space="preserve">CHAMBARETE </t>
  </si>
  <si>
    <t>PULPA DE PIERNA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</si>
</sst>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.5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ont="1" applyFill="1"/>
    <xf numFmtId="0" fontId="0" fillId="0" borderId="1" xfId="0" applyFont="1" applyFill="1" applyBorder="1"/>
    <xf numFmtId="44" fontId="0" fillId="0" borderId="1" xfId="1" applyFont="1" applyFill="1" applyBorder="1"/>
    <xf numFmtId="44" fontId="2" fillId="0" borderId="1" xfId="1" applyFont="1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/>
    <xf numFmtId="44" fontId="7" fillId="0" borderId="1" xfId="1" applyFont="1" applyFill="1" applyBorder="1"/>
    <xf numFmtId="44" fontId="8" fillId="0" borderId="1" xfId="1" applyFont="1" applyFill="1" applyBorder="1"/>
    <xf numFmtId="0" fontId="9" fillId="0" borderId="1" xfId="0" applyFont="1" applyFill="1" applyBorder="1"/>
    <xf numFmtId="0" fontId="2" fillId="0" borderId="1" xfId="1" applyNumberFormat="1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44" fontId="0" fillId="0" borderId="0" xfId="1" applyFont="1" applyFill="1"/>
    <xf numFmtId="44" fontId="2" fillId="0" borderId="0" xfId="1" applyFont="1" applyFill="1"/>
    <xf numFmtId="4" fontId="0" fillId="0" borderId="0" xfId="0" applyNumberFormat="1" applyFont="1" applyFill="1" applyBorder="1"/>
    <xf numFmtId="44" fontId="2" fillId="0" borderId="0" xfId="1" applyFont="1" applyFill="1" applyBorder="1"/>
    <xf numFmtId="0" fontId="11" fillId="0" borderId="0" xfId="0" applyFont="1" applyFill="1" applyBorder="1" applyAlignment="1"/>
    <xf numFmtId="4" fontId="12" fillId="0" borderId="0" xfId="0" applyNumberFormat="1" applyFont="1" applyFill="1" applyBorder="1" applyAlignment="1"/>
    <xf numFmtId="44" fontId="13" fillId="0" borderId="0" xfId="0" applyNumberFormat="1" applyFont="1" applyFill="1" applyBorder="1" applyAlignment="1"/>
    <xf numFmtId="0" fontId="3" fillId="0" borderId="0" xfId="0" applyFont="1" applyFill="1" applyBorder="1"/>
    <xf numFmtId="0" fontId="12" fillId="0" borderId="0" xfId="0" applyFont="1" applyFill="1" applyBorder="1" applyAlignment="1"/>
    <xf numFmtId="44" fontId="0" fillId="0" borderId="0" xfId="1" applyFont="1" applyFill="1" applyBorder="1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tabSelected="1" topLeftCell="A108" workbookViewId="0">
      <selection activeCell="G123" sqref="G123:K149"/>
    </sheetView>
  </sheetViews>
  <sheetFormatPr baseColWidth="10" defaultColWidth="11.453125" defaultRowHeight="14.5"/>
  <cols>
    <col min="1" max="1" width="39.1796875" style="1" bestFit="1" customWidth="1"/>
    <col min="2" max="2" width="16.1796875" style="1" customWidth="1"/>
    <col min="3" max="3" width="7" style="1" customWidth="1"/>
    <col min="4" max="4" width="15.81640625" style="14" bestFit="1" customWidth="1"/>
    <col min="5" max="5" width="17" style="15" customWidth="1"/>
    <col min="6" max="16384" width="11.453125" style="1"/>
  </cols>
  <sheetData>
    <row r="1" spans="1:5" ht="30.75" customHeight="1">
      <c r="A1" s="24" t="s">
        <v>0</v>
      </c>
      <c r="B1" s="24"/>
      <c r="C1" s="24"/>
      <c r="D1" s="24"/>
      <c r="E1" s="24"/>
    </row>
    <row r="2" spans="1:5" ht="15.75">
      <c r="A2" s="25" t="s">
        <v>1</v>
      </c>
      <c r="B2" s="25"/>
      <c r="C2" s="25"/>
      <c r="D2" s="25"/>
      <c r="E2" s="25"/>
    </row>
    <row r="3" spans="1:5" ht="15">
      <c r="A3" s="26" t="s">
        <v>358</v>
      </c>
      <c r="B3" s="26"/>
      <c r="C3" s="26"/>
      <c r="D3" s="26"/>
      <c r="E3" s="26"/>
    </row>
    <row r="4" spans="1:5" ht="15">
      <c r="A4" s="2" t="s">
        <v>2</v>
      </c>
      <c r="B4" s="2" t="s">
        <v>3</v>
      </c>
      <c r="C4" s="2" t="s">
        <v>4</v>
      </c>
      <c r="D4" s="3" t="s">
        <v>5</v>
      </c>
      <c r="E4" s="4" t="s">
        <v>6</v>
      </c>
    </row>
    <row r="5" spans="1:5" ht="15">
      <c r="A5" s="2" t="s">
        <v>359</v>
      </c>
      <c r="B5" s="2">
        <f>24.6-2.2+24.2-4.4</f>
        <v>42.2</v>
      </c>
      <c r="C5" s="2"/>
      <c r="D5" s="3">
        <v>10</v>
      </c>
      <c r="E5" s="4">
        <f>+B5*D5</f>
        <v>422</v>
      </c>
    </row>
    <row r="6" spans="1:5" ht="15">
      <c r="A6" s="5" t="s">
        <v>7</v>
      </c>
      <c r="B6" s="5">
        <f>68+29.2</f>
        <v>97.2</v>
      </c>
      <c r="C6" s="5"/>
      <c r="D6" s="3">
        <v>110</v>
      </c>
      <c r="E6" s="4">
        <f t="shared" ref="E6:E10" si="0">+B6*D6</f>
        <v>10692</v>
      </c>
    </row>
    <row r="7" spans="1:5" ht="15" hidden="1">
      <c r="A7" s="5" t="s">
        <v>8</v>
      </c>
      <c r="B7" s="5"/>
      <c r="C7" s="5"/>
      <c r="D7" s="3"/>
      <c r="E7" s="4">
        <f t="shared" si="0"/>
        <v>0</v>
      </c>
    </row>
    <row r="8" spans="1:5" ht="15">
      <c r="A8" s="5" t="s">
        <v>9</v>
      </c>
      <c r="B8" s="5">
        <f>42.2-6.6</f>
        <v>35.6</v>
      </c>
      <c r="C8" s="5"/>
      <c r="D8" s="3">
        <v>124</v>
      </c>
      <c r="E8" s="4">
        <f t="shared" si="0"/>
        <v>4414.4000000000005</v>
      </c>
    </row>
    <row r="9" spans="1:5" ht="15">
      <c r="A9" s="5" t="s">
        <v>10</v>
      </c>
      <c r="B9" s="5">
        <f>20.8+57.6</f>
        <v>78.400000000000006</v>
      </c>
      <c r="C9" s="5"/>
      <c r="D9" s="3">
        <v>92</v>
      </c>
      <c r="E9" s="4">
        <f t="shared" si="0"/>
        <v>7212.8</v>
      </c>
    </row>
    <row r="10" spans="1:5" ht="15" hidden="1">
      <c r="A10" s="5" t="s">
        <v>11</v>
      </c>
      <c r="B10" s="5"/>
      <c r="C10" s="5"/>
      <c r="D10" s="3"/>
      <c r="E10" s="4">
        <f t="shared" si="0"/>
        <v>0</v>
      </c>
    </row>
    <row r="11" spans="1:5" ht="15">
      <c r="A11" s="5" t="s">
        <v>12</v>
      </c>
      <c r="B11" s="5">
        <f>17-4.4</f>
        <v>12.6</v>
      </c>
      <c r="C11" s="5"/>
      <c r="D11" s="3">
        <v>72</v>
      </c>
      <c r="E11" s="4">
        <f t="shared" ref="E6:E22" si="1">B11*D11</f>
        <v>907.19999999999993</v>
      </c>
    </row>
    <row r="12" spans="1:5" ht="15">
      <c r="A12" s="5" t="s">
        <v>13</v>
      </c>
      <c r="B12" s="5">
        <f>219.4+60.4</f>
        <v>279.8</v>
      </c>
      <c r="C12" s="5"/>
      <c r="D12" s="3">
        <v>186</v>
      </c>
      <c r="E12" s="4">
        <f t="shared" si="1"/>
        <v>52042.8</v>
      </c>
    </row>
    <row r="13" spans="1:5" ht="15">
      <c r="A13" s="5" t="s">
        <v>14</v>
      </c>
      <c r="B13" s="5">
        <v>9</v>
      </c>
      <c r="C13" s="5"/>
      <c r="D13" s="3">
        <v>186</v>
      </c>
      <c r="E13" s="4">
        <f t="shared" si="1"/>
        <v>1674</v>
      </c>
    </row>
    <row r="14" spans="1:5" ht="15">
      <c r="A14" s="5" t="s">
        <v>15</v>
      </c>
      <c r="B14" s="5">
        <f>77.71+7.2</f>
        <v>84.91</v>
      </c>
      <c r="C14" s="5"/>
      <c r="D14" s="3">
        <v>92</v>
      </c>
      <c r="E14" s="4">
        <f t="shared" si="1"/>
        <v>7811.7199999999993</v>
      </c>
    </row>
    <row r="15" spans="1:5" ht="15">
      <c r="A15" s="5" t="s">
        <v>16</v>
      </c>
      <c r="B15" s="5">
        <f>168.78+10.2</f>
        <v>178.98</v>
      </c>
      <c r="C15" s="5"/>
      <c r="D15" s="3">
        <v>100</v>
      </c>
      <c r="E15" s="4">
        <f t="shared" si="1"/>
        <v>17898</v>
      </c>
    </row>
    <row r="16" spans="1:5">
      <c r="A16" s="5" t="s">
        <v>17</v>
      </c>
      <c r="B16" s="5">
        <f>37.8+38.4</f>
        <v>76.199999999999989</v>
      </c>
      <c r="C16" s="5"/>
      <c r="D16" s="3">
        <v>120</v>
      </c>
      <c r="E16" s="4">
        <f t="shared" si="1"/>
        <v>9143.9999999999982</v>
      </c>
    </row>
    <row r="17" spans="1:5" ht="15" hidden="1">
      <c r="A17" s="5" t="s">
        <v>18</v>
      </c>
      <c r="B17" s="5"/>
      <c r="C17" s="5"/>
      <c r="D17" s="3"/>
      <c r="E17" s="4">
        <f t="shared" si="1"/>
        <v>0</v>
      </c>
    </row>
    <row r="18" spans="1:5" ht="15">
      <c r="A18" s="5" t="s">
        <v>19</v>
      </c>
      <c r="B18" s="5">
        <f>13.6+18.6</f>
        <v>32.200000000000003</v>
      </c>
      <c r="C18" s="5"/>
      <c r="D18" s="3">
        <v>280</v>
      </c>
      <c r="E18" s="4">
        <f t="shared" si="1"/>
        <v>9016</v>
      </c>
    </row>
    <row r="19" spans="1:5" ht="15" hidden="1">
      <c r="A19" s="6" t="s">
        <v>20</v>
      </c>
      <c r="B19" s="6"/>
      <c r="C19" s="6"/>
      <c r="D19" s="3"/>
      <c r="E19" s="4">
        <f t="shared" si="1"/>
        <v>0</v>
      </c>
    </row>
    <row r="20" spans="1:5" ht="15" hidden="1">
      <c r="A20" s="6" t="s">
        <v>20</v>
      </c>
      <c r="B20" s="6"/>
      <c r="C20" s="6"/>
      <c r="D20" s="3"/>
      <c r="E20" s="4">
        <f t="shared" si="1"/>
        <v>0</v>
      </c>
    </row>
    <row r="21" spans="1:5" ht="15" hidden="1">
      <c r="A21" s="6" t="s">
        <v>21</v>
      </c>
      <c r="B21" s="6"/>
      <c r="C21" s="6"/>
      <c r="D21" s="3"/>
      <c r="E21" s="4">
        <f t="shared" si="1"/>
        <v>0</v>
      </c>
    </row>
    <row r="22" spans="1:5" ht="15" hidden="1">
      <c r="A22" s="6" t="s">
        <v>22</v>
      </c>
      <c r="B22" s="6"/>
      <c r="C22" s="6"/>
      <c r="D22" s="3"/>
      <c r="E22" s="4">
        <f t="shared" si="1"/>
        <v>0</v>
      </c>
    </row>
    <row r="23" spans="1:5" ht="15">
      <c r="A23" s="6" t="s">
        <v>23</v>
      </c>
      <c r="B23" s="6">
        <f>243.8+8</f>
        <v>251.8</v>
      </c>
      <c r="C23" s="6"/>
      <c r="D23" s="3">
        <v>80</v>
      </c>
      <c r="E23" s="4">
        <f t="shared" ref="E23:E35" si="2">+B23*D23</f>
        <v>20144</v>
      </c>
    </row>
    <row r="24" spans="1:5" ht="15">
      <c r="A24" s="6" t="s">
        <v>24</v>
      </c>
      <c r="B24" s="6">
        <f>141.2+54.8</f>
        <v>196</v>
      </c>
      <c r="C24" s="6"/>
      <c r="D24" s="3">
        <v>90</v>
      </c>
      <c r="E24" s="4">
        <f t="shared" si="2"/>
        <v>17640</v>
      </c>
    </row>
    <row r="25" spans="1:5" ht="15">
      <c r="A25" s="6" t="s">
        <v>25</v>
      </c>
      <c r="B25" s="6">
        <f>3.065+3</f>
        <v>6.0649999999999995</v>
      </c>
      <c r="C25" s="6"/>
      <c r="D25" s="3">
        <v>92</v>
      </c>
      <c r="E25" s="4">
        <f t="shared" si="2"/>
        <v>557.9799999999999</v>
      </c>
    </row>
    <row r="26" spans="1:5" ht="15">
      <c r="A26" s="6" t="s">
        <v>26</v>
      </c>
      <c r="B26" s="6">
        <f>56.2+169.8-26.4</f>
        <v>199.6</v>
      </c>
      <c r="C26" s="6"/>
      <c r="D26" s="3">
        <v>132</v>
      </c>
      <c r="E26" s="4">
        <f t="shared" si="2"/>
        <v>26347.200000000001</v>
      </c>
    </row>
    <row r="27" spans="1:5" ht="15">
      <c r="A27" s="6" t="s">
        <v>27</v>
      </c>
      <c r="B27" s="6">
        <f>13.4+11.6</f>
        <v>25</v>
      </c>
      <c r="C27" s="6"/>
      <c r="D27" s="3">
        <v>92</v>
      </c>
      <c r="E27" s="4">
        <f t="shared" si="2"/>
        <v>2300</v>
      </c>
    </row>
    <row r="28" spans="1:5" ht="15" hidden="1">
      <c r="A28" s="6" t="s">
        <v>28</v>
      </c>
      <c r="B28" s="6"/>
      <c r="C28" s="6"/>
      <c r="D28" s="3"/>
      <c r="E28" s="4">
        <f t="shared" si="2"/>
        <v>0</v>
      </c>
    </row>
    <row r="29" spans="1:5" ht="15" hidden="1">
      <c r="A29" s="5" t="s">
        <v>29</v>
      </c>
      <c r="B29" s="5"/>
      <c r="C29" s="5"/>
      <c r="D29" s="3"/>
      <c r="E29" s="4">
        <f t="shared" si="2"/>
        <v>0</v>
      </c>
    </row>
    <row r="30" spans="1:5" ht="15" hidden="1">
      <c r="A30" s="5" t="s">
        <v>30</v>
      </c>
      <c r="B30" s="5"/>
      <c r="C30" s="5"/>
      <c r="D30" s="3"/>
      <c r="E30" s="4">
        <f t="shared" si="2"/>
        <v>0</v>
      </c>
    </row>
    <row r="31" spans="1:5" ht="15">
      <c r="A31" s="5" t="s">
        <v>31</v>
      </c>
      <c r="B31" s="5">
        <f>10*C31</f>
        <v>80</v>
      </c>
      <c r="C31" s="5">
        <v>8</v>
      </c>
      <c r="D31" s="3">
        <v>67</v>
      </c>
      <c r="E31" s="4">
        <f t="shared" si="2"/>
        <v>5360</v>
      </c>
    </row>
    <row r="32" spans="1:5" ht="15">
      <c r="A32" s="5" t="s">
        <v>32</v>
      </c>
      <c r="B32" s="5">
        <f>15.4+37</f>
        <v>52.4</v>
      </c>
      <c r="C32" s="5"/>
      <c r="D32" s="3">
        <v>72</v>
      </c>
      <c r="E32" s="4">
        <f t="shared" si="2"/>
        <v>3772.7999999999997</v>
      </c>
    </row>
    <row r="33" spans="1:5" ht="15">
      <c r="A33" s="5" t="s">
        <v>33</v>
      </c>
      <c r="B33" s="5">
        <f>544.8+22.8</f>
        <v>567.59999999999991</v>
      </c>
      <c r="C33" s="5"/>
      <c r="D33" s="3">
        <v>30</v>
      </c>
      <c r="E33" s="4">
        <f t="shared" si="2"/>
        <v>17027.999999999996</v>
      </c>
    </row>
    <row r="34" spans="1:5" ht="15">
      <c r="A34" s="5" t="s">
        <v>34</v>
      </c>
      <c r="B34" s="5">
        <v>13</v>
      </c>
      <c r="C34" s="5"/>
      <c r="D34" s="3">
        <v>74</v>
      </c>
      <c r="E34" s="4">
        <f t="shared" si="2"/>
        <v>962</v>
      </c>
    </row>
    <row r="35" spans="1:5" ht="15" hidden="1">
      <c r="A35" s="5" t="s">
        <v>35</v>
      </c>
      <c r="B35" s="5"/>
      <c r="C35" s="5"/>
      <c r="D35" s="3"/>
      <c r="E35" s="4">
        <f t="shared" si="2"/>
        <v>0</v>
      </c>
    </row>
    <row r="36" spans="1:5" ht="15">
      <c r="A36" s="5" t="s">
        <v>36</v>
      </c>
      <c r="B36" s="5">
        <f>20+0.275</f>
        <v>20.274999999999999</v>
      </c>
      <c r="C36" s="5">
        <v>2</v>
      </c>
      <c r="D36" s="3">
        <v>200</v>
      </c>
      <c r="E36" s="4">
        <f>+B36*D36</f>
        <v>4054.9999999999995</v>
      </c>
    </row>
    <row r="37" spans="1:5" ht="15">
      <c r="A37" s="5" t="s">
        <v>37</v>
      </c>
      <c r="B37" s="5">
        <f>10+8.6</f>
        <v>18.600000000000001</v>
      </c>
      <c r="C37" s="5">
        <v>1</v>
      </c>
      <c r="D37" s="3">
        <v>105</v>
      </c>
      <c r="E37" s="4">
        <f t="shared" ref="E37:E60" si="3">+B37*D37</f>
        <v>1953.0000000000002</v>
      </c>
    </row>
    <row r="38" spans="1:5" ht="15" hidden="1">
      <c r="A38" s="5" t="s">
        <v>38</v>
      </c>
      <c r="B38" s="5"/>
      <c r="C38" s="5"/>
      <c r="D38" s="3"/>
      <c r="E38" s="4">
        <f t="shared" si="3"/>
        <v>0</v>
      </c>
    </row>
    <row r="39" spans="1:5" ht="15" hidden="1">
      <c r="A39" s="5" t="s">
        <v>39</v>
      </c>
      <c r="B39" s="5"/>
      <c r="C39" s="5"/>
      <c r="D39" s="3"/>
      <c r="E39" s="4">
        <f t="shared" si="3"/>
        <v>0</v>
      </c>
    </row>
    <row r="40" spans="1:5" ht="15">
      <c r="A40" s="5" t="s">
        <v>40</v>
      </c>
      <c r="B40" s="5">
        <v>283</v>
      </c>
      <c r="C40" s="5">
        <v>3.5</v>
      </c>
      <c r="D40" s="3">
        <v>52</v>
      </c>
      <c r="E40" s="4">
        <f t="shared" si="3"/>
        <v>14716</v>
      </c>
    </row>
    <row r="41" spans="1:5" ht="15" hidden="1">
      <c r="A41" s="5" t="s">
        <v>41</v>
      </c>
      <c r="B41" s="5"/>
      <c r="C41" s="5"/>
      <c r="D41" s="3"/>
      <c r="E41" s="4">
        <f t="shared" si="3"/>
        <v>0</v>
      </c>
    </row>
    <row r="42" spans="1:5" ht="15" hidden="1">
      <c r="A42" s="5" t="s">
        <v>42</v>
      </c>
      <c r="B42" s="5"/>
      <c r="C42" s="5"/>
      <c r="D42" s="3"/>
      <c r="E42" s="4">
        <f t="shared" si="3"/>
        <v>0</v>
      </c>
    </row>
    <row r="43" spans="1:5" ht="15">
      <c r="A43" s="5" t="s">
        <v>43</v>
      </c>
      <c r="B43" s="5">
        <f>172+13.8</f>
        <v>185.8</v>
      </c>
      <c r="C43" s="5"/>
      <c r="D43" s="3">
        <v>73</v>
      </c>
      <c r="E43" s="4">
        <f t="shared" si="3"/>
        <v>13563.400000000001</v>
      </c>
    </row>
    <row r="44" spans="1:5" ht="15">
      <c r="A44" s="5" t="s">
        <v>44</v>
      </c>
      <c r="B44" s="5">
        <f>686+657.6+404.6+1322</f>
        <v>3070.2</v>
      </c>
      <c r="C44" s="5"/>
      <c r="D44" s="3">
        <v>63</v>
      </c>
      <c r="E44" s="4">
        <f t="shared" si="3"/>
        <v>193422.59999999998</v>
      </c>
    </row>
    <row r="45" spans="1:5" ht="15">
      <c r="A45" s="5" t="s">
        <v>45</v>
      </c>
      <c r="B45" s="5">
        <f>15.2+8.5+31.4</f>
        <v>55.099999999999994</v>
      </c>
      <c r="C45" s="5"/>
      <c r="D45" s="3">
        <v>72</v>
      </c>
      <c r="E45" s="4">
        <f t="shared" si="3"/>
        <v>3967.2</v>
      </c>
    </row>
    <row r="46" spans="1:5" ht="15">
      <c r="A46" s="5" t="s">
        <v>46</v>
      </c>
      <c r="B46" s="5">
        <f>75.4+7.3</f>
        <v>82.7</v>
      </c>
      <c r="C46" s="5"/>
      <c r="D46" s="3">
        <v>72</v>
      </c>
      <c r="E46" s="4">
        <f t="shared" si="3"/>
        <v>5954.4000000000005</v>
      </c>
    </row>
    <row r="47" spans="1:5" ht="15">
      <c r="A47" s="5" t="s">
        <v>47</v>
      </c>
      <c r="B47" s="5">
        <v>33.799999999999997</v>
      </c>
      <c r="C47" s="5"/>
      <c r="D47" s="3">
        <v>90</v>
      </c>
      <c r="E47" s="4">
        <f t="shared" si="3"/>
        <v>3041.9999999999995</v>
      </c>
    </row>
    <row r="48" spans="1:5" ht="15">
      <c r="A48" s="5" t="s">
        <v>48</v>
      </c>
      <c r="B48" s="5">
        <f>50.6+15.4</f>
        <v>66</v>
      </c>
      <c r="C48" s="5"/>
      <c r="D48" s="3">
        <v>88</v>
      </c>
      <c r="E48" s="4">
        <f t="shared" si="3"/>
        <v>5808</v>
      </c>
    </row>
    <row r="49" spans="1:5" ht="15">
      <c r="A49" s="5" t="s">
        <v>49</v>
      </c>
      <c r="B49" s="5">
        <f>44.3+65.2</f>
        <v>109.5</v>
      </c>
      <c r="C49" s="5"/>
      <c r="D49" s="3">
        <v>72</v>
      </c>
      <c r="E49" s="4">
        <f t="shared" si="3"/>
        <v>7884</v>
      </c>
    </row>
    <row r="50" spans="1:5" ht="15">
      <c r="A50" s="5" t="s">
        <v>50</v>
      </c>
      <c r="B50" s="5">
        <f>11.2-4.2</f>
        <v>6.9999999999999991</v>
      </c>
      <c r="C50" s="5"/>
      <c r="D50" s="3">
        <v>168</v>
      </c>
      <c r="E50" s="4">
        <f t="shared" si="3"/>
        <v>1175.9999999999998</v>
      </c>
    </row>
    <row r="51" spans="1:5" ht="15" hidden="1">
      <c r="A51" s="5" t="s">
        <v>51</v>
      </c>
      <c r="B51" s="5"/>
      <c r="C51" s="5"/>
      <c r="D51" s="3"/>
      <c r="E51" s="4">
        <f t="shared" si="3"/>
        <v>0</v>
      </c>
    </row>
    <row r="52" spans="1:5" ht="15" hidden="1">
      <c r="A52" s="7" t="s">
        <v>52</v>
      </c>
      <c r="B52" s="7"/>
      <c r="C52" s="7"/>
      <c r="D52" s="8"/>
      <c r="E52" s="4">
        <f t="shared" si="3"/>
        <v>0</v>
      </c>
    </row>
    <row r="53" spans="1:5" ht="15" hidden="1">
      <c r="A53" s="5" t="s">
        <v>53</v>
      </c>
      <c r="B53" s="5"/>
      <c r="C53" s="5"/>
      <c r="D53" s="3"/>
      <c r="E53" s="4">
        <f t="shared" si="3"/>
        <v>0</v>
      </c>
    </row>
    <row r="54" spans="1:5" ht="15" hidden="1">
      <c r="A54" s="5" t="s">
        <v>54</v>
      </c>
      <c r="B54" s="5"/>
      <c r="C54" s="5"/>
      <c r="D54" s="3"/>
      <c r="E54" s="4">
        <f t="shared" si="3"/>
        <v>0</v>
      </c>
    </row>
    <row r="55" spans="1:5" ht="15">
      <c r="A55" s="5" t="s">
        <v>55</v>
      </c>
      <c r="B55" s="5">
        <f>55.4+49.2</f>
        <v>104.6</v>
      </c>
      <c r="C55" s="5"/>
      <c r="D55" s="3">
        <v>85</v>
      </c>
      <c r="E55" s="4">
        <f t="shared" si="3"/>
        <v>8891</v>
      </c>
    </row>
    <row r="56" spans="1:5" ht="15">
      <c r="A56" s="5" t="s">
        <v>56</v>
      </c>
      <c r="B56" s="5">
        <f>138+60+38+3</f>
        <v>239</v>
      </c>
      <c r="C56" s="5"/>
      <c r="D56" s="3">
        <v>10</v>
      </c>
      <c r="E56" s="4">
        <f t="shared" si="3"/>
        <v>2390</v>
      </c>
    </row>
    <row r="57" spans="1:5" ht="15">
      <c r="A57" s="5" t="s">
        <v>57</v>
      </c>
      <c r="B57" s="5">
        <f>8.6+20</f>
        <v>28.6</v>
      </c>
      <c r="C57" s="5"/>
      <c r="D57" s="3">
        <v>212</v>
      </c>
      <c r="E57" s="4">
        <f t="shared" si="3"/>
        <v>6063.2000000000007</v>
      </c>
    </row>
    <row r="58" spans="1:5" ht="15">
      <c r="A58" s="5" t="s">
        <v>58</v>
      </c>
      <c r="B58" s="5">
        <f>174.2+16.2</f>
        <v>190.39999999999998</v>
      </c>
      <c r="C58" s="5"/>
      <c r="D58" s="3">
        <v>50</v>
      </c>
      <c r="E58" s="4">
        <f t="shared" si="3"/>
        <v>9519.9999999999982</v>
      </c>
    </row>
    <row r="59" spans="1:5" ht="15" hidden="1">
      <c r="A59" s="5" t="s">
        <v>59</v>
      </c>
      <c r="B59" s="5"/>
      <c r="C59" s="5"/>
      <c r="D59" s="3"/>
      <c r="E59" s="4">
        <f t="shared" si="3"/>
        <v>0</v>
      </c>
    </row>
    <row r="60" spans="1:5" ht="15" hidden="1">
      <c r="A60" s="5" t="s">
        <v>60</v>
      </c>
      <c r="B60" s="5"/>
      <c r="C60" s="5"/>
      <c r="D60" s="3"/>
      <c r="E60" s="4">
        <f t="shared" si="3"/>
        <v>0</v>
      </c>
    </row>
    <row r="61" spans="1:5" ht="15" hidden="1">
      <c r="A61" s="5" t="s">
        <v>61</v>
      </c>
      <c r="B61" s="5"/>
      <c r="C61" s="5"/>
      <c r="D61" s="3"/>
      <c r="E61" s="4"/>
    </row>
    <row r="62" spans="1:5" ht="15">
      <c r="A62" s="5" t="s">
        <v>360</v>
      </c>
      <c r="B62" s="5">
        <f>70.4-8.8</f>
        <v>61.600000000000009</v>
      </c>
      <c r="C62" s="5"/>
      <c r="D62" s="3">
        <v>118</v>
      </c>
      <c r="E62" s="4">
        <f t="shared" ref="E62:E81" si="4">+B62*D62</f>
        <v>7268.8000000000011</v>
      </c>
    </row>
    <row r="63" spans="1:5" ht="15" hidden="1">
      <c r="A63" s="5" t="s">
        <v>62</v>
      </c>
      <c r="B63" s="5"/>
      <c r="C63" s="5"/>
      <c r="D63" s="3"/>
      <c r="E63" s="4">
        <f t="shared" si="4"/>
        <v>0</v>
      </c>
    </row>
    <row r="64" spans="1:5" ht="15">
      <c r="A64" s="5" t="s">
        <v>63</v>
      </c>
      <c r="B64" s="5">
        <v>1.5</v>
      </c>
      <c r="C64" s="5"/>
      <c r="D64" s="3">
        <v>108</v>
      </c>
      <c r="E64" s="4">
        <f t="shared" si="4"/>
        <v>162</v>
      </c>
    </row>
    <row r="65" spans="1:5" ht="15">
      <c r="A65" s="5" t="s">
        <v>64</v>
      </c>
      <c r="B65" s="5">
        <f>185+42</f>
        <v>227</v>
      </c>
      <c r="C65" s="5"/>
      <c r="D65" s="3">
        <v>88</v>
      </c>
      <c r="E65" s="4">
        <f t="shared" si="4"/>
        <v>19976</v>
      </c>
    </row>
    <row r="66" spans="1:5" ht="15" hidden="1">
      <c r="A66" s="5" t="s">
        <v>65</v>
      </c>
      <c r="B66" s="5"/>
      <c r="C66" s="5"/>
      <c r="D66" s="3"/>
      <c r="E66" s="4">
        <f t="shared" si="4"/>
        <v>0</v>
      </c>
    </row>
    <row r="67" spans="1:5" ht="15">
      <c r="A67" s="7" t="s">
        <v>66</v>
      </c>
      <c r="B67" s="7">
        <f>56.8+2.06</f>
        <v>58.86</v>
      </c>
      <c r="C67" s="7"/>
      <c r="D67" s="8">
        <v>174</v>
      </c>
      <c r="E67" s="9">
        <f t="shared" si="4"/>
        <v>10241.64</v>
      </c>
    </row>
    <row r="68" spans="1:5" ht="15">
      <c r="A68" s="5" t="s">
        <v>67</v>
      </c>
      <c r="B68" s="5">
        <f>208.2+19.2</f>
        <v>227.39999999999998</v>
      </c>
      <c r="C68" s="5"/>
      <c r="D68" s="3">
        <v>80</v>
      </c>
      <c r="E68" s="4">
        <f t="shared" si="4"/>
        <v>18192</v>
      </c>
    </row>
    <row r="69" spans="1:5" ht="15">
      <c r="A69" s="5" t="s">
        <v>68</v>
      </c>
      <c r="B69" s="2">
        <f>20-2.2</f>
        <v>17.8</v>
      </c>
      <c r="C69" s="2"/>
      <c r="D69" s="3">
        <v>120</v>
      </c>
      <c r="E69" s="4">
        <f t="shared" si="4"/>
        <v>2136</v>
      </c>
    </row>
    <row r="70" spans="1:5">
      <c r="A70" s="5" t="s">
        <v>69</v>
      </c>
      <c r="B70" s="5">
        <f>140+0.395+1.5</f>
        <v>141.89500000000001</v>
      </c>
      <c r="C70" s="5"/>
      <c r="D70" s="3">
        <v>56</v>
      </c>
      <c r="E70" s="4">
        <f t="shared" si="4"/>
        <v>7946.1200000000008</v>
      </c>
    </row>
    <row r="71" spans="1:5" ht="15">
      <c r="A71" s="5" t="s">
        <v>70</v>
      </c>
      <c r="B71" s="5">
        <f>297.8+35.2+0.43</f>
        <v>333.43</v>
      </c>
      <c r="C71" s="5"/>
      <c r="D71" s="3">
        <v>86</v>
      </c>
      <c r="E71" s="4">
        <f t="shared" si="4"/>
        <v>28674.98</v>
      </c>
    </row>
    <row r="72" spans="1:5" ht="15" hidden="1">
      <c r="A72" s="5" t="s">
        <v>71</v>
      </c>
      <c r="B72" s="5"/>
      <c r="C72" s="5"/>
      <c r="D72" s="3"/>
      <c r="E72" s="4">
        <f t="shared" si="4"/>
        <v>0</v>
      </c>
    </row>
    <row r="73" spans="1:5" ht="15">
      <c r="A73" s="5" t="s">
        <v>72</v>
      </c>
      <c r="B73" s="5">
        <v>0.32</v>
      </c>
      <c r="C73" s="5"/>
      <c r="D73" s="3">
        <v>150</v>
      </c>
      <c r="E73" s="4">
        <f t="shared" si="4"/>
        <v>48</v>
      </c>
    </row>
    <row r="74" spans="1:5" ht="15" hidden="1">
      <c r="A74" s="5" t="s">
        <v>73</v>
      </c>
      <c r="B74" s="5"/>
      <c r="C74" s="5"/>
      <c r="D74" s="3"/>
      <c r="E74" s="4">
        <f t="shared" si="4"/>
        <v>0</v>
      </c>
    </row>
    <row r="75" spans="1:5" ht="15">
      <c r="A75" s="5" t="s">
        <v>74</v>
      </c>
      <c r="B75" s="5">
        <v>13.8</v>
      </c>
      <c r="C75" s="5"/>
      <c r="D75" s="3">
        <v>72</v>
      </c>
      <c r="E75" s="4">
        <f t="shared" si="4"/>
        <v>993.6</v>
      </c>
    </row>
    <row r="76" spans="1:5" ht="15" hidden="1">
      <c r="A76" s="5" t="s">
        <v>75</v>
      </c>
      <c r="B76" s="5"/>
      <c r="C76" s="5"/>
      <c r="D76" s="3"/>
      <c r="E76" s="4">
        <f t="shared" si="4"/>
        <v>0</v>
      </c>
    </row>
    <row r="77" spans="1:5" ht="15">
      <c r="A77" s="5" t="s">
        <v>76</v>
      </c>
      <c r="B77" s="5">
        <f>893.6+201.6</f>
        <v>1095.2</v>
      </c>
      <c r="C77" s="5"/>
      <c r="D77" s="3">
        <v>36</v>
      </c>
      <c r="E77" s="4">
        <f t="shared" si="4"/>
        <v>39427.200000000004</v>
      </c>
    </row>
    <row r="78" spans="1:5" ht="15">
      <c r="A78" s="5" t="s">
        <v>77</v>
      </c>
      <c r="B78" s="5">
        <f>312-2.2*15</f>
        <v>279</v>
      </c>
      <c r="C78" s="5"/>
      <c r="D78" s="3">
        <v>62</v>
      </c>
      <c r="E78" s="4">
        <f t="shared" si="4"/>
        <v>17298</v>
      </c>
    </row>
    <row r="79" spans="1:5" ht="15" hidden="1">
      <c r="A79" s="5" t="s">
        <v>78</v>
      </c>
      <c r="B79" s="5"/>
      <c r="C79" s="5"/>
      <c r="D79" s="3"/>
      <c r="E79" s="4">
        <f t="shared" si="4"/>
        <v>0</v>
      </c>
    </row>
    <row r="80" spans="1:5" ht="15" hidden="1">
      <c r="A80" s="5" t="s">
        <v>79</v>
      </c>
      <c r="B80" s="5"/>
      <c r="C80" s="5"/>
      <c r="D80" s="3"/>
      <c r="E80" s="4">
        <f t="shared" si="4"/>
        <v>0</v>
      </c>
    </row>
    <row r="81" spans="1:5" ht="15">
      <c r="A81" s="5" t="s">
        <v>80</v>
      </c>
      <c r="B81" s="5">
        <f>52+20.2</f>
        <v>72.2</v>
      </c>
      <c r="C81" s="5"/>
      <c r="D81" s="3">
        <v>172</v>
      </c>
      <c r="E81" s="4">
        <f t="shared" si="4"/>
        <v>12418.4</v>
      </c>
    </row>
    <row r="82" spans="1:5" ht="15" hidden="1">
      <c r="A82" s="5" t="s">
        <v>81</v>
      </c>
      <c r="B82" s="5"/>
      <c r="C82" s="5"/>
      <c r="D82" s="3"/>
      <c r="E82" s="4">
        <f>+C82*D82</f>
        <v>0</v>
      </c>
    </row>
    <row r="83" spans="1:5" ht="15" hidden="1">
      <c r="A83" s="5" t="s">
        <v>82</v>
      </c>
      <c r="B83" s="5"/>
      <c r="C83" s="5"/>
      <c r="D83" s="3"/>
      <c r="E83" s="4">
        <f>+C83*D83</f>
        <v>0</v>
      </c>
    </row>
    <row r="84" spans="1:5" ht="15" hidden="1">
      <c r="A84" s="5" t="s">
        <v>83</v>
      </c>
      <c r="B84" s="5"/>
      <c r="C84" s="5"/>
      <c r="D84" s="3"/>
      <c r="E84" s="4">
        <f>+C84*D84</f>
        <v>0</v>
      </c>
    </row>
    <row r="85" spans="1:5" ht="15" hidden="1">
      <c r="A85" s="5" t="s">
        <v>84</v>
      </c>
      <c r="B85" s="5"/>
      <c r="C85" s="5"/>
      <c r="D85" s="3"/>
      <c r="E85" s="4">
        <f t="shared" ref="E85:E97" si="5">+B85*D85</f>
        <v>0</v>
      </c>
    </row>
    <row r="86" spans="1:5" ht="15">
      <c r="A86" s="5" t="s">
        <v>85</v>
      </c>
      <c r="B86" s="5">
        <f>722+126.2</f>
        <v>848.2</v>
      </c>
      <c r="C86" s="5">
        <v>25</v>
      </c>
      <c r="D86" s="3">
        <v>140</v>
      </c>
      <c r="E86" s="4">
        <f t="shared" si="5"/>
        <v>118748</v>
      </c>
    </row>
    <row r="87" spans="1:5" ht="15">
      <c r="A87" s="5" t="s">
        <v>86</v>
      </c>
      <c r="B87" s="5">
        <f>307.8+52.8</f>
        <v>360.6</v>
      </c>
      <c r="C87" s="5"/>
      <c r="D87" s="3">
        <v>56</v>
      </c>
      <c r="E87" s="4">
        <f t="shared" si="5"/>
        <v>20193.600000000002</v>
      </c>
    </row>
    <row r="88" spans="1:5" ht="15" hidden="1">
      <c r="A88" s="5" t="s">
        <v>87</v>
      </c>
      <c r="B88" s="5"/>
      <c r="C88" s="5"/>
      <c r="D88" s="3"/>
      <c r="E88" s="4">
        <f t="shared" si="5"/>
        <v>0</v>
      </c>
    </row>
    <row r="89" spans="1:5" ht="15" hidden="1">
      <c r="A89" s="5" t="s">
        <v>88</v>
      </c>
      <c r="B89" s="5"/>
      <c r="C89" s="5"/>
      <c r="D89" s="3"/>
      <c r="E89" s="4">
        <f t="shared" si="5"/>
        <v>0</v>
      </c>
    </row>
    <row r="90" spans="1:5" ht="15">
      <c r="A90" s="5" t="s">
        <v>89</v>
      </c>
      <c r="B90" s="5">
        <f>18.4-4.4+17-2.2</f>
        <v>28.8</v>
      </c>
      <c r="C90" s="5"/>
      <c r="D90" s="3">
        <v>186</v>
      </c>
      <c r="E90" s="4">
        <f t="shared" si="5"/>
        <v>5356.8</v>
      </c>
    </row>
    <row r="91" spans="1:5" ht="15">
      <c r="A91" s="5" t="s">
        <v>90</v>
      </c>
      <c r="B91" s="5">
        <f>142.8+174.8</f>
        <v>317.60000000000002</v>
      </c>
      <c r="C91" s="5"/>
      <c r="D91" s="3">
        <v>92</v>
      </c>
      <c r="E91" s="4">
        <f t="shared" si="5"/>
        <v>29219.200000000001</v>
      </c>
    </row>
    <row r="92" spans="1:5" ht="14.25" customHeight="1">
      <c r="A92" s="5" t="s">
        <v>91</v>
      </c>
      <c r="B92" s="5">
        <v>1.0249999999999999</v>
      </c>
      <c r="C92" s="5"/>
      <c r="D92" s="3">
        <v>98</v>
      </c>
      <c r="E92" s="4">
        <f t="shared" si="5"/>
        <v>100.44999999999999</v>
      </c>
    </row>
    <row r="93" spans="1:5" ht="15" hidden="1">
      <c r="A93" s="5" t="s">
        <v>92</v>
      </c>
      <c r="B93" s="5"/>
      <c r="C93" s="5"/>
      <c r="D93" s="3"/>
      <c r="E93" s="4">
        <f t="shared" si="5"/>
        <v>0</v>
      </c>
    </row>
    <row r="94" spans="1:5" ht="15" hidden="1">
      <c r="A94" s="5" t="s">
        <v>93</v>
      </c>
      <c r="B94" s="5"/>
      <c r="C94" s="5"/>
      <c r="D94" s="3"/>
      <c r="E94" s="4">
        <f t="shared" si="5"/>
        <v>0</v>
      </c>
    </row>
    <row r="95" spans="1:5" ht="15" hidden="1">
      <c r="A95" s="5" t="s">
        <v>94</v>
      </c>
      <c r="B95" s="5"/>
      <c r="C95" s="5"/>
      <c r="D95" s="3"/>
      <c r="E95" s="4">
        <f t="shared" si="5"/>
        <v>0</v>
      </c>
    </row>
    <row r="96" spans="1:5" ht="15" hidden="1">
      <c r="A96" s="5" t="s">
        <v>95</v>
      </c>
      <c r="B96" s="5"/>
      <c r="C96" s="5"/>
      <c r="D96" s="3"/>
      <c r="E96" s="4">
        <f t="shared" si="5"/>
        <v>0</v>
      </c>
    </row>
    <row r="97" spans="1:5" ht="15" hidden="1">
      <c r="A97" s="5" t="s">
        <v>96</v>
      </c>
      <c r="B97" s="5"/>
      <c r="C97" s="5"/>
      <c r="D97" s="3"/>
      <c r="E97" s="4">
        <f t="shared" si="5"/>
        <v>0</v>
      </c>
    </row>
    <row r="98" spans="1:5" ht="15" hidden="1">
      <c r="A98" s="5" t="s">
        <v>97</v>
      </c>
      <c r="B98" s="5"/>
      <c r="C98" s="5"/>
      <c r="D98" s="3"/>
      <c r="E98" s="4">
        <f>+C98*D98</f>
        <v>0</v>
      </c>
    </row>
    <row r="99" spans="1:5" ht="15">
      <c r="A99" s="5" t="s">
        <v>98</v>
      </c>
      <c r="B99" s="5">
        <v>32</v>
      </c>
      <c r="C99" s="5"/>
      <c r="D99" s="3">
        <v>64</v>
      </c>
      <c r="E99" s="4">
        <f>+B99*D99</f>
        <v>2048</v>
      </c>
    </row>
    <row r="100" spans="1:5" ht="15" hidden="1">
      <c r="A100" s="5" t="s">
        <v>99</v>
      </c>
      <c r="B100" s="5"/>
      <c r="C100" s="5"/>
      <c r="D100" s="3"/>
      <c r="E100" s="4">
        <f>+B100*D100</f>
        <v>0</v>
      </c>
    </row>
    <row r="101" spans="1:5" ht="15" hidden="1">
      <c r="A101" s="5" t="s">
        <v>100</v>
      </c>
      <c r="B101" s="5"/>
      <c r="C101" s="5"/>
      <c r="D101" s="3"/>
      <c r="E101" s="4">
        <f>+B101*D101</f>
        <v>0</v>
      </c>
    </row>
    <row r="102" spans="1:5" ht="15">
      <c r="A102" s="5" t="s">
        <v>101</v>
      </c>
      <c r="B102" s="5"/>
      <c r="C102" s="5">
        <v>8</v>
      </c>
      <c r="D102" s="3">
        <v>24</v>
      </c>
      <c r="E102" s="4">
        <f>+C102*D102</f>
        <v>192</v>
      </c>
    </row>
    <row r="103" spans="1:5" ht="15">
      <c r="A103" s="5" t="s">
        <v>102</v>
      </c>
      <c r="B103" s="5">
        <f>204.6+95.8</f>
        <v>300.39999999999998</v>
      </c>
      <c r="C103" s="5"/>
      <c r="D103" s="3">
        <v>36</v>
      </c>
      <c r="E103" s="4">
        <f>+B103*D103</f>
        <v>10814.4</v>
      </c>
    </row>
    <row r="104" spans="1:5" ht="15">
      <c r="A104" s="5" t="s">
        <v>103</v>
      </c>
      <c r="B104" s="5">
        <f>825.4+406.4</f>
        <v>1231.8</v>
      </c>
      <c r="C104" s="5"/>
      <c r="D104" s="3">
        <v>20</v>
      </c>
      <c r="E104" s="4">
        <f>+B104*D104</f>
        <v>24636</v>
      </c>
    </row>
    <row r="105" spans="1:5" ht="15">
      <c r="A105" s="5" t="s">
        <v>104</v>
      </c>
      <c r="B105" s="5">
        <f>640.4+410</f>
        <v>1050.4000000000001</v>
      </c>
      <c r="C105" s="5"/>
      <c r="D105" s="3">
        <v>28</v>
      </c>
      <c r="E105" s="4">
        <f>+B105*D105</f>
        <v>29411.200000000004</v>
      </c>
    </row>
    <row r="106" spans="1:5" ht="15" hidden="1">
      <c r="A106" s="5" t="s">
        <v>105</v>
      </c>
      <c r="B106" s="5"/>
      <c r="C106" s="5"/>
      <c r="D106" s="3"/>
      <c r="E106" s="4">
        <f>+C106*D106</f>
        <v>0</v>
      </c>
    </row>
    <row r="107" spans="1:5" ht="15">
      <c r="A107" s="5" t="s">
        <v>106</v>
      </c>
      <c r="B107" s="5">
        <v>126.4</v>
      </c>
      <c r="C107" s="5"/>
      <c r="D107" s="3">
        <v>61</v>
      </c>
      <c r="E107" s="4">
        <f t="shared" ref="E107:E125" si="6">+B107*D107</f>
        <v>7710.4000000000005</v>
      </c>
    </row>
    <row r="108" spans="1:5" ht="15">
      <c r="A108" s="5" t="s">
        <v>107</v>
      </c>
      <c r="B108" s="5">
        <v>30.9</v>
      </c>
      <c r="C108" s="5"/>
      <c r="D108" s="3">
        <v>48</v>
      </c>
      <c r="E108" s="4">
        <f t="shared" si="6"/>
        <v>1483.1999999999998</v>
      </c>
    </row>
    <row r="109" spans="1:5" ht="15" hidden="1">
      <c r="A109" s="5" t="s">
        <v>108</v>
      </c>
      <c r="B109" s="5"/>
      <c r="C109" s="5"/>
      <c r="D109" s="3"/>
      <c r="E109" s="4">
        <f t="shared" si="6"/>
        <v>0</v>
      </c>
    </row>
    <row r="110" spans="1:5" ht="15" hidden="1">
      <c r="A110" s="5" t="s">
        <v>109</v>
      </c>
      <c r="B110" s="5"/>
      <c r="C110" s="5"/>
      <c r="D110" s="3"/>
      <c r="E110" s="4">
        <f t="shared" si="6"/>
        <v>0</v>
      </c>
    </row>
    <row r="111" spans="1:5" ht="15" hidden="1">
      <c r="A111" s="5" t="s">
        <v>110</v>
      </c>
      <c r="B111" s="5"/>
      <c r="C111" s="5"/>
      <c r="D111" s="3"/>
      <c r="E111" s="4">
        <f t="shared" si="6"/>
        <v>0</v>
      </c>
    </row>
    <row r="112" spans="1:5" ht="15">
      <c r="A112" s="5" t="s">
        <v>111</v>
      </c>
      <c r="B112" s="5">
        <f>41+28.8</f>
        <v>69.8</v>
      </c>
      <c r="C112" s="5"/>
      <c r="D112" s="3">
        <v>58</v>
      </c>
      <c r="E112" s="4">
        <f t="shared" si="6"/>
        <v>4048.3999999999996</v>
      </c>
    </row>
    <row r="113" spans="1:5" ht="15">
      <c r="A113" s="5" t="s">
        <v>112</v>
      </c>
      <c r="B113" s="5">
        <f>191.3+37.2</f>
        <v>228.5</v>
      </c>
      <c r="C113" s="5"/>
      <c r="D113" s="3">
        <v>148</v>
      </c>
      <c r="E113" s="4">
        <f t="shared" si="6"/>
        <v>33818</v>
      </c>
    </row>
    <row r="114" spans="1:5" ht="15" hidden="1">
      <c r="A114" s="5" t="s">
        <v>113</v>
      </c>
      <c r="B114" s="5"/>
      <c r="C114" s="5"/>
      <c r="D114" s="3"/>
      <c r="E114" s="4">
        <f t="shared" si="6"/>
        <v>0</v>
      </c>
    </row>
    <row r="115" spans="1:5" ht="15">
      <c r="A115" s="5" t="s">
        <v>114</v>
      </c>
      <c r="B115" s="5">
        <v>46.4</v>
      </c>
      <c r="C115" s="5"/>
      <c r="D115" s="3">
        <v>116</v>
      </c>
      <c r="E115" s="4">
        <f t="shared" si="6"/>
        <v>5382.4</v>
      </c>
    </row>
    <row r="116" spans="1:5" ht="15">
      <c r="A116" s="5" t="s">
        <v>115</v>
      </c>
      <c r="B116" s="5">
        <f>464.2+16.4</f>
        <v>480.59999999999997</v>
      </c>
      <c r="C116" s="5"/>
      <c r="D116" s="3">
        <v>54</v>
      </c>
      <c r="E116" s="4">
        <f t="shared" si="6"/>
        <v>25952.399999999998</v>
      </c>
    </row>
    <row r="117" spans="1:5" ht="15" hidden="1">
      <c r="A117" s="5" t="s">
        <v>116</v>
      </c>
      <c r="B117" s="5"/>
      <c r="C117" s="5"/>
      <c r="D117" s="3"/>
      <c r="E117" s="4">
        <f t="shared" si="6"/>
        <v>0</v>
      </c>
    </row>
    <row r="118" spans="1:5" ht="15" hidden="1">
      <c r="A118" s="5" t="s">
        <v>117</v>
      </c>
      <c r="B118" s="5"/>
      <c r="C118" s="5"/>
      <c r="D118" s="3"/>
      <c r="E118" s="4">
        <f t="shared" si="6"/>
        <v>0</v>
      </c>
    </row>
    <row r="119" spans="1:5" ht="15" hidden="1">
      <c r="A119" s="5" t="s">
        <v>118</v>
      </c>
      <c r="B119" s="5"/>
      <c r="C119" s="5"/>
      <c r="D119" s="3"/>
      <c r="E119" s="4">
        <f t="shared" si="6"/>
        <v>0</v>
      </c>
    </row>
    <row r="120" spans="1:5" ht="15">
      <c r="A120" s="5" t="s">
        <v>119</v>
      </c>
      <c r="B120" s="5">
        <v>6</v>
      </c>
      <c r="C120" s="5"/>
      <c r="D120" s="3">
        <v>78</v>
      </c>
      <c r="E120" s="4">
        <f t="shared" si="6"/>
        <v>468</v>
      </c>
    </row>
    <row r="121" spans="1:5" ht="15" hidden="1">
      <c r="A121" s="5" t="s">
        <v>120</v>
      </c>
      <c r="B121" s="5"/>
      <c r="C121" s="5"/>
      <c r="D121" s="3"/>
      <c r="E121" s="4">
        <f t="shared" si="6"/>
        <v>0</v>
      </c>
    </row>
    <row r="122" spans="1:5" ht="15">
      <c r="A122" s="5" t="s">
        <v>121</v>
      </c>
      <c r="B122" s="5">
        <v>62.4</v>
      </c>
      <c r="C122" s="5"/>
      <c r="D122" s="3">
        <v>246</v>
      </c>
      <c r="E122" s="4">
        <f t="shared" si="6"/>
        <v>15350.4</v>
      </c>
    </row>
    <row r="123" spans="1:5" ht="15">
      <c r="A123" s="5" t="s">
        <v>122</v>
      </c>
      <c r="B123" s="5">
        <f>27.8-6.6</f>
        <v>21.200000000000003</v>
      </c>
      <c r="C123" s="5"/>
      <c r="D123" s="3">
        <v>310</v>
      </c>
      <c r="E123" s="4">
        <f t="shared" si="6"/>
        <v>6572.0000000000009</v>
      </c>
    </row>
    <row r="124" spans="1:5" ht="15" hidden="1">
      <c r="A124" s="5" t="s">
        <v>123</v>
      </c>
      <c r="B124" s="2"/>
      <c r="C124" s="2"/>
      <c r="D124" s="3"/>
      <c r="E124" s="4">
        <f t="shared" si="6"/>
        <v>0</v>
      </c>
    </row>
    <row r="125" spans="1:5" ht="15" hidden="1">
      <c r="A125" s="5" t="s">
        <v>124</v>
      </c>
      <c r="B125" s="5"/>
      <c r="C125" s="5"/>
      <c r="D125" s="3"/>
      <c r="E125" s="4">
        <f t="shared" si="6"/>
        <v>0</v>
      </c>
    </row>
    <row r="126" spans="1:5" ht="15">
      <c r="A126" s="5" t="s">
        <v>125</v>
      </c>
      <c r="B126" s="5">
        <f>4.54*C126</f>
        <v>267.86</v>
      </c>
      <c r="C126" s="5">
        <f>31+28</f>
        <v>59</v>
      </c>
      <c r="D126" s="3">
        <v>68</v>
      </c>
      <c r="E126" s="4">
        <f>+C126*D126</f>
        <v>4012</v>
      </c>
    </row>
    <row r="127" spans="1:5" ht="15" hidden="1">
      <c r="A127" s="5" t="s">
        <v>126</v>
      </c>
      <c r="B127" s="5"/>
      <c r="C127" s="5"/>
      <c r="D127" s="3"/>
      <c r="E127" s="4">
        <f t="shared" ref="E127:E152" si="7">+B127*D127</f>
        <v>0</v>
      </c>
    </row>
    <row r="128" spans="1:5" ht="15" hidden="1">
      <c r="A128" s="5" t="s">
        <v>127</v>
      </c>
      <c r="B128" s="5"/>
      <c r="C128" s="5"/>
      <c r="D128" s="3"/>
      <c r="E128" s="4">
        <f t="shared" si="7"/>
        <v>0</v>
      </c>
    </row>
    <row r="129" spans="1:5" ht="15">
      <c r="A129" s="5" t="s">
        <v>128</v>
      </c>
      <c r="B129" s="5">
        <f>41.8+26.2+19.2</f>
        <v>87.2</v>
      </c>
      <c r="C129" s="5"/>
      <c r="D129" s="3">
        <v>32</v>
      </c>
      <c r="E129" s="4">
        <f t="shared" si="7"/>
        <v>2790.4</v>
      </c>
    </row>
    <row r="130" spans="1:5" ht="15" hidden="1">
      <c r="A130" s="5" t="s">
        <v>129</v>
      </c>
      <c r="B130" s="5"/>
      <c r="C130" s="5"/>
      <c r="D130" s="3"/>
      <c r="E130" s="11">
        <f>+B130*D130</f>
        <v>0</v>
      </c>
    </row>
    <row r="131" spans="1:5" ht="15">
      <c r="A131" s="5" t="s">
        <v>130</v>
      </c>
      <c r="B131" s="5">
        <f>4.25+54.4</f>
        <v>58.65</v>
      </c>
      <c r="C131" s="5"/>
      <c r="D131" s="3">
        <v>90</v>
      </c>
      <c r="E131" s="4">
        <f t="shared" si="7"/>
        <v>5278.5</v>
      </c>
    </row>
    <row r="132" spans="1:5" ht="15">
      <c r="A132" s="5" t="s">
        <v>131</v>
      </c>
      <c r="B132" s="5">
        <v>60</v>
      </c>
      <c r="C132" s="5"/>
      <c r="D132" s="3">
        <v>124</v>
      </c>
      <c r="E132" s="4">
        <f t="shared" si="7"/>
        <v>7440</v>
      </c>
    </row>
    <row r="133" spans="1:5" ht="15">
      <c r="A133" s="5" t="s">
        <v>132</v>
      </c>
      <c r="B133" s="5">
        <f>9.2-2.2</f>
        <v>6.9999999999999991</v>
      </c>
      <c r="C133" s="5"/>
      <c r="D133" s="3">
        <v>40</v>
      </c>
      <c r="E133" s="4">
        <f t="shared" si="7"/>
        <v>279.99999999999994</v>
      </c>
    </row>
    <row r="134" spans="1:5" ht="15">
      <c r="A134" s="5" t="s">
        <v>133</v>
      </c>
      <c r="B134" s="5">
        <f>213.8+26.2</f>
        <v>240</v>
      </c>
      <c r="C134" s="5"/>
      <c r="D134" s="3">
        <v>8</v>
      </c>
      <c r="E134" s="4">
        <f t="shared" si="7"/>
        <v>1920</v>
      </c>
    </row>
    <row r="135" spans="1:5" ht="15">
      <c r="A135" s="5" t="s">
        <v>134</v>
      </c>
      <c r="B135" s="5">
        <f>27.2+2.105</f>
        <v>29.305</v>
      </c>
      <c r="C135" s="5"/>
      <c r="D135" s="3">
        <v>8</v>
      </c>
      <c r="E135" s="4">
        <f t="shared" si="7"/>
        <v>234.44</v>
      </c>
    </row>
    <row r="136" spans="1:5" ht="15">
      <c r="A136" s="5" t="s">
        <v>135</v>
      </c>
      <c r="B136" s="5">
        <f>5.2-2.2</f>
        <v>3</v>
      </c>
      <c r="C136" s="5"/>
      <c r="D136" s="3">
        <v>80</v>
      </c>
      <c r="E136" s="4">
        <f t="shared" si="7"/>
        <v>240</v>
      </c>
    </row>
    <row r="137" spans="1:5" ht="15">
      <c r="A137" s="5" t="s">
        <v>136</v>
      </c>
      <c r="B137" s="5">
        <f>260.4+0.28</f>
        <v>260.67999999999995</v>
      </c>
      <c r="C137" s="5"/>
      <c r="D137" s="3">
        <v>90</v>
      </c>
      <c r="E137" s="4">
        <f t="shared" si="7"/>
        <v>23461.199999999997</v>
      </c>
    </row>
    <row r="138" spans="1:5" ht="15">
      <c r="A138" s="5" t="s">
        <v>137</v>
      </c>
      <c r="B138" s="5">
        <f>175.3+13.2</f>
        <v>188.5</v>
      </c>
      <c r="C138" s="5"/>
      <c r="D138" s="3">
        <v>86</v>
      </c>
      <c r="E138" s="4">
        <f t="shared" si="7"/>
        <v>16211</v>
      </c>
    </row>
    <row r="139" spans="1:5" ht="15" hidden="1">
      <c r="A139" s="10" t="s">
        <v>138</v>
      </c>
      <c r="B139" s="10"/>
      <c r="C139" s="10"/>
      <c r="D139" s="3"/>
      <c r="E139" s="4">
        <f t="shared" si="7"/>
        <v>0</v>
      </c>
    </row>
    <row r="140" spans="1:5" ht="15">
      <c r="A140" s="5" t="s">
        <v>139</v>
      </c>
      <c r="B140" s="5">
        <f>430.6+400</f>
        <v>830.6</v>
      </c>
      <c r="C140" s="5"/>
      <c r="D140" s="3">
        <v>63</v>
      </c>
      <c r="E140" s="4">
        <f t="shared" si="7"/>
        <v>52327.8</v>
      </c>
    </row>
    <row r="141" spans="1:5" ht="15" hidden="1">
      <c r="A141" s="5" t="s">
        <v>140</v>
      </c>
      <c r="B141" s="5"/>
      <c r="C141" s="5"/>
      <c r="D141" s="3"/>
      <c r="E141" s="4">
        <f t="shared" si="7"/>
        <v>0</v>
      </c>
    </row>
    <row r="142" spans="1:5" ht="15" hidden="1">
      <c r="A142" s="5" t="s">
        <v>141</v>
      </c>
      <c r="B142" s="5"/>
      <c r="C142" s="5"/>
      <c r="D142" s="3"/>
      <c r="E142" s="4">
        <f t="shared" si="7"/>
        <v>0</v>
      </c>
    </row>
    <row r="143" spans="1:5" ht="15">
      <c r="A143" s="5" t="s">
        <v>142</v>
      </c>
      <c r="B143" s="5">
        <f>18.2+2.84</f>
        <v>21.04</v>
      </c>
      <c r="C143" s="5"/>
      <c r="D143" s="3">
        <v>99</v>
      </c>
      <c r="E143" s="4">
        <f t="shared" si="7"/>
        <v>2082.96</v>
      </c>
    </row>
    <row r="144" spans="1:5" ht="15" hidden="1">
      <c r="A144" s="5" t="s">
        <v>143</v>
      </c>
      <c r="B144" s="5"/>
      <c r="C144" s="5"/>
      <c r="D144" s="3"/>
      <c r="E144" s="4">
        <f t="shared" si="7"/>
        <v>0</v>
      </c>
    </row>
    <row r="145" spans="1:5" ht="15" hidden="1">
      <c r="A145" s="5" t="s">
        <v>144</v>
      </c>
      <c r="B145" s="5"/>
      <c r="C145" s="5"/>
      <c r="D145" s="3"/>
      <c r="E145" s="4">
        <f t="shared" si="7"/>
        <v>0</v>
      </c>
    </row>
    <row r="146" spans="1:5" ht="15">
      <c r="A146" s="5" t="s">
        <v>145</v>
      </c>
      <c r="B146" s="2">
        <f>27.6+0.365</f>
        <v>27.965</v>
      </c>
      <c r="C146" s="2"/>
      <c r="D146" s="3">
        <v>140</v>
      </c>
      <c r="E146" s="4">
        <f t="shared" si="7"/>
        <v>3915.1</v>
      </c>
    </row>
    <row r="147" spans="1:5" ht="15">
      <c r="A147" s="5" t="s">
        <v>146</v>
      </c>
      <c r="B147" s="5">
        <f>73.6+0.58</f>
        <v>74.179999999999993</v>
      </c>
      <c r="C147" s="5"/>
      <c r="D147" s="3">
        <v>54</v>
      </c>
      <c r="E147" s="4">
        <f t="shared" si="7"/>
        <v>4005.72</v>
      </c>
    </row>
    <row r="148" spans="1:5" ht="15" hidden="1">
      <c r="A148" s="5" t="s">
        <v>147</v>
      </c>
      <c r="B148" s="5"/>
      <c r="C148" s="5"/>
      <c r="D148" s="3"/>
      <c r="E148" s="4">
        <f t="shared" si="7"/>
        <v>0</v>
      </c>
    </row>
    <row r="149" spans="1:5" ht="15">
      <c r="A149" s="5" t="s">
        <v>148</v>
      </c>
      <c r="B149" s="5">
        <f>38.6+2.95</f>
        <v>41.550000000000004</v>
      </c>
      <c r="C149" s="5"/>
      <c r="D149" s="3">
        <v>94</v>
      </c>
      <c r="E149" s="4">
        <f t="shared" si="7"/>
        <v>3905.7000000000003</v>
      </c>
    </row>
    <row r="150" spans="1:5" ht="15" hidden="1">
      <c r="A150" s="5" t="s">
        <v>149</v>
      </c>
      <c r="B150" s="5"/>
      <c r="C150" s="5"/>
      <c r="D150" s="3"/>
      <c r="E150" s="4">
        <f t="shared" si="7"/>
        <v>0</v>
      </c>
    </row>
    <row r="151" spans="1:5" ht="15.65" customHeight="1">
      <c r="A151" s="5" t="s">
        <v>150</v>
      </c>
      <c r="B151" s="5">
        <f>740.4+862.4</f>
        <v>1602.8</v>
      </c>
      <c r="C151" s="5"/>
      <c r="D151" s="3">
        <v>64</v>
      </c>
      <c r="E151" s="4">
        <f t="shared" si="7"/>
        <v>102579.2</v>
      </c>
    </row>
    <row r="152" spans="1:5" ht="15">
      <c r="A152" s="5" t="s">
        <v>151</v>
      </c>
      <c r="B152" s="5">
        <f>8+1.74</f>
        <v>9.74</v>
      </c>
      <c r="C152" s="5"/>
      <c r="D152" s="3">
        <v>132</v>
      </c>
      <c r="E152" s="4">
        <f t="shared" si="7"/>
        <v>1285.68</v>
      </c>
    </row>
    <row r="153" spans="1:5" ht="15" hidden="1">
      <c r="A153" s="5" t="s">
        <v>152</v>
      </c>
      <c r="B153" s="5"/>
      <c r="C153" s="5"/>
      <c r="D153" s="3"/>
      <c r="E153" s="4">
        <f>+C153*D153</f>
        <v>0</v>
      </c>
    </row>
    <row r="154" spans="1:5" ht="15">
      <c r="A154" s="5" t="s">
        <v>153</v>
      </c>
      <c r="B154" s="5">
        <f>55.8+909.6</f>
        <v>965.4</v>
      </c>
      <c r="C154" s="5"/>
      <c r="D154" s="3">
        <v>64</v>
      </c>
      <c r="E154" s="4">
        <f t="shared" ref="E154:E161" si="8">+B154*D154</f>
        <v>61785.599999999999</v>
      </c>
    </row>
    <row r="155" spans="1:5" ht="15" hidden="1">
      <c r="A155" s="5" t="s">
        <v>154</v>
      </c>
      <c r="B155" s="5"/>
      <c r="C155" s="5"/>
      <c r="D155" s="3"/>
      <c r="E155" s="4">
        <f t="shared" si="8"/>
        <v>0</v>
      </c>
    </row>
    <row r="156" spans="1:5" ht="15" hidden="1">
      <c r="A156" s="5" t="s">
        <v>155</v>
      </c>
      <c r="B156" s="5"/>
      <c r="C156" s="5"/>
      <c r="D156" s="3"/>
      <c r="E156" s="4">
        <f t="shared" si="8"/>
        <v>0</v>
      </c>
    </row>
    <row r="157" spans="1:5" ht="15">
      <c r="A157" s="5" t="s">
        <v>156</v>
      </c>
      <c r="B157" s="5">
        <f>186.8+0.415</f>
        <v>187.215</v>
      </c>
      <c r="C157" s="5"/>
      <c r="D157" s="3">
        <v>98</v>
      </c>
      <c r="E157" s="4">
        <f t="shared" si="8"/>
        <v>18347.07</v>
      </c>
    </row>
    <row r="158" spans="1:5" ht="15" hidden="1">
      <c r="A158" s="5" t="s">
        <v>157</v>
      </c>
      <c r="B158" s="5"/>
      <c r="C158" s="5"/>
      <c r="D158" s="3"/>
      <c r="E158" s="4">
        <f t="shared" si="8"/>
        <v>0</v>
      </c>
    </row>
    <row r="159" spans="1:5">
      <c r="A159" s="5" t="s">
        <v>158</v>
      </c>
      <c r="B159" s="5">
        <f>158+66.8</f>
        <v>224.8</v>
      </c>
      <c r="C159" s="5"/>
      <c r="D159" s="3">
        <v>80</v>
      </c>
      <c r="E159" s="4">
        <f t="shared" si="8"/>
        <v>17984</v>
      </c>
    </row>
    <row r="160" spans="1:5" ht="15">
      <c r="A160" s="5" t="s">
        <v>159</v>
      </c>
      <c r="B160" s="5">
        <f>15.9+1.135</f>
        <v>17.035</v>
      </c>
      <c r="C160" s="5"/>
      <c r="D160" s="3">
        <v>76</v>
      </c>
      <c r="E160" s="4">
        <f t="shared" si="8"/>
        <v>1294.6600000000001</v>
      </c>
    </row>
    <row r="161" spans="1:5" ht="15">
      <c r="A161" s="5" t="s">
        <v>160</v>
      </c>
      <c r="B161" s="5">
        <f>130.2+5</f>
        <v>135.19999999999999</v>
      </c>
      <c r="C161" s="5"/>
      <c r="D161" s="3">
        <v>58</v>
      </c>
      <c r="E161" s="4">
        <f t="shared" si="8"/>
        <v>7841.5999999999995</v>
      </c>
    </row>
    <row r="162" spans="1:5" ht="15">
      <c r="A162" s="5" t="s">
        <v>161</v>
      </c>
      <c r="B162" s="5"/>
      <c r="C162" s="5">
        <f>10+57</f>
        <v>67</v>
      </c>
      <c r="D162" s="3">
        <v>22</v>
      </c>
      <c r="E162" s="4">
        <f>+C162*D162</f>
        <v>1474</v>
      </c>
    </row>
    <row r="163" spans="1:5" ht="15">
      <c r="A163" s="5" t="s">
        <v>162</v>
      </c>
      <c r="B163" s="5"/>
      <c r="C163" s="5">
        <f>10+28</f>
        <v>38</v>
      </c>
      <c r="D163" s="3">
        <v>19</v>
      </c>
      <c r="E163" s="4">
        <f>+C163*D163</f>
        <v>722</v>
      </c>
    </row>
    <row r="164" spans="1:5" ht="15">
      <c r="A164" s="5" t="s">
        <v>163</v>
      </c>
      <c r="B164" s="5"/>
      <c r="C164" s="5">
        <f>24+24</f>
        <v>48</v>
      </c>
      <c r="D164" s="3">
        <v>23</v>
      </c>
      <c r="E164" s="4">
        <f>+C164*D164</f>
        <v>1104</v>
      </c>
    </row>
    <row r="165" spans="1:5" ht="15">
      <c r="A165" s="5" t="s">
        <v>164</v>
      </c>
      <c r="B165" s="5"/>
      <c r="C165" s="5">
        <f>6+27</f>
        <v>33</v>
      </c>
      <c r="D165" s="3">
        <v>19</v>
      </c>
      <c r="E165" s="4">
        <f>+C165*D165</f>
        <v>627</v>
      </c>
    </row>
    <row r="166" spans="1:5" ht="15" hidden="1">
      <c r="A166" s="5" t="s">
        <v>165</v>
      </c>
      <c r="B166" s="5"/>
      <c r="C166" s="5"/>
      <c r="D166" s="3"/>
      <c r="E166" s="4">
        <f>+B166*D166</f>
        <v>0</v>
      </c>
    </row>
    <row r="167" spans="1:5" ht="15">
      <c r="A167" s="5" t="s">
        <v>166</v>
      </c>
      <c r="B167" s="5">
        <f>250.2+4.8</f>
        <v>255</v>
      </c>
      <c r="C167" s="5"/>
      <c r="D167" s="3">
        <v>42</v>
      </c>
      <c r="E167" s="4">
        <f>+B167*D167</f>
        <v>10710</v>
      </c>
    </row>
    <row r="168" spans="1:5" ht="15" hidden="1">
      <c r="A168" s="5" t="s">
        <v>167</v>
      </c>
      <c r="B168" s="5"/>
      <c r="C168" s="5"/>
      <c r="D168" s="3"/>
      <c r="E168" s="4">
        <f>+B168*D168</f>
        <v>0</v>
      </c>
    </row>
    <row r="169" spans="1:5" ht="15">
      <c r="A169" s="5" t="s">
        <v>168</v>
      </c>
      <c r="B169" s="5">
        <f>348.4+117</f>
        <v>465.4</v>
      </c>
      <c r="C169" s="5"/>
      <c r="D169" s="3">
        <v>42</v>
      </c>
      <c r="E169" s="4">
        <f>+B169*D169</f>
        <v>19546.8</v>
      </c>
    </row>
    <row r="170" spans="1:5" ht="15">
      <c r="A170" s="5" t="s">
        <v>169</v>
      </c>
      <c r="B170" s="5"/>
      <c r="C170" s="5">
        <f>52+30</f>
        <v>82</v>
      </c>
      <c r="D170" s="3">
        <v>12</v>
      </c>
      <c r="E170" s="4">
        <f t="shared" ref="E170:E177" si="9">+C170*D170</f>
        <v>984</v>
      </c>
    </row>
    <row r="171" spans="1:5" ht="15">
      <c r="A171" s="5" t="s">
        <v>170</v>
      </c>
      <c r="B171" s="5"/>
      <c r="C171" s="5">
        <f>9+20</f>
        <v>29</v>
      </c>
      <c r="D171" s="3">
        <v>72</v>
      </c>
      <c r="E171" s="4">
        <f t="shared" si="9"/>
        <v>2088</v>
      </c>
    </row>
    <row r="172" spans="1:5" ht="15" hidden="1">
      <c r="A172" s="5" t="s">
        <v>171</v>
      </c>
      <c r="B172" s="5"/>
      <c r="C172" s="5"/>
      <c r="D172" s="3"/>
      <c r="E172" s="4">
        <f t="shared" si="9"/>
        <v>0</v>
      </c>
    </row>
    <row r="173" spans="1:5" ht="15" hidden="1">
      <c r="A173" s="5" t="s">
        <v>172</v>
      </c>
      <c r="B173" s="5"/>
      <c r="C173" s="5"/>
      <c r="D173" s="3"/>
      <c r="E173" s="4">
        <f t="shared" si="9"/>
        <v>0</v>
      </c>
    </row>
    <row r="174" spans="1:5" ht="15" hidden="1">
      <c r="A174" s="5" t="s">
        <v>173</v>
      </c>
      <c r="B174" s="5"/>
      <c r="C174" s="5"/>
      <c r="D174" s="3"/>
      <c r="E174" s="4">
        <f t="shared" si="9"/>
        <v>0</v>
      </c>
    </row>
    <row r="175" spans="1:5" ht="15" hidden="1">
      <c r="A175" s="5" t="s">
        <v>174</v>
      </c>
      <c r="B175" s="5"/>
      <c r="C175" s="5"/>
      <c r="D175" s="3"/>
      <c r="E175" s="4">
        <f t="shared" si="9"/>
        <v>0</v>
      </c>
    </row>
    <row r="176" spans="1:5" ht="15" hidden="1">
      <c r="A176" s="5" t="s">
        <v>175</v>
      </c>
      <c r="B176" s="5"/>
      <c r="C176" s="5"/>
      <c r="D176" s="3"/>
      <c r="E176" s="4">
        <f t="shared" si="9"/>
        <v>0</v>
      </c>
    </row>
    <row r="177" spans="1:5" ht="15" hidden="1">
      <c r="A177" s="5" t="s">
        <v>176</v>
      </c>
      <c r="B177" s="5"/>
      <c r="C177" s="5"/>
      <c r="D177" s="3"/>
      <c r="E177" s="4">
        <f t="shared" si="9"/>
        <v>0</v>
      </c>
    </row>
    <row r="178" spans="1:5" ht="15">
      <c r="A178" s="5" t="s">
        <v>177</v>
      </c>
      <c r="B178" s="5">
        <v>11.8</v>
      </c>
      <c r="C178" s="5"/>
      <c r="D178" s="3">
        <v>206</v>
      </c>
      <c r="E178" s="4">
        <f>+B178*D178</f>
        <v>2430.8000000000002</v>
      </c>
    </row>
    <row r="179" spans="1:5" ht="15">
      <c r="A179" s="5" t="s">
        <v>178</v>
      </c>
      <c r="B179" s="5"/>
      <c r="C179" s="5">
        <v>3</v>
      </c>
      <c r="D179" s="3">
        <v>180</v>
      </c>
      <c r="E179" s="4">
        <f>C179*D179</f>
        <v>540</v>
      </c>
    </row>
    <row r="180" spans="1:5" ht="15">
      <c r="A180" s="5" t="s">
        <v>179</v>
      </c>
      <c r="B180" s="5">
        <f>30.6+4.2</f>
        <v>34.800000000000004</v>
      </c>
      <c r="C180" s="5"/>
      <c r="D180" s="3">
        <v>128</v>
      </c>
      <c r="E180" s="4">
        <f t="shared" ref="E180:E194" si="10">+B180*D180</f>
        <v>4454.4000000000005</v>
      </c>
    </row>
    <row r="181" spans="1:5" ht="15">
      <c r="A181" s="5" t="s">
        <v>180</v>
      </c>
      <c r="B181" s="5">
        <v>16.600000000000001</v>
      </c>
      <c r="C181" s="5"/>
      <c r="D181" s="3">
        <v>186</v>
      </c>
      <c r="E181" s="4">
        <f t="shared" si="10"/>
        <v>3087.6000000000004</v>
      </c>
    </row>
    <row r="182" spans="1:5" ht="15">
      <c r="A182" s="5" t="s">
        <v>181</v>
      </c>
      <c r="B182" s="5">
        <f>61.6+61.6</f>
        <v>123.2</v>
      </c>
      <c r="C182" s="5"/>
      <c r="D182" s="3">
        <v>198</v>
      </c>
      <c r="E182" s="4">
        <f t="shared" si="10"/>
        <v>24393.600000000002</v>
      </c>
    </row>
    <row r="183" spans="1:5" ht="15">
      <c r="A183" s="5" t="s">
        <v>182</v>
      </c>
      <c r="B183" s="5">
        <f>9.95+1.05</f>
        <v>11</v>
      </c>
      <c r="C183" s="5"/>
      <c r="D183" s="3">
        <v>80</v>
      </c>
      <c r="E183" s="4">
        <f t="shared" si="10"/>
        <v>880</v>
      </c>
    </row>
    <row r="184" spans="1:5" ht="15">
      <c r="A184" s="5" t="s">
        <v>183</v>
      </c>
      <c r="B184" s="5">
        <v>2.0699999999999998</v>
      </c>
      <c r="C184" s="5"/>
      <c r="D184" s="3">
        <v>70</v>
      </c>
      <c r="E184" s="4">
        <f t="shared" si="10"/>
        <v>144.89999999999998</v>
      </c>
    </row>
    <row r="185" spans="1:5" ht="15" hidden="1">
      <c r="A185" s="5" t="s">
        <v>184</v>
      </c>
      <c r="B185" s="5"/>
      <c r="C185" s="5"/>
      <c r="D185" s="3"/>
      <c r="E185" s="4">
        <f t="shared" si="10"/>
        <v>0</v>
      </c>
    </row>
    <row r="186" spans="1:5" ht="15">
      <c r="A186" s="5" t="s">
        <v>185</v>
      </c>
      <c r="B186" s="5">
        <v>4.26</v>
      </c>
      <c r="C186" s="5"/>
      <c r="D186" s="3">
        <v>70</v>
      </c>
      <c r="E186" s="4">
        <f t="shared" si="10"/>
        <v>298.2</v>
      </c>
    </row>
    <row r="187" spans="1:5" ht="15" hidden="1">
      <c r="A187" s="5" t="s">
        <v>186</v>
      </c>
      <c r="B187" s="5"/>
      <c r="C187" s="5"/>
      <c r="D187" s="3"/>
      <c r="E187" s="4">
        <f t="shared" si="10"/>
        <v>0</v>
      </c>
    </row>
    <row r="188" spans="1:5" ht="15">
      <c r="A188" s="5" t="s">
        <v>187</v>
      </c>
      <c r="B188" s="5">
        <f>30.4+65</f>
        <v>95.4</v>
      </c>
      <c r="C188" s="5"/>
      <c r="D188" s="3">
        <v>72</v>
      </c>
      <c r="E188" s="4">
        <f t="shared" si="10"/>
        <v>6868.8</v>
      </c>
    </row>
    <row r="189" spans="1:5" ht="15">
      <c r="A189" s="5" t="s">
        <v>188</v>
      </c>
      <c r="B189" s="5">
        <v>22.2</v>
      </c>
      <c r="C189" s="5"/>
      <c r="D189" s="3">
        <v>172</v>
      </c>
      <c r="E189" s="4">
        <f t="shared" si="10"/>
        <v>3818.4</v>
      </c>
    </row>
    <row r="190" spans="1:5" ht="15">
      <c r="A190" s="5" t="s">
        <v>189</v>
      </c>
      <c r="B190" s="5">
        <f>299.2+24.2</f>
        <v>323.39999999999998</v>
      </c>
      <c r="C190" s="5"/>
      <c r="D190" s="3">
        <v>72</v>
      </c>
      <c r="E190" s="4">
        <f t="shared" si="10"/>
        <v>23284.799999999999</v>
      </c>
    </row>
    <row r="191" spans="1:5" ht="15" hidden="1">
      <c r="A191" s="5" t="s">
        <v>190</v>
      </c>
      <c r="B191" s="5"/>
      <c r="C191" s="5"/>
      <c r="D191" s="3"/>
      <c r="E191" s="4">
        <f t="shared" si="10"/>
        <v>0</v>
      </c>
    </row>
    <row r="192" spans="1:5" ht="15" hidden="1">
      <c r="A192" s="5" t="s">
        <v>191</v>
      </c>
      <c r="B192" s="5"/>
      <c r="C192" s="5"/>
      <c r="D192" s="3"/>
      <c r="E192" s="4">
        <f t="shared" si="10"/>
        <v>0</v>
      </c>
    </row>
    <row r="193" spans="1:5" ht="15">
      <c r="A193" s="5" t="s">
        <v>192</v>
      </c>
      <c r="B193" s="5">
        <f>60.2+0.72</f>
        <v>60.92</v>
      </c>
      <c r="C193" s="5"/>
      <c r="D193" s="3">
        <v>61</v>
      </c>
      <c r="E193" s="4">
        <f t="shared" si="10"/>
        <v>3716.12</v>
      </c>
    </row>
    <row r="194" spans="1:5" ht="15" hidden="1">
      <c r="A194" s="5" t="s">
        <v>193</v>
      </c>
      <c r="B194" s="5"/>
      <c r="C194" s="5"/>
      <c r="D194" s="3"/>
      <c r="E194" s="4">
        <f t="shared" si="10"/>
        <v>0</v>
      </c>
    </row>
    <row r="195" spans="1:5" ht="15" hidden="1">
      <c r="A195" s="5" t="s">
        <v>194</v>
      </c>
      <c r="B195" s="5"/>
      <c r="C195" s="5"/>
      <c r="D195" s="3"/>
      <c r="E195" s="4">
        <f>B195*D195</f>
        <v>0</v>
      </c>
    </row>
    <row r="196" spans="1:5">
      <c r="A196" s="5" t="s">
        <v>195</v>
      </c>
      <c r="B196" s="5">
        <v>7.4</v>
      </c>
      <c r="C196" s="5"/>
      <c r="D196" s="3">
        <v>158</v>
      </c>
      <c r="E196" s="4">
        <f>B196*D196</f>
        <v>1169.2</v>
      </c>
    </row>
    <row r="197" spans="1:5" hidden="1">
      <c r="A197" s="5" t="s">
        <v>196</v>
      </c>
      <c r="B197" s="5"/>
      <c r="C197" s="5"/>
      <c r="D197" s="3"/>
      <c r="E197" s="4">
        <f>+B197*D197</f>
        <v>0</v>
      </c>
    </row>
    <row r="198" spans="1:5">
      <c r="A198" s="5" t="s">
        <v>197</v>
      </c>
      <c r="B198" s="5"/>
      <c r="C198" s="5">
        <v>6</v>
      </c>
      <c r="D198" s="3">
        <v>45</v>
      </c>
      <c r="E198" s="4">
        <f>+C198*D198</f>
        <v>270</v>
      </c>
    </row>
    <row r="199" spans="1:5" hidden="1">
      <c r="A199" s="5" t="s">
        <v>198</v>
      </c>
      <c r="B199" s="5"/>
      <c r="D199" s="3"/>
      <c r="E199" s="4">
        <f>+B199*D199</f>
        <v>0</v>
      </c>
    </row>
    <row r="200" spans="1:5" ht="15">
      <c r="A200" s="5" t="s">
        <v>199</v>
      </c>
      <c r="B200" s="5">
        <f>183.2+17</f>
        <v>200.2</v>
      </c>
      <c r="C200" s="5"/>
      <c r="D200" s="3">
        <v>76</v>
      </c>
      <c r="E200" s="4">
        <f>+B200*D200</f>
        <v>15215.199999999999</v>
      </c>
    </row>
    <row r="201" spans="1:5" ht="15">
      <c r="A201" s="5" t="s">
        <v>200</v>
      </c>
      <c r="B201" s="5">
        <f>27.22*C201</f>
        <v>1088.8</v>
      </c>
      <c r="C201" s="5">
        <v>40</v>
      </c>
      <c r="D201" s="3">
        <v>60</v>
      </c>
      <c r="E201" s="4">
        <f>+B201*D201</f>
        <v>65328</v>
      </c>
    </row>
    <row r="202" spans="1:5" ht="15">
      <c r="A202" s="5" t="s">
        <v>201</v>
      </c>
      <c r="B202" s="5">
        <f>183+27</f>
        <v>210</v>
      </c>
      <c r="C202" s="5"/>
      <c r="D202" s="3">
        <v>69</v>
      </c>
      <c r="E202" s="4">
        <f>+B202*D202</f>
        <v>14490</v>
      </c>
    </row>
    <row r="203" spans="1:5" ht="15">
      <c r="A203" s="5" t="s">
        <v>202</v>
      </c>
      <c r="B203" s="5">
        <f>13.61*C203</f>
        <v>95.27</v>
      </c>
      <c r="C203" s="5">
        <v>7</v>
      </c>
      <c r="D203" s="3">
        <v>50</v>
      </c>
      <c r="E203" s="4">
        <f>+C203*D203</f>
        <v>350</v>
      </c>
    </row>
    <row r="204" spans="1:5" ht="15">
      <c r="A204" s="5" t="s">
        <v>203</v>
      </c>
      <c r="B204" s="5">
        <v>5</v>
      </c>
      <c r="C204" s="5"/>
      <c r="D204" s="3">
        <v>50</v>
      </c>
      <c r="E204" s="4">
        <f>+B204*D204</f>
        <v>250</v>
      </c>
    </row>
    <row r="205" spans="1:5" ht="15">
      <c r="A205" s="5" t="s">
        <v>204</v>
      </c>
      <c r="B205" s="5">
        <f>36.4-4.4</f>
        <v>32</v>
      </c>
      <c r="C205" s="5"/>
      <c r="D205" s="3">
        <v>40</v>
      </c>
      <c r="E205" s="4">
        <f>+B205*D205</f>
        <v>1280</v>
      </c>
    </row>
    <row r="206" spans="1:5" ht="15">
      <c r="A206" s="5" t="s">
        <v>205</v>
      </c>
      <c r="B206" s="5">
        <f>13-2.2</f>
        <v>10.8</v>
      </c>
      <c r="C206" s="5"/>
      <c r="D206" s="3">
        <v>40</v>
      </c>
      <c r="E206" s="4">
        <f>+B206*D206</f>
        <v>432</v>
      </c>
    </row>
    <row r="207" spans="1:5" ht="15">
      <c r="A207" s="5" t="s">
        <v>206</v>
      </c>
      <c r="B207" s="5"/>
      <c r="C207" s="5">
        <v>4</v>
      </c>
      <c r="D207" s="3">
        <v>68</v>
      </c>
      <c r="E207" s="4">
        <f>C207*D207</f>
        <v>272</v>
      </c>
    </row>
    <row r="208" spans="1:5" ht="15" hidden="1">
      <c r="A208" s="5" t="s">
        <v>207</v>
      </c>
      <c r="B208" s="5"/>
      <c r="C208" s="5"/>
      <c r="D208" s="3"/>
      <c r="E208" s="4">
        <f>+C208*D208</f>
        <v>0</v>
      </c>
    </row>
    <row r="209" spans="1:5" ht="15" hidden="1">
      <c r="A209" s="5" t="s">
        <v>208</v>
      </c>
      <c r="B209" s="5"/>
      <c r="C209" s="5"/>
      <c r="D209" s="3"/>
      <c r="E209" s="4">
        <f t="shared" ref="E209:E215" si="11">+B209*D209</f>
        <v>0</v>
      </c>
    </row>
    <row r="210" spans="1:5" ht="15">
      <c r="A210" s="5" t="s">
        <v>209</v>
      </c>
      <c r="B210" s="5">
        <v>7.4</v>
      </c>
      <c r="C210" s="5"/>
      <c r="D210" s="3">
        <v>60</v>
      </c>
      <c r="E210" s="4">
        <f t="shared" si="11"/>
        <v>444</v>
      </c>
    </row>
    <row r="211" spans="1:5" ht="15">
      <c r="A211" s="5" t="s">
        <v>210</v>
      </c>
      <c r="B211" s="5">
        <f>87.6+15.45</f>
        <v>103.05</v>
      </c>
      <c r="C211" s="5"/>
      <c r="D211" s="3">
        <v>54</v>
      </c>
      <c r="E211" s="4">
        <f t="shared" si="11"/>
        <v>5564.7</v>
      </c>
    </row>
    <row r="212" spans="1:5" ht="15" hidden="1">
      <c r="A212" s="5" t="s">
        <v>211</v>
      </c>
      <c r="B212" s="5"/>
      <c r="C212" s="5"/>
      <c r="D212" s="3"/>
      <c r="E212" s="4">
        <f t="shared" si="11"/>
        <v>0</v>
      </c>
    </row>
    <row r="213" spans="1:5" ht="15" hidden="1">
      <c r="A213" s="5" t="s">
        <v>212</v>
      </c>
      <c r="B213" s="5"/>
      <c r="C213" s="5"/>
      <c r="D213" s="3"/>
      <c r="E213" s="4">
        <f t="shared" si="11"/>
        <v>0</v>
      </c>
    </row>
    <row r="214" spans="1:5" ht="15" hidden="1">
      <c r="A214" s="5" t="s">
        <v>213</v>
      </c>
      <c r="B214" s="5"/>
      <c r="C214" s="5"/>
      <c r="D214" s="3"/>
      <c r="E214" s="4">
        <f t="shared" si="11"/>
        <v>0</v>
      </c>
    </row>
    <row r="215" spans="1:5" ht="15">
      <c r="A215" s="5" t="s">
        <v>214</v>
      </c>
      <c r="B215" s="5">
        <f>447.6-21.6</f>
        <v>426</v>
      </c>
      <c r="C215" s="5"/>
      <c r="D215" s="3">
        <v>90</v>
      </c>
      <c r="E215" s="4">
        <f t="shared" si="11"/>
        <v>38340</v>
      </c>
    </row>
    <row r="216" spans="1:5" ht="15" hidden="1">
      <c r="A216" s="5" t="s">
        <v>215</v>
      </c>
      <c r="B216" s="5"/>
      <c r="C216" s="5"/>
      <c r="D216" s="3"/>
      <c r="E216" s="4">
        <f>+B216*D216</f>
        <v>0</v>
      </c>
    </row>
    <row r="217" spans="1:5" ht="15" hidden="1">
      <c r="A217" s="5" t="s">
        <v>216</v>
      </c>
      <c r="B217" s="5"/>
      <c r="C217" s="5"/>
      <c r="D217" s="3"/>
      <c r="E217" s="4">
        <f t="shared" ref="E217:E233" si="12">+B217*D217</f>
        <v>0</v>
      </c>
    </row>
    <row r="218" spans="1:5" ht="15">
      <c r="A218" s="5" t="s">
        <v>217</v>
      </c>
      <c r="B218" s="5">
        <f>12.4+5</f>
        <v>17.399999999999999</v>
      </c>
      <c r="C218" s="5"/>
      <c r="D218" s="3">
        <v>98</v>
      </c>
      <c r="E218" s="4">
        <f t="shared" si="12"/>
        <v>1705.1999999999998</v>
      </c>
    </row>
    <row r="219" spans="1:5" ht="15">
      <c r="A219" s="5" t="s">
        <v>218</v>
      </c>
      <c r="B219" s="5">
        <f>26.01+1.1</f>
        <v>27.110000000000003</v>
      </c>
      <c r="C219" s="5"/>
      <c r="D219" s="3">
        <v>90</v>
      </c>
      <c r="E219" s="4">
        <f t="shared" si="12"/>
        <v>2439.9</v>
      </c>
    </row>
    <row r="220" spans="1:5" ht="15" hidden="1">
      <c r="A220" s="5" t="s">
        <v>219</v>
      </c>
      <c r="B220" s="5"/>
      <c r="C220" s="5"/>
      <c r="D220" s="3"/>
      <c r="E220" s="4">
        <f t="shared" si="12"/>
        <v>0</v>
      </c>
    </row>
    <row r="221" spans="1:5" ht="15" hidden="1">
      <c r="A221" s="5" t="s">
        <v>220</v>
      </c>
      <c r="B221" s="5"/>
      <c r="C221" s="5"/>
      <c r="D221" s="3"/>
      <c r="E221" s="4">
        <f t="shared" si="12"/>
        <v>0</v>
      </c>
    </row>
    <row r="222" spans="1:5" ht="15" hidden="1">
      <c r="A222" s="5" t="s">
        <v>221</v>
      </c>
      <c r="B222" s="5"/>
      <c r="C222" s="5"/>
      <c r="D222" s="3"/>
      <c r="E222" s="4">
        <f t="shared" si="12"/>
        <v>0</v>
      </c>
    </row>
    <row r="223" spans="1:5" ht="15" hidden="1">
      <c r="A223" s="5" t="s">
        <v>222</v>
      </c>
      <c r="B223" s="5"/>
      <c r="C223" s="5"/>
      <c r="D223" s="3"/>
      <c r="E223" s="4">
        <f t="shared" si="12"/>
        <v>0</v>
      </c>
    </row>
    <row r="224" spans="1:5" ht="15" hidden="1">
      <c r="A224" s="5" t="s">
        <v>223</v>
      </c>
      <c r="B224" s="5"/>
      <c r="C224" s="5"/>
      <c r="D224" s="3"/>
      <c r="E224" s="4">
        <f t="shared" si="12"/>
        <v>0</v>
      </c>
    </row>
    <row r="225" spans="1:5" ht="15">
      <c r="A225" s="5" t="s">
        <v>224</v>
      </c>
      <c r="B225" s="5">
        <f>75.34+7.8</f>
        <v>83.14</v>
      </c>
      <c r="C225" s="5"/>
      <c r="D225" s="3">
        <v>86</v>
      </c>
      <c r="E225" s="4">
        <f t="shared" si="12"/>
        <v>7150.04</v>
      </c>
    </row>
    <row r="226" spans="1:5" ht="15" hidden="1">
      <c r="A226" s="5" t="s">
        <v>224</v>
      </c>
      <c r="B226" s="5"/>
      <c r="C226" s="5"/>
      <c r="D226" s="3"/>
      <c r="E226" s="4">
        <f t="shared" si="12"/>
        <v>0</v>
      </c>
    </row>
    <row r="227" spans="1:5" ht="15" hidden="1">
      <c r="A227" s="5" t="s">
        <v>225</v>
      </c>
      <c r="B227" s="5"/>
      <c r="C227" s="5"/>
      <c r="D227" s="3"/>
      <c r="E227" s="4">
        <f t="shared" si="12"/>
        <v>0</v>
      </c>
    </row>
    <row r="228" spans="1:5" ht="15" hidden="1">
      <c r="A228" s="5" t="s">
        <v>226</v>
      </c>
      <c r="B228" s="5"/>
      <c r="C228" s="5"/>
      <c r="D228" s="3"/>
      <c r="E228" s="4">
        <f t="shared" si="12"/>
        <v>0</v>
      </c>
    </row>
    <row r="229" spans="1:5" ht="15">
      <c r="A229" s="5" t="s">
        <v>227</v>
      </c>
      <c r="B229" s="5">
        <f>863+962</f>
        <v>1825</v>
      </c>
      <c r="C229" s="5"/>
      <c r="D229" s="3">
        <v>46</v>
      </c>
      <c r="E229" s="4">
        <f t="shared" si="12"/>
        <v>83950</v>
      </c>
    </row>
    <row r="230" spans="1:5" ht="15" hidden="1">
      <c r="A230" s="5" t="s">
        <v>228</v>
      </c>
      <c r="B230" s="5"/>
      <c r="C230" s="5"/>
      <c r="D230" s="3"/>
      <c r="E230" s="4">
        <f t="shared" si="12"/>
        <v>0</v>
      </c>
    </row>
    <row r="231" spans="1:5" ht="15" hidden="1">
      <c r="A231" s="5" t="s">
        <v>229</v>
      </c>
      <c r="B231" s="5"/>
      <c r="C231" s="5"/>
      <c r="D231" s="3"/>
      <c r="E231" s="4">
        <f t="shared" si="12"/>
        <v>0</v>
      </c>
    </row>
    <row r="232" spans="1:5" ht="15" hidden="1">
      <c r="A232" s="5" t="s">
        <v>230</v>
      </c>
      <c r="B232" s="5"/>
      <c r="C232" s="5"/>
      <c r="D232" s="3"/>
      <c r="E232" s="4">
        <f t="shared" si="12"/>
        <v>0</v>
      </c>
    </row>
    <row r="233" spans="1:5" ht="15">
      <c r="A233" s="5" t="s">
        <v>231</v>
      </c>
      <c r="B233" s="5">
        <f>5.6+1.6</f>
        <v>7.1999999999999993</v>
      </c>
      <c r="C233" s="5"/>
      <c r="D233" s="3">
        <v>68</v>
      </c>
      <c r="E233" s="4">
        <f t="shared" si="12"/>
        <v>489.59999999999997</v>
      </c>
    </row>
    <row r="234" spans="1:5" ht="15" hidden="1">
      <c r="A234" s="5" t="s">
        <v>232</v>
      </c>
      <c r="B234" s="5"/>
      <c r="C234" s="5"/>
      <c r="D234" s="3"/>
      <c r="E234" s="4">
        <f>+C234*D234</f>
        <v>0</v>
      </c>
    </row>
    <row r="235" spans="1:5" ht="15" hidden="1">
      <c r="A235" s="5" t="s">
        <v>233</v>
      </c>
      <c r="B235" s="5"/>
      <c r="C235" s="5"/>
      <c r="D235" s="3"/>
      <c r="E235" s="4">
        <f>+C235*D235</f>
        <v>0</v>
      </c>
    </row>
    <row r="236" spans="1:5" ht="15">
      <c r="A236" s="5" t="s">
        <v>234</v>
      </c>
      <c r="B236" s="5">
        <f>35-6.6</f>
        <v>28.4</v>
      </c>
      <c r="C236" s="5"/>
      <c r="D236" s="3">
        <v>94</v>
      </c>
      <c r="E236" s="4">
        <f t="shared" ref="E236:E250" si="13">+B236*D236</f>
        <v>2669.6</v>
      </c>
    </row>
    <row r="237" spans="1:5" ht="15" hidden="1">
      <c r="A237" s="5" t="s">
        <v>235</v>
      </c>
      <c r="B237" s="5"/>
      <c r="C237" s="5"/>
      <c r="D237" s="3"/>
      <c r="E237" s="4">
        <f t="shared" si="13"/>
        <v>0</v>
      </c>
    </row>
    <row r="238" spans="1:5" ht="15" hidden="1">
      <c r="A238" s="5" t="s">
        <v>236</v>
      </c>
      <c r="B238" s="5"/>
      <c r="C238" s="5"/>
      <c r="D238" s="3"/>
      <c r="E238" s="4">
        <f t="shared" si="13"/>
        <v>0</v>
      </c>
    </row>
    <row r="239" spans="1:5" ht="15">
      <c r="A239" s="5" t="s">
        <v>237</v>
      </c>
      <c r="B239" s="5">
        <f>213.6-2.2*11</f>
        <v>189.39999999999998</v>
      </c>
      <c r="C239" s="5"/>
      <c r="D239" s="3">
        <v>66</v>
      </c>
      <c r="E239" s="4">
        <f t="shared" si="13"/>
        <v>12500.399999999998</v>
      </c>
    </row>
    <row r="240" spans="1:5" ht="15">
      <c r="A240" s="5" t="s">
        <v>238</v>
      </c>
      <c r="B240" s="5">
        <v>37</v>
      </c>
      <c r="C240" s="5"/>
      <c r="D240" s="3">
        <v>172</v>
      </c>
      <c r="E240" s="4">
        <f t="shared" si="13"/>
        <v>6364</v>
      </c>
    </row>
    <row r="241" spans="1:5" ht="15">
      <c r="A241" s="5" t="s">
        <v>239</v>
      </c>
      <c r="B241" s="5">
        <v>90</v>
      </c>
      <c r="C241" s="5"/>
      <c r="D241" s="3">
        <v>172</v>
      </c>
      <c r="E241" s="4">
        <f t="shared" si="13"/>
        <v>15480</v>
      </c>
    </row>
    <row r="242" spans="1:5" ht="15">
      <c r="A242" s="5" t="s">
        <v>361</v>
      </c>
      <c r="B242" s="5">
        <f>849.6-33.6-16</f>
        <v>800</v>
      </c>
      <c r="C242" s="5"/>
      <c r="D242" s="3">
        <v>76</v>
      </c>
      <c r="E242" s="4">
        <f t="shared" si="13"/>
        <v>60800</v>
      </c>
    </row>
    <row r="243" spans="1:5" ht="15">
      <c r="A243" s="5" t="s">
        <v>240</v>
      </c>
      <c r="B243" s="5">
        <f>535.4-25.4</f>
        <v>510</v>
      </c>
      <c r="C243" s="5"/>
      <c r="D243" s="3">
        <v>60</v>
      </c>
      <c r="E243" s="4">
        <f t="shared" si="13"/>
        <v>30600</v>
      </c>
    </row>
    <row r="244" spans="1:5" ht="15" hidden="1">
      <c r="A244" s="5" t="s">
        <v>241</v>
      </c>
      <c r="B244" s="5"/>
      <c r="C244" s="5"/>
      <c r="D244" s="3"/>
      <c r="E244" s="4">
        <f t="shared" si="13"/>
        <v>0</v>
      </c>
    </row>
    <row r="245" spans="1:5" ht="15" hidden="1">
      <c r="A245" s="5" t="s">
        <v>242</v>
      </c>
      <c r="B245" s="5"/>
      <c r="C245" s="5"/>
      <c r="D245" s="3"/>
      <c r="E245" s="4">
        <f t="shared" si="13"/>
        <v>0</v>
      </c>
    </row>
    <row r="246" spans="1:5" ht="15">
      <c r="A246" s="5" t="s">
        <v>243</v>
      </c>
      <c r="B246" s="5">
        <v>4</v>
      </c>
      <c r="C246" s="5"/>
      <c r="D246" s="3">
        <v>112</v>
      </c>
      <c r="E246" s="4">
        <f t="shared" si="13"/>
        <v>448</v>
      </c>
    </row>
    <row r="247" spans="1:5">
      <c r="A247" s="5" t="s">
        <v>244</v>
      </c>
      <c r="B247" s="5">
        <f>7+3.63</f>
        <v>10.629999999999999</v>
      </c>
      <c r="C247" s="5"/>
      <c r="D247" s="3">
        <v>110</v>
      </c>
      <c r="E247" s="4">
        <f t="shared" si="13"/>
        <v>1169.3</v>
      </c>
    </row>
    <row r="248" spans="1:5" ht="15" hidden="1">
      <c r="A248" s="5" t="s">
        <v>245</v>
      </c>
      <c r="B248" s="5"/>
      <c r="C248" s="5"/>
      <c r="D248" s="3"/>
      <c r="E248" s="4">
        <f t="shared" si="13"/>
        <v>0</v>
      </c>
    </row>
    <row r="249" spans="1:5" ht="15" hidden="1">
      <c r="A249" s="5" t="s">
        <v>246</v>
      </c>
      <c r="B249" s="5"/>
      <c r="C249" s="5"/>
      <c r="D249" s="3"/>
      <c r="E249" s="4">
        <f t="shared" si="13"/>
        <v>0</v>
      </c>
    </row>
    <row r="250" spans="1:5" ht="15" hidden="1">
      <c r="A250" s="5" t="s">
        <v>247</v>
      </c>
      <c r="B250" s="5"/>
      <c r="C250" s="5"/>
      <c r="D250" s="3"/>
      <c r="E250" s="4">
        <f t="shared" si="13"/>
        <v>0</v>
      </c>
    </row>
    <row r="251" spans="1:5" ht="15" hidden="1">
      <c r="A251" s="5" t="s">
        <v>248</v>
      </c>
      <c r="B251" s="5"/>
      <c r="C251" s="5"/>
      <c r="D251" s="3"/>
      <c r="E251" s="4">
        <f t="shared" ref="E251:E260" si="14">+C251*D251</f>
        <v>0</v>
      </c>
    </row>
    <row r="252" spans="1:5" ht="15" hidden="1">
      <c r="A252" s="5" t="s">
        <v>249</v>
      </c>
      <c r="B252" s="2"/>
      <c r="C252" s="2"/>
      <c r="D252" s="3"/>
      <c r="E252" s="4">
        <f t="shared" si="14"/>
        <v>0</v>
      </c>
    </row>
    <row r="253" spans="1:5" ht="15" hidden="1">
      <c r="A253" s="5" t="s">
        <v>250</v>
      </c>
      <c r="B253" s="5"/>
      <c r="C253" s="5"/>
      <c r="D253" s="3"/>
      <c r="E253" s="4">
        <f t="shared" si="14"/>
        <v>0</v>
      </c>
    </row>
    <row r="254" spans="1:5" ht="15" hidden="1">
      <c r="A254" s="5" t="s">
        <v>251</v>
      </c>
      <c r="B254" s="5"/>
      <c r="C254" s="5"/>
      <c r="D254" s="3"/>
      <c r="E254" s="4">
        <f t="shared" si="14"/>
        <v>0</v>
      </c>
    </row>
    <row r="255" spans="1:5" ht="15" hidden="1">
      <c r="A255" s="5" t="s">
        <v>252</v>
      </c>
      <c r="B255" s="5"/>
      <c r="C255" s="5"/>
      <c r="D255" s="3"/>
      <c r="E255" s="4">
        <f t="shared" si="14"/>
        <v>0</v>
      </c>
    </row>
    <row r="256" spans="1:5" ht="15" hidden="1">
      <c r="A256" s="5" t="s">
        <v>253</v>
      </c>
      <c r="B256" s="5"/>
      <c r="C256" s="5"/>
      <c r="D256" s="3"/>
      <c r="E256" s="4">
        <f t="shared" si="14"/>
        <v>0</v>
      </c>
    </row>
    <row r="257" spans="1:5" ht="15" hidden="1">
      <c r="A257" s="5" t="s">
        <v>254</v>
      </c>
      <c r="B257" s="5"/>
      <c r="C257" s="5"/>
      <c r="D257" s="3"/>
      <c r="E257" s="4">
        <f t="shared" si="14"/>
        <v>0</v>
      </c>
    </row>
    <row r="258" spans="1:5" ht="15" hidden="1">
      <c r="A258" s="5" t="s">
        <v>255</v>
      </c>
      <c r="B258" s="5"/>
      <c r="C258" s="5"/>
      <c r="D258" s="3"/>
      <c r="E258" s="4">
        <f t="shared" si="14"/>
        <v>0</v>
      </c>
    </row>
    <row r="259" spans="1:5" ht="15">
      <c r="A259" s="5" t="s">
        <v>256</v>
      </c>
      <c r="B259" s="5"/>
      <c r="C259" s="5">
        <v>23</v>
      </c>
      <c r="D259" s="3">
        <v>16</v>
      </c>
      <c r="E259" s="4">
        <f t="shared" si="14"/>
        <v>368</v>
      </c>
    </row>
    <row r="260" spans="1:5" ht="15">
      <c r="A260" s="5" t="s">
        <v>257</v>
      </c>
      <c r="B260" s="5"/>
      <c r="C260" s="5">
        <v>43</v>
      </c>
      <c r="D260" s="3">
        <v>86</v>
      </c>
      <c r="E260" s="4">
        <f t="shared" si="14"/>
        <v>3698</v>
      </c>
    </row>
    <row r="261" spans="1:5" ht="15" hidden="1">
      <c r="A261" s="5" t="s">
        <v>258</v>
      </c>
      <c r="B261" s="5"/>
      <c r="C261" s="5"/>
      <c r="D261" s="3"/>
      <c r="E261" s="4">
        <f>+B261*D261</f>
        <v>0</v>
      </c>
    </row>
    <row r="262" spans="1:5" ht="15" hidden="1">
      <c r="A262" s="5" t="s">
        <v>259</v>
      </c>
      <c r="B262" s="5"/>
      <c r="C262" s="5"/>
      <c r="D262" s="3"/>
      <c r="E262" s="4">
        <f>+B262*D262</f>
        <v>0</v>
      </c>
    </row>
    <row r="263" spans="1:5" ht="15" hidden="1">
      <c r="A263" s="5" t="s">
        <v>260</v>
      </c>
      <c r="B263" s="5"/>
      <c r="C263" s="5"/>
      <c r="D263" s="3"/>
      <c r="E263" s="4">
        <f>+B263*D263</f>
        <v>0</v>
      </c>
    </row>
    <row r="264" spans="1:5" ht="15" hidden="1">
      <c r="A264" s="5" t="s">
        <v>261</v>
      </c>
      <c r="B264" s="5"/>
      <c r="C264" s="5"/>
      <c r="D264" s="3"/>
      <c r="E264" s="4">
        <f>+C264*D264</f>
        <v>0</v>
      </c>
    </row>
    <row r="265" spans="1:5" ht="15">
      <c r="A265" s="5" t="s">
        <v>262</v>
      </c>
      <c r="B265" s="5">
        <f>28+1.29</f>
        <v>29.29</v>
      </c>
      <c r="C265" s="5"/>
      <c r="D265" s="3">
        <v>112</v>
      </c>
      <c r="E265" s="4">
        <f>+B265*D265</f>
        <v>3280.48</v>
      </c>
    </row>
    <row r="266" spans="1:5" ht="15" hidden="1">
      <c r="A266" s="5" t="s">
        <v>263</v>
      </c>
      <c r="B266" s="5"/>
      <c r="C266" s="5"/>
      <c r="D266" s="3"/>
      <c r="E266" s="4">
        <f>+B266*D266</f>
        <v>0</v>
      </c>
    </row>
    <row r="267" spans="1:5" ht="15">
      <c r="A267" s="5" t="s">
        <v>264</v>
      </c>
      <c r="B267" s="5">
        <f>11.345+7.6</f>
        <v>18.945</v>
      </c>
      <c r="C267" s="5"/>
      <c r="D267" s="3">
        <v>118</v>
      </c>
      <c r="E267" s="4">
        <f>+B267*D267</f>
        <v>2235.5100000000002</v>
      </c>
    </row>
    <row r="268" spans="1:5" ht="15" hidden="1">
      <c r="A268" s="5" t="s">
        <v>265</v>
      </c>
      <c r="B268" s="5"/>
      <c r="C268" s="5"/>
      <c r="D268" s="3"/>
      <c r="E268" s="4">
        <f>+B268*D268</f>
        <v>0</v>
      </c>
    </row>
    <row r="269" spans="1:5" ht="15" hidden="1">
      <c r="A269" s="5" t="s">
        <v>266</v>
      </c>
      <c r="B269" s="5"/>
      <c r="C269" s="5"/>
      <c r="D269" s="3"/>
      <c r="E269" s="4">
        <f>+C269*D269</f>
        <v>0</v>
      </c>
    </row>
    <row r="270" spans="1:5" ht="15" hidden="1">
      <c r="A270" s="5" t="s">
        <v>267</v>
      </c>
      <c r="B270" s="5"/>
      <c r="C270" s="5"/>
      <c r="D270" s="3"/>
      <c r="E270" s="4">
        <f>+C270*D270</f>
        <v>0</v>
      </c>
    </row>
    <row r="271" spans="1:5" ht="15" hidden="1">
      <c r="A271" s="5" t="s">
        <v>268</v>
      </c>
      <c r="B271" s="5"/>
      <c r="C271" s="5"/>
      <c r="D271" s="3"/>
      <c r="E271" s="4">
        <f t="shared" ref="E271:E284" si="15">+B271*D271</f>
        <v>0</v>
      </c>
    </row>
    <row r="272" spans="1:5" ht="15" hidden="1">
      <c r="A272" s="5" t="s">
        <v>269</v>
      </c>
      <c r="B272" s="5"/>
      <c r="C272" s="5"/>
      <c r="D272" s="3"/>
      <c r="E272" s="4">
        <f t="shared" si="15"/>
        <v>0</v>
      </c>
    </row>
    <row r="273" spans="1:5" ht="15" hidden="1">
      <c r="A273" s="5" t="s">
        <v>270</v>
      </c>
      <c r="B273" s="5"/>
      <c r="C273" s="5"/>
      <c r="D273" s="3"/>
      <c r="E273" s="4">
        <f t="shared" si="15"/>
        <v>0</v>
      </c>
    </row>
    <row r="274" spans="1:5" ht="15" hidden="1">
      <c r="A274" s="5" t="s">
        <v>271</v>
      </c>
      <c r="B274" s="5"/>
      <c r="C274" s="5"/>
      <c r="D274" s="3"/>
      <c r="E274" s="4">
        <f t="shared" si="15"/>
        <v>0</v>
      </c>
    </row>
    <row r="275" spans="1:5" ht="15" hidden="1">
      <c r="A275" s="5" t="s">
        <v>272</v>
      </c>
      <c r="B275" s="5"/>
      <c r="C275" s="5"/>
      <c r="D275" s="3"/>
      <c r="E275" s="4">
        <f t="shared" si="15"/>
        <v>0</v>
      </c>
    </row>
    <row r="276" spans="1:5" ht="15">
      <c r="A276" s="5" t="s">
        <v>273</v>
      </c>
      <c r="B276" s="5">
        <f>173.92+6.2</f>
        <v>180.11999999999998</v>
      </c>
      <c r="C276" s="5"/>
      <c r="D276" s="3">
        <v>130</v>
      </c>
      <c r="E276" s="4">
        <f t="shared" si="15"/>
        <v>23415.599999999999</v>
      </c>
    </row>
    <row r="277" spans="1:5" ht="15">
      <c r="A277" s="7" t="s">
        <v>274</v>
      </c>
      <c r="B277" s="5">
        <f>40.2+5.5</f>
        <v>45.7</v>
      </c>
      <c r="C277" s="5"/>
      <c r="D277" s="3">
        <v>144</v>
      </c>
      <c r="E277" s="4">
        <f t="shared" si="15"/>
        <v>6580.8</v>
      </c>
    </row>
    <row r="278" spans="1:5" ht="15" hidden="1">
      <c r="A278" s="5" t="s">
        <v>275</v>
      </c>
      <c r="B278" s="5"/>
      <c r="C278" s="5"/>
      <c r="D278" s="3"/>
      <c r="E278" s="4">
        <f t="shared" si="15"/>
        <v>0</v>
      </c>
    </row>
    <row r="279" spans="1:5" ht="15">
      <c r="A279" s="5" t="s">
        <v>276</v>
      </c>
      <c r="B279" s="5">
        <f>8.445+0.85</f>
        <v>9.2949999999999999</v>
      </c>
      <c r="C279" s="5"/>
      <c r="D279" s="3">
        <v>170</v>
      </c>
      <c r="E279" s="4">
        <f t="shared" si="15"/>
        <v>1580.15</v>
      </c>
    </row>
    <row r="280" spans="1:5" ht="15">
      <c r="A280" s="5" t="s">
        <v>277</v>
      </c>
      <c r="B280" s="5">
        <f>3.405+8</f>
        <v>11.404999999999999</v>
      </c>
      <c r="C280" s="5"/>
      <c r="D280" s="3">
        <v>144</v>
      </c>
      <c r="E280" s="4">
        <f t="shared" si="15"/>
        <v>1642.32</v>
      </c>
    </row>
    <row r="281" spans="1:5" ht="15" hidden="1">
      <c r="A281" s="5" t="s">
        <v>278</v>
      </c>
      <c r="B281" s="5"/>
      <c r="C281" s="5"/>
      <c r="D281" s="3"/>
      <c r="E281" s="4">
        <f t="shared" si="15"/>
        <v>0</v>
      </c>
    </row>
    <row r="282" spans="1:5" ht="15">
      <c r="A282" s="5" t="s">
        <v>279</v>
      </c>
      <c r="B282" s="5">
        <v>2.8</v>
      </c>
      <c r="C282" s="5"/>
      <c r="D282" s="3">
        <v>76</v>
      </c>
      <c r="E282" s="4">
        <f t="shared" si="15"/>
        <v>212.79999999999998</v>
      </c>
    </row>
    <row r="283" spans="1:5" ht="15" hidden="1">
      <c r="A283" s="5" t="s">
        <v>280</v>
      </c>
      <c r="B283" s="5"/>
      <c r="C283" s="5"/>
      <c r="D283" s="3"/>
      <c r="E283" s="4">
        <f t="shared" si="15"/>
        <v>0</v>
      </c>
    </row>
    <row r="284" spans="1:5" ht="15">
      <c r="A284" s="5" t="s">
        <v>281</v>
      </c>
      <c r="B284" s="5">
        <f>2+0.62</f>
        <v>2.62</v>
      </c>
      <c r="C284" s="5"/>
      <c r="D284" s="3">
        <v>280</v>
      </c>
      <c r="E284" s="4">
        <f t="shared" si="15"/>
        <v>733.6</v>
      </c>
    </row>
    <row r="285" spans="1:5" ht="15" hidden="1">
      <c r="A285" s="5" t="s">
        <v>282</v>
      </c>
      <c r="B285" s="5"/>
      <c r="C285" s="5"/>
      <c r="D285" s="3"/>
      <c r="E285" s="4">
        <f t="shared" ref="E285:E290" si="16">+C285*D285</f>
        <v>0</v>
      </c>
    </row>
    <row r="286" spans="1:5" ht="15" hidden="1">
      <c r="A286" s="5" t="s">
        <v>283</v>
      </c>
      <c r="B286" s="5"/>
      <c r="C286" s="5"/>
      <c r="D286" s="3"/>
      <c r="E286" s="4">
        <f t="shared" si="16"/>
        <v>0</v>
      </c>
    </row>
    <row r="287" spans="1:5" ht="15" hidden="1">
      <c r="A287" s="5" t="s">
        <v>284</v>
      </c>
      <c r="B287" s="5"/>
      <c r="C287" s="5"/>
      <c r="D287" s="3"/>
      <c r="E287" s="4">
        <f t="shared" si="16"/>
        <v>0</v>
      </c>
    </row>
    <row r="288" spans="1:5" ht="15" hidden="1">
      <c r="A288" s="5" t="s">
        <v>285</v>
      </c>
      <c r="B288" s="5"/>
      <c r="C288" s="5"/>
      <c r="D288" s="3"/>
      <c r="E288" s="4">
        <f t="shared" si="16"/>
        <v>0</v>
      </c>
    </row>
    <row r="289" spans="1:5" ht="15" hidden="1">
      <c r="A289" s="5" t="s">
        <v>286</v>
      </c>
      <c r="B289" s="5"/>
      <c r="C289" s="5"/>
      <c r="D289" s="3"/>
      <c r="E289" s="4">
        <f t="shared" si="16"/>
        <v>0</v>
      </c>
    </row>
    <row r="290" spans="1:5" ht="15">
      <c r="A290" s="5" t="s">
        <v>287</v>
      </c>
      <c r="B290" s="5"/>
      <c r="C290" s="5">
        <v>1</v>
      </c>
      <c r="D290" s="3">
        <v>24</v>
      </c>
      <c r="E290" s="4">
        <f t="shared" si="16"/>
        <v>24</v>
      </c>
    </row>
    <row r="291" spans="1:5" ht="15" hidden="1">
      <c r="A291" s="5" t="s">
        <v>288</v>
      </c>
      <c r="B291" s="5"/>
      <c r="C291" s="5"/>
      <c r="D291" s="3"/>
      <c r="E291" s="4">
        <f>+B291*D291</f>
        <v>0</v>
      </c>
    </row>
    <row r="292" spans="1:5" ht="15" hidden="1">
      <c r="A292" s="5" t="s">
        <v>289</v>
      </c>
      <c r="B292" s="5"/>
      <c r="C292" s="5"/>
      <c r="D292" s="3"/>
      <c r="E292" s="4">
        <f>+B292*D292</f>
        <v>0</v>
      </c>
    </row>
    <row r="293" spans="1:5" ht="15" hidden="1">
      <c r="A293" s="5" t="s">
        <v>290</v>
      </c>
      <c r="B293" s="5"/>
      <c r="C293" s="5"/>
      <c r="D293" s="3"/>
      <c r="E293" s="4">
        <f>+C293*D293</f>
        <v>0</v>
      </c>
    </row>
    <row r="294" spans="1:5" ht="15" hidden="1">
      <c r="A294" s="5" t="s">
        <v>291</v>
      </c>
      <c r="B294" s="5"/>
      <c r="C294" s="5"/>
      <c r="D294" s="3"/>
      <c r="E294" s="4">
        <f t="shared" ref="E294:E314" si="17">+B294*D294</f>
        <v>0</v>
      </c>
    </row>
    <row r="295" spans="1:5" ht="15" hidden="1">
      <c r="A295" s="5" t="s">
        <v>292</v>
      </c>
      <c r="B295" s="5"/>
      <c r="C295" s="5"/>
      <c r="D295" s="3"/>
      <c r="E295" s="4">
        <f t="shared" si="17"/>
        <v>0</v>
      </c>
    </row>
    <row r="296" spans="1:5" ht="15" hidden="1">
      <c r="A296" s="5" t="s">
        <v>293</v>
      </c>
      <c r="B296" s="5"/>
      <c r="C296" s="5"/>
      <c r="D296" s="3"/>
      <c r="E296" s="4">
        <f t="shared" si="17"/>
        <v>0</v>
      </c>
    </row>
    <row r="297" spans="1:5" ht="15" hidden="1">
      <c r="A297" s="5" t="s">
        <v>294</v>
      </c>
      <c r="B297" s="5"/>
      <c r="C297" s="5"/>
      <c r="D297" s="3"/>
      <c r="E297" s="4">
        <f t="shared" si="17"/>
        <v>0</v>
      </c>
    </row>
    <row r="298" spans="1:5" ht="15" hidden="1">
      <c r="A298" s="5" t="s">
        <v>295</v>
      </c>
      <c r="B298" s="5"/>
      <c r="C298" s="5"/>
      <c r="D298" s="3"/>
      <c r="E298" s="4">
        <f t="shared" si="17"/>
        <v>0</v>
      </c>
    </row>
    <row r="299" spans="1:5" ht="15" hidden="1">
      <c r="A299" s="5" t="s">
        <v>296</v>
      </c>
      <c r="B299" s="5"/>
      <c r="C299" s="5"/>
      <c r="D299" s="3"/>
      <c r="E299" s="4">
        <f t="shared" si="17"/>
        <v>0</v>
      </c>
    </row>
    <row r="300" spans="1:5" ht="15">
      <c r="A300" s="5" t="s">
        <v>297</v>
      </c>
      <c r="B300" s="5">
        <f>35.8+1.04</f>
        <v>36.839999999999996</v>
      </c>
      <c r="C300" s="5"/>
      <c r="D300" s="3">
        <v>66</v>
      </c>
      <c r="E300" s="4">
        <f t="shared" si="17"/>
        <v>2431.4399999999996</v>
      </c>
    </row>
    <row r="301" spans="1:5" ht="15">
      <c r="A301" s="5" t="s">
        <v>298</v>
      </c>
      <c r="B301" s="5">
        <f>4.29+1.89</f>
        <v>6.18</v>
      </c>
      <c r="C301" s="5"/>
      <c r="D301" s="3">
        <v>60</v>
      </c>
      <c r="E301" s="4">
        <f t="shared" si="17"/>
        <v>370.79999999999995</v>
      </c>
    </row>
    <row r="302" spans="1:5" ht="15" hidden="1">
      <c r="A302" s="5" t="s">
        <v>299</v>
      </c>
      <c r="B302" s="5"/>
      <c r="C302" s="5"/>
      <c r="D302" s="3"/>
      <c r="E302" s="4">
        <f t="shared" si="17"/>
        <v>0</v>
      </c>
    </row>
    <row r="303" spans="1:5" ht="15" hidden="1">
      <c r="A303" s="5" t="s">
        <v>300</v>
      </c>
      <c r="B303" s="5"/>
      <c r="C303" s="5"/>
      <c r="D303" s="3"/>
      <c r="E303" s="4">
        <f t="shared" si="17"/>
        <v>0</v>
      </c>
    </row>
    <row r="304" spans="1:5" ht="15">
      <c r="A304" s="5" t="s">
        <v>301</v>
      </c>
      <c r="B304" s="5">
        <f>0.285+2.2</f>
        <v>2.4850000000000003</v>
      </c>
      <c r="C304" s="5"/>
      <c r="D304" s="3">
        <v>96</v>
      </c>
      <c r="E304" s="4">
        <f t="shared" si="17"/>
        <v>238.56000000000003</v>
      </c>
    </row>
    <row r="305" spans="1:5" ht="15">
      <c r="A305" s="5" t="s">
        <v>302</v>
      </c>
      <c r="B305" s="5">
        <v>1029.8</v>
      </c>
      <c r="C305" s="5">
        <v>3</v>
      </c>
      <c r="D305" s="3">
        <v>103</v>
      </c>
      <c r="E305" s="4">
        <f t="shared" si="17"/>
        <v>106069.4</v>
      </c>
    </row>
    <row r="306" spans="1:5" ht="15">
      <c r="A306" s="5" t="s">
        <v>303</v>
      </c>
      <c r="B306" s="5">
        <f>220-2.2*13+29+16.6</f>
        <v>237</v>
      </c>
      <c r="C306" s="5"/>
      <c r="D306" s="3">
        <v>98</v>
      </c>
      <c r="E306" s="4">
        <f t="shared" si="17"/>
        <v>23226</v>
      </c>
    </row>
    <row r="307" spans="1:5" ht="15" hidden="1">
      <c r="A307" s="5" t="s">
        <v>304</v>
      </c>
      <c r="B307" s="5"/>
      <c r="C307" s="5"/>
      <c r="D307" s="3"/>
      <c r="E307" s="4">
        <f t="shared" si="17"/>
        <v>0</v>
      </c>
    </row>
    <row r="308" spans="1:5" ht="15" hidden="1">
      <c r="A308" s="5" t="s">
        <v>305</v>
      </c>
      <c r="B308" s="5"/>
      <c r="C308" s="5"/>
      <c r="D308" s="3"/>
      <c r="E308" s="4">
        <f t="shared" si="17"/>
        <v>0</v>
      </c>
    </row>
    <row r="309" spans="1:5" hidden="1">
      <c r="A309" s="5" t="s">
        <v>306</v>
      </c>
      <c r="B309" s="5"/>
      <c r="C309" s="5"/>
      <c r="D309" s="3"/>
      <c r="E309" s="4">
        <f t="shared" si="17"/>
        <v>0</v>
      </c>
    </row>
    <row r="310" spans="1:5" ht="15" hidden="1">
      <c r="A310" s="5" t="s">
        <v>307</v>
      </c>
      <c r="B310" s="5"/>
      <c r="C310" s="5"/>
      <c r="D310" s="3"/>
      <c r="E310" s="4">
        <f t="shared" si="17"/>
        <v>0</v>
      </c>
    </row>
    <row r="311" spans="1:5" ht="15">
      <c r="A311" s="5" t="s">
        <v>308</v>
      </c>
      <c r="B311" s="5">
        <f>182.6+5.8</f>
        <v>188.4</v>
      </c>
      <c r="C311" s="5"/>
      <c r="D311" s="3">
        <v>186</v>
      </c>
      <c r="E311" s="11">
        <f t="shared" si="17"/>
        <v>35042.400000000001</v>
      </c>
    </row>
    <row r="312" spans="1:5" ht="15" hidden="1">
      <c r="A312" s="5" t="s">
        <v>309</v>
      </c>
      <c r="B312" s="5"/>
      <c r="C312" s="5"/>
      <c r="D312" s="3"/>
      <c r="E312" s="4">
        <f t="shared" si="17"/>
        <v>0</v>
      </c>
    </row>
    <row r="313" spans="1:5" ht="15" hidden="1">
      <c r="A313" s="5" t="s">
        <v>310</v>
      </c>
      <c r="B313" s="5"/>
      <c r="C313" s="5"/>
      <c r="D313" s="3"/>
      <c r="E313" s="4">
        <f t="shared" si="17"/>
        <v>0</v>
      </c>
    </row>
    <row r="314" spans="1:5" ht="15" hidden="1">
      <c r="A314" s="5" t="s">
        <v>311</v>
      </c>
      <c r="B314" s="5"/>
      <c r="C314" s="5"/>
      <c r="D314" s="3"/>
      <c r="E314" s="4">
        <f t="shared" si="17"/>
        <v>0</v>
      </c>
    </row>
    <row r="315" spans="1:5" ht="15" hidden="1">
      <c r="A315" s="5" t="s">
        <v>312</v>
      </c>
      <c r="B315" s="5"/>
      <c r="C315" s="5"/>
      <c r="D315" s="3"/>
      <c r="E315" s="4">
        <f>+C315*D315</f>
        <v>0</v>
      </c>
    </row>
    <row r="316" spans="1:5" ht="15">
      <c r="A316" s="5" t="s">
        <v>313</v>
      </c>
      <c r="B316" s="5">
        <f>20.4+0.25</f>
        <v>20.65</v>
      </c>
      <c r="C316" s="5"/>
      <c r="D316" s="3">
        <v>90</v>
      </c>
      <c r="E316" s="4">
        <f>+B316*D316</f>
        <v>1858.4999999999998</v>
      </c>
    </row>
    <row r="317" spans="1:5" ht="15" hidden="1">
      <c r="A317" s="5" t="s">
        <v>314</v>
      </c>
      <c r="B317" s="5"/>
      <c r="C317" s="5"/>
      <c r="D317" s="3"/>
      <c r="E317" s="4">
        <f>+B317*D317</f>
        <v>0</v>
      </c>
    </row>
    <row r="318" spans="1:5" ht="15" hidden="1">
      <c r="A318" s="5" t="s">
        <v>315</v>
      </c>
      <c r="B318" s="5"/>
      <c r="C318" s="5"/>
      <c r="D318" s="3"/>
      <c r="E318" s="4">
        <f>+B318*D318</f>
        <v>0</v>
      </c>
    </row>
    <row r="319" spans="1:5" ht="15">
      <c r="A319" s="5" t="s">
        <v>316</v>
      </c>
      <c r="B319" s="5"/>
      <c r="C319" s="5">
        <f>22+3</f>
        <v>25</v>
      </c>
      <c r="D319" s="3">
        <v>66</v>
      </c>
      <c r="E319" s="4">
        <f>+C319*D319</f>
        <v>1650</v>
      </c>
    </row>
    <row r="320" spans="1:5" ht="15">
      <c r="A320" s="5" t="s">
        <v>317</v>
      </c>
      <c r="B320" s="5">
        <f>48.8+1.705</f>
        <v>50.504999999999995</v>
      </c>
      <c r="C320" s="5"/>
      <c r="D320" s="3">
        <v>68</v>
      </c>
      <c r="E320" s="4">
        <f t="shared" ref="E320:E325" si="18">+B320*D320</f>
        <v>3434.3399999999997</v>
      </c>
    </row>
    <row r="321" spans="1:5" ht="15" hidden="1">
      <c r="A321" s="5" t="s">
        <v>318</v>
      </c>
      <c r="B321" s="5"/>
      <c r="C321" s="5"/>
      <c r="D321" s="3"/>
      <c r="E321" s="4">
        <f t="shared" si="18"/>
        <v>0</v>
      </c>
    </row>
    <row r="322" spans="1:5" ht="15">
      <c r="A322" s="5" t="s">
        <v>319</v>
      </c>
      <c r="B322" s="5">
        <f>19.2+0.325</f>
        <v>19.524999999999999</v>
      </c>
      <c r="C322" s="5"/>
      <c r="D322" s="3">
        <v>68</v>
      </c>
      <c r="E322" s="4">
        <f t="shared" si="18"/>
        <v>1327.6999999999998</v>
      </c>
    </row>
    <row r="323" spans="1:5" ht="15" hidden="1">
      <c r="A323" s="5" t="s">
        <v>320</v>
      </c>
      <c r="B323" s="5"/>
      <c r="C323" s="5"/>
      <c r="D323" s="3"/>
      <c r="E323" s="4">
        <f t="shared" si="18"/>
        <v>0</v>
      </c>
    </row>
    <row r="324" spans="1:5" ht="15" hidden="1">
      <c r="A324" s="5" t="s">
        <v>321</v>
      </c>
      <c r="B324" s="5"/>
      <c r="C324" s="5"/>
      <c r="D324" s="3"/>
      <c r="E324" s="4">
        <f t="shared" si="18"/>
        <v>0</v>
      </c>
    </row>
    <row r="325" spans="1:5" ht="15" hidden="1">
      <c r="A325" s="5" t="s">
        <v>322</v>
      </c>
      <c r="B325" s="5"/>
      <c r="C325" s="5"/>
      <c r="D325" s="3"/>
      <c r="E325" s="4">
        <f t="shared" si="18"/>
        <v>0</v>
      </c>
    </row>
    <row r="326" spans="1:5" ht="15">
      <c r="A326" s="5" t="s">
        <v>323</v>
      </c>
      <c r="B326" s="5"/>
      <c r="C326" s="5">
        <f>8+6</f>
        <v>14</v>
      </c>
      <c r="D326" s="3">
        <v>70</v>
      </c>
      <c r="E326" s="4">
        <f>+C326*D326</f>
        <v>980</v>
      </c>
    </row>
    <row r="327" spans="1:5" ht="15" hidden="1">
      <c r="A327" s="5" t="s">
        <v>324</v>
      </c>
      <c r="B327" s="5"/>
      <c r="C327" s="5"/>
      <c r="D327" s="3"/>
      <c r="E327" s="4">
        <f>+C327*D327</f>
        <v>0</v>
      </c>
    </row>
    <row r="328" spans="1:5" ht="15" hidden="1">
      <c r="A328" s="5" t="s">
        <v>325</v>
      </c>
      <c r="B328" s="5"/>
      <c r="C328" s="5"/>
      <c r="D328" s="3"/>
      <c r="E328" s="4">
        <f>+C328*D328</f>
        <v>0</v>
      </c>
    </row>
    <row r="329" spans="1:5" ht="15" hidden="1">
      <c r="A329" s="5" t="s">
        <v>326</v>
      </c>
      <c r="B329" s="5"/>
      <c r="C329" s="5"/>
      <c r="D329" s="3"/>
      <c r="E329" s="4">
        <f>+C329*D329</f>
        <v>0</v>
      </c>
    </row>
    <row r="330" spans="1:5" ht="15">
      <c r="A330" s="5" t="s">
        <v>327</v>
      </c>
      <c r="B330" s="5">
        <v>34</v>
      </c>
      <c r="C330" s="5"/>
      <c r="D330" s="3">
        <v>104</v>
      </c>
      <c r="E330" s="4">
        <f>+B330*D330</f>
        <v>3536</v>
      </c>
    </row>
    <row r="331" spans="1:5" ht="15">
      <c r="A331" s="5" t="s">
        <v>328</v>
      </c>
      <c r="B331" s="5">
        <v>44.8</v>
      </c>
      <c r="C331" s="5"/>
      <c r="D331" s="3">
        <v>120</v>
      </c>
      <c r="E331" s="4">
        <f>+B331*D331</f>
        <v>5376</v>
      </c>
    </row>
    <row r="332" spans="1:5" ht="15">
      <c r="A332" s="5" t="s">
        <v>329</v>
      </c>
      <c r="B332" s="5">
        <f>10*C332</f>
        <v>120</v>
      </c>
      <c r="C332" s="5">
        <v>12</v>
      </c>
      <c r="D332" s="3">
        <v>110</v>
      </c>
      <c r="E332" s="4">
        <f>C332*D332</f>
        <v>1320</v>
      </c>
    </row>
    <row r="333" spans="1:5" ht="15" hidden="1">
      <c r="A333" s="5" t="s">
        <v>330</v>
      </c>
      <c r="B333" s="5"/>
      <c r="C333" s="5"/>
      <c r="D333" s="3"/>
      <c r="E333" s="4">
        <f t="shared" ref="E333:E349" si="19">+B333*D333</f>
        <v>0</v>
      </c>
    </row>
    <row r="334" spans="1:5" ht="15">
      <c r="A334" s="5" t="s">
        <v>331</v>
      </c>
      <c r="B334" s="5">
        <f>24.2+40</f>
        <v>64.2</v>
      </c>
      <c r="C334" s="5"/>
      <c r="D334" s="3">
        <v>128</v>
      </c>
      <c r="E334" s="4">
        <f t="shared" si="19"/>
        <v>8217.6</v>
      </c>
    </row>
    <row r="335" spans="1:5">
      <c r="A335" s="5" t="s">
        <v>332</v>
      </c>
      <c r="B335" s="2">
        <f>181.76+31.4</f>
        <v>213.16</v>
      </c>
      <c r="C335" s="2"/>
      <c r="D335" s="3">
        <v>125</v>
      </c>
      <c r="E335" s="4">
        <f t="shared" si="19"/>
        <v>26645</v>
      </c>
    </row>
    <row r="336" spans="1:5" ht="15" hidden="1">
      <c r="A336" s="5" t="s">
        <v>333</v>
      </c>
      <c r="B336" s="5"/>
      <c r="C336" s="5"/>
      <c r="D336" s="3"/>
      <c r="E336" s="4">
        <f t="shared" si="19"/>
        <v>0</v>
      </c>
    </row>
    <row r="337" spans="1:5" ht="15" hidden="1">
      <c r="A337" s="5" t="s">
        <v>334</v>
      </c>
      <c r="B337" s="5"/>
      <c r="C337" s="5"/>
      <c r="D337" s="3"/>
      <c r="E337" s="4">
        <f t="shared" si="19"/>
        <v>0</v>
      </c>
    </row>
    <row r="338" spans="1:5" ht="15" hidden="1">
      <c r="A338" s="5" t="s">
        <v>335</v>
      </c>
      <c r="B338" s="5"/>
      <c r="C338" s="5"/>
      <c r="D338" s="3"/>
      <c r="E338" s="4">
        <f t="shared" si="19"/>
        <v>0</v>
      </c>
    </row>
    <row r="339" spans="1:5" ht="15">
      <c r="A339" s="5" t="s">
        <v>336</v>
      </c>
      <c r="B339" s="5">
        <v>4.5999999999999996</v>
      </c>
      <c r="C339" s="5"/>
      <c r="D339" s="3">
        <v>80</v>
      </c>
      <c r="E339" s="4">
        <f t="shared" si="19"/>
        <v>368</v>
      </c>
    </row>
    <row r="340" spans="1:5" ht="15">
      <c r="A340" s="5" t="s">
        <v>337</v>
      </c>
      <c r="B340" s="5">
        <f>117.6-2.2*6</f>
        <v>104.39999999999999</v>
      </c>
      <c r="C340" s="5"/>
      <c r="D340" s="3">
        <v>70</v>
      </c>
      <c r="E340" s="4">
        <f t="shared" si="19"/>
        <v>7307.9999999999991</v>
      </c>
    </row>
    <row r="341" spans="1:5" ht="15">
      <c r="A341" s="5" t="s">
        <v>338</v>
      </c>
      <c r="B341" s="5">
        <f>107.8+16.6</f>
        <v>124.4</v>
      </c>
      <c r="C341" s="5"/>
      <c r="D341" s="3">
        <v>94</v>
      </c>
      <c r="E341" s="4">
        <f t="shared" si="19"/>
        <v>11693.6</v>
      </c>
    </row>
    <row r="342" spans="1:5" ht="15" hidden="1">
      <c r="A342" s="5" t="s">
        <v>339</v>
      </c>
      <c r="B342" s="5"/>
      <c r="C342" s="5"/>
      <c r="D342" s="3"/>
      <c r="E342" s="4">
        <f t="shared" si="19"/>
        <v>0</v>
      </c>
    </row>
    <row r="343" spans="1:5" ht="15">
      <c r="A343" s="5" t="s">
        <v>340</v>
      </c>
      <c r="B343" s="5">
        <f>130+14.6</f>
        <v>144.6</v>
      </c>
      <c r="C343" s="5"/>
      <c r="D343" s="3">
        <v>170</v>
      </c>
      <c r="E343" s="4">
        <f t="shared" si="19"/>
        <v>24582</v>
      </c>
    </row>
    <row r="344" spans="1:5" ht="15" hidden="1">
      <c r="A344" s="5" t="s">
        <v>341</v>
      </c>
      <c r="B344" s="5"/>
      <c r="C344" s="5"/>
      <c r="D344" s="3"/>
      <c r="E344" s="4">
        <f t="shared" si="19"/>
        <v>0</v>
      </c>
    </row>
    <row r="345" spans="1:5" ht="15" hidden="1">
      <c r="A345" s="5" t="s">
        <v>342</v>
      </c>
      <c r="B345" s="5"/>
      <c r="C345" s="5"/>
      <c r="D345" s="3"/>
      <c r="E345" s="4">
        <f t="shared" si="19"/>
        <v>0</v>
      </c>
    </row>
    <row r="346" spans="1:5" ht="15">
      <c r="A346" s="5" t="s">
        <v>343</v>
      </c>
      <c r="B346" s="5">
        <f>422.2+7</f>
        <v>429.2</v>
      </c>
      <c r="C346" s="5"/>
      <c r="D346" s="3">
        <v>112</v>
      </c>
      <c r="E346" s="4">
        <f t="shared" si="19"/>
        <v>48070.400000000001</v>
      </c>
    </row>
    <row r="347" spans="1:5" ht="15" hidden="1">
      <c r="A347" s="5" t="s">
        <v>344</v>
      </c>
      <c r="B347" s="5"/>
      <c r="C347" s="5"/>
      <c r="D347" s="3"/>
      <c r="E347" s="4">
        <f t="shared" si="19"/>
        <v>0</v>
      </c>
    </row>
    <row r="348" spans="1:5" ht="15" hidden="1">
      <c r="A348" s="5" t="s">
        <v>345</v>
      </c>
      <c r="B348" s="5"/>
      <c r="C348" s="5"/>
      <c r="D348" s="3"/>
      <c r="E348" s="4">
        <f t="shared" si="19"/>
        <v>0</v>
      </c>
    </row>
    <row r="349" spans="1:5" ht="15" hidden="1">
      <c r="A349" s="5" t="s">
        <v>346</v>
      </c>
      <c r="B349" s="5"/>
      <c r="C349" s="5"/>
      <c r="D349" s="3"/>
      <c r="E349" s="4">
        <f t="shared" si="19"/>
        <v>0</v>
      </c>
    </row>
    <row r="350" spans="1:5" ht="15" hidden="1">
      <c r="A350" s="5" t="s">
        <v>347</v>
      </c>
      <c r="B350" s="5"/>
      <c r="C350" s="5"/>
      <c r="D350" s="3"/>
      <c r="E350" s="4">
        <f>+C350*D350</f>
        <v>0</v>
      </c>
    </row>
    <row r="351" spans="1:5" ht="15" hidden="1">
      <c r="A351" s="5" t="s">
        <v>348</v>
      </c>
      <c r="B351" s="5"/>
      <c r="C351" s="5"/>
      <c r="D351" s="3"/>
      <c r="E351" s="4">
        <f>+C351*D351</f>
        <v>0</v>
      </c>
    </row>
    <row r="352" spans="1:5" ht="15" hidden="1">
      <c r="A352" s="5" t="s">
        <v>349</v>
      </c>
      <c r="B352" s="5"/>
      <c r="C352" s="5"/>
      <c r="D352" s="3"/>
      <c r="E352" s="4">
        <f>+C352*D352</f>
        <v>0</v>
      </c>
    </row>
    <row r="353" spans="1:5" ht="16.5" hidden="1" customHeight="1">
      <c r="A353" s="5" t="s">
        <v>350</v>
      </c>
      <c r="B353" s="5"/>
      <c r="C353" s="5"/>
      <c r="D353" s="3"/>
      <c r="E353" s="4">
        <f>+C353*D353</f>
        <v>0</v>
      </c>
    </row>
    <row r="354" spans="1:5" ht="15">
      <c r="A354" s="5" t="s">
        <v>351</v>
      </c>
      <c r="B354" s="5"/>
      <c r="C354" s="5">
        <v>199</v>
      </c>
      <c r="D354" s="3">
        <v>75</v>
      </c>
      <c r="E354" s="4">
        <f>+C354*D354</f>
        <v>14925</v>
      </c>
    </row>
    <row r="355" spans="1:5" ht="15" hidden="1">
      <c r="A355" s="5" t="s">
        <v>352</v>
      </c>
      <c r="B355" s="5"/>
      <c r="C355" s="5"/>
      <c r="D355" s="3"/>
      <c r="E355" s="4">
        <f>+B355*D355</f>
        <v>0</v>
      </c>
    </row>
    <row r="356" spans="1:5" ht="15">
      <c r="A356" s="5" t="s">
        <v>353</v>
      </c>
      <c r="B356" s="5">
        <f>51.2+39</f>
        <v>90.2</v>
      </c>
      <c r="C356" s="5"/>
      <c r="D356" s="3">
        <v>82</v>
      </c>
      <c r="E356" s="4">
        <f>+B356*D356</f>
        <v>7396.4000000000005</v>
      </c>
    </row>
    <row r="357" spans="1:5" ht="15">
      <c r="A357" s="5" t="s">
        <v>354</v>
      </c>
      <c r="B357" s="5">
        <f>18.4+6+36.8</f>
        <v>61.199999999999996</v>
      </c>
      <c r="C357" s="5"/>
      <c r="D357" s="3">
        <v>72</v>
      </c>
      <c r="E357" s="4">
        <f>+B357*D357</f>
        <v>4406.3999999999996</v>
      </c>
    </row>
    <row r="358" spans="1:5" ht="15" hidden="1">
      <c r="A358" s="5" t="s">
        <v>355</v>
      </c>
      <c r="B358" s="5"/>
      <c r="C358" s="5"/>
      <c r="D358" s="3"/>
      <c r="E358" s="4"/>
    </row>
    <row r="359" spans="1:5" ht="15">
      <c r="A359" s="5" t="s">
        <v>356</v>
      </c>
      <c r="B359" s="5">
        <v>618.6</v>
      </c>
      <c r="C359" s="5"/>
      <c r="D359" s="3">
        <v>72</v>
      </c>
      <c r="E359" s="4">
        <f>+B359*D359</f>
        <v>44539.200000000004</v>
      </c>
    </row>
    <row r="360" spans="1:5" ht="15">
      <c r="A360" s="12"/>
      <c r="B360" s="13"/>
    </row>
    <row r="361" spans="1:5">
      <c r="A361" s="12" t="s">
        <v>6</v>
      </c>
      <c r="B361" s="16">
        <f>SUM(B6:B360)</f>
        <v>31069.850000000013</v>
      </c>
      <c r="C361" s="1" t="s">
        <v>357</v>
      </c>
      <c r="E361" s="17">
        <f>SUM(E5:E359)</f>
        <v>2252391.48</v>
      </c>
    </row>
    <row r="362" spans="1:5">
      <c r="A362" s="12"/>
      <c r="B362" s="13"/>
    </row>
    <row r="364" spans="1:5" s="21" customFormat="1" ht="21" customHeight="1">
      <c r="A364" s="18"/>
      <c r="B364" s="19"/>
      <c r="C364" s="19"/>
      <c r="D364" s="20"/>
      <c r="E364" s="20"/>
    </row>
    <row r="365" spans="1:5" s="13" customFormat="1" ht="21" customHeight="1">
      <c r="A365" s="18"/>
      <c r="B365" s="22"/>
      <c r="C365" s="22"/>
      <c r="D365" s="20"/>
      <c r="E365" s="20"/>
    </row>
    <row r="366" spans="1:5" s="13" customFormat="1">
      <c r="D366" s="23"/>
      <c r="E366" s="17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Capturas</dc:creator>
  <cp:lastModifiedBy>Servidor</cp:lastModifiedBy>
  <dcterms:created xsi:type="dcterms:W3CDTF">2022-05-01T21:53:55Z</dcterms:created>
  <dcterms:modified xsi:type="dcterms:W3CDTF">2022-05-05T22:07:10Z</dcterms:modified>
</cp:coreProperties>
</file>