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15735" windowHeight="11730"/>
  </bookViews>
  <sheets>
    <sheet name="Hoja1" sheetId="1" r:id="rId1"/>
    <sheet name="Hoja2" sheetId="2" r:id="rId2"/>
  </sheets>
  <definedNames>
    <definedName name="_xlnm._FilterDatabase" localSheetId="0" hidden="1">Hoja1!$B$2:$F$182</definedName>
    <definedName name="_xlnm._FilterDatabase" localSheetId="1" hidden="1">Hoja2!$B$2:$E$87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6" i="1" l="1"/>
  <c r="D47" i="1"/>
  <c r="F47" i="1" s="1"/>
  <c r="F175" i="1"/>
  <c r="F177" i="1"/>
  <c r="F176" i="1"/>
  <c r="D162" i="1"/>
  <c r="F162" i="1" s="1"/>
  <c r="D163" i="1"/>
  <c r="F163" i="1" s="1"/>
  <c r="F164" i="1"/>
  <c r="F48" i="1"/>
  <c r="C12" i="1"/>
  <c r="F12" i="1" s="1"/>
  <c r="C166" i="1"/>
  <c r="C13" i="1"/>
  <c r="F13" i="1" s="1"/>
  <c r="C66" i="1"/>
  <c r="C21" i="1"/>
  <c r="F21" i="1" s="1"/>
  <c r="C112" i="1"/>
  <c r="F112" i="1" s="1"/>
  <c r="C103" i="1"/>
  <c r="C34" i="1"/>
  <c r="C74" i="1"/>
  <c r="C50" i="1"/>
  <c r="F161" i="1"/>
  <c r="F20" i="1"/>
  <c r="F169" i="1"/>
  <c r="F134" i="1"/>
  <c r="C10" i="1"/>
  <c r="C16" i="1"/>
  <c r="C179" i="1"/>
  <c r="F179" i="1" s="1"/>
  <c r="C180" i="1"/>
  <c r="F180" i="1" s="1"/>
  <c r="C168" i="1"/>
  <c r="F168" i="1" s="1"/>
  <c r="C73" i="1"/>
  <c r="F73" i="1" s="1"/>
  <c r="C51" i="1"/>
  <c r="F51" i="1" s="1"/>
  <c r="C63" i="1"/>
  <c r="F63" i="1" s="1"/>
  <c r="C93" i="1"/>
  <c r="F93" i="1" s="1"/>
  <c r="C44" i="1"/>
  <c r="F44" i="1" s="1"/>
  <c r="C19" i="1"/>
  <c r="F19" i="1" s="1"/>
  <c r="C46" i="1"/>
  <c r="F46" i="1" s="1"/>
  <c r="C167" i="1"/>
  <c r="F167" i="1" s="1"/>
  <c r="C33" i="1"/>
  <c r="F33" i="1" s="1"/>
  <c r="C105" i="1"/>
  <c r="F105" i="1" s="1"/>
  <c r="C37" i="1"/>
  <c r="C17" i="1"/>
  <c r="C154" i="1"/>
  <c r="F127" i="1"/>
  <c r="F121" i="1"/>
  <c r="F101" i="1"/>
  <c r="F38" i="1"/>
  <c r="F107" i="1"/>
  <c r="F6" i="1"/>
  <c r="F106" i="1"/>
  <c r="F102" i="1"/>
  <c r="F109" i="1"/>
  <c r="F70" i="1"/>
  <c r="F69" i="1"/>
  <c r="F114" i="1"/>
  <c r="F66" i="1"/>
  <c r="F23" i="1"/>
  <c r="F24" i="1"/>
  <c r="F15" i="1"/>
  <c r="F110" i="1"/>
  <c r="F178" i="1"/>
  <c r="C152" i="1"/>
  <c r="C42" i="1"/>
  <c r="C22" i="1"/>
  <c r="F22" i="1" s="1"/>
  <c r="C125" i="1"/>
  <c r="F125" i="1" s="1"/>
  <c r="F27" i="1"/>
  <c r="F133" i="1"/>
  <c r="F65" i="1"/>
  <c r="F3" i="1"/>
  <c r="F11" i="1"/>
  <c r="F77" i="1"/>
  <c r="F49" i="1"/>
  <c r="F149" i="1"/>
  <c r="C25" i="1"/>
  <c r="F25" i="1" s="1"/>
  <c r="C28" i="1"/>
  <c r="F28" i="1" s="1"/>
  <c r="C86" i="1"/>
  <c r="F86" i="1" s="1"/>
  <c r="C75" i="1"/>
  <c r="F75" i="1" s="1"/>
  <c r="C39" i="1"/>
  <c r="F39" i="1" s="1"/>
  <c r="C32" i="1"/>
  <c r="F32" i="1" s="1"/>
  <c r="F111" i="1"/>
  <c r="F113" i="1"/>
  <c r="F165" i="1"/>
  <c r="F26" i="1"/>
  <c r="F57" i="1"/>
  <c r="C59" i="1"/>
  <c r="F59" i="1" s="1"/>
  <c r="F31" i="1"/>
  <c r="F45" i="1"/>
  <c r="C55" i="1"/>
  <c r="F55" i="1" s="1"/>
  <c r="C43" i="1"/>
  <c r="F43" i="1" s="1"/>
  <c r="C181" i="1"/>
  <c r="F181" i="1" s="1"/>
  <c r="C62" i="1"/>
  <c r="F62" i="1" s="1"/>
  <c r="C54" i="1"/>
  <c r="F54" i="1" s="1"/>
  <c r="C120" i="1"/>
  <c r="F120" i="1" s="1"/>
  <c r="C35" i="1"/>
  <c r="F35" i="1" s="1"/>
  <c r="F74" i="1"/>
  <c r="F132" i="1"/>
  <c r="F72" i="1"/>
  <c r="F71" i="1"/>
  <c r="F115" i="1"/>
  <c r="F56" i="1"/>
  <c r="C153" i="1"/>
  <c r="C8" i="1"/>
  <c r="C9" i="1"/>
  <c r="C170" i="1"/>
  <c r="C174" i="1"/>
  <c r="C173" i="1"/>
  <c r="C90" i="1"/>
  <c r="C124" i="1"/>
  <c r="C64" i="1"/>
  <c r="C81" i="1" l="1"/>
  <c r="C141" i="1"/>
  <c r="C82" i="1"/>
  <c r="C142" i="1"/>
  <c r="F142" i="1" s="1"/>
  <c r="C83" i="1"/>
  <c r="C80" i="1"/>
  <c r="C79" i="1"/>
  <c r="C85" i="1"/>
  <c r="F17" i="1"/>
  <c r="F37" i="1"/>
  <c r="F153" i="1"/>
  <c r="F5" i="1"/>
  <c r="F154" i="1"/>
  <c r="F50" i="1"/>
  <c r="F64" i="1"/>
  <c r="F90" i="1"/>
  <c r="F95" i="1"/>
  <c r="F166" i="1"/>
  <c r="F34" i="1"/>
  <c r="F10" i="1"/>
  <c r="F103" i="1"/>
  <c r="F14" i="1"/>
  <c r="F116" i="1"/>
  <c r="F159" i="1"/>
  <c r="C76" i="1"/>
  <c r="F136" i="1"/>
  <c r="C157" i="1"/>
  <c r="C137" i="1"/>
  <c r="C78" i="1"/>
  <c r="C89" i="1"/>
  <c r="C126" i="1"/>
  <c r="F100" i="1"/>
  <c r="C119" i="1"/>
  <c r="F99" i="1" l="1"/>
  <c r="C41" i="1"/>
  <c r="F144" i="1"/>
  <c r="F87" i="1"/>
  <c r="F122" i="1"/>
  <c r="F124" i="1"/>
  <c r="F150" i="1"/>
  <c r="F151" i="1"/>
  <c r="F9" i="1"/>
  <c r="F91" i="1"/>
  <c r="F40" i="1"/>
  <c r="F148" i="1"/>
  <c r="F156" i="1"/>
  <c r="F137" i="1"/>
  <c r="F140" i="1"/>
  <c r="F126" i="1"/>
  <c r="F104" i="1"/>
  <c r="F173" i="1"/>
  <c r="F174" i="1"/>
  <c r="F170" i="1"/>
  <c r="F4" i="1"/>
  <c r="F146" i="1"/>
  <c r="F16" i="1"/>
  <c r="F97" i="1"/>
  <c r="F96" i="1"/>
  <c r="F98" i="1"/>
  <c r="F157" i="1"/>
  <c r="C158" i="1"/>
  <c r="F158" i="1" s="1"/>
  <c r="C138" i="1"/>
  <c r="F138" i="1" s="1"/>
  <c r="C67" i="1"/>
  <c r="F67" i="1" s="1"/>
  <c r="F145" i="1"/>
  <c r="F78" i="1"/>
  <c r="F79" i="1"/>
  <c r="F80" i="1"/>
  <c r="F84" i="1"/>
  <c r="F139" i="1"/>
  <c r="F52" i="1"/>
  <c r="F68" i="1"/>
  <c r="F160" i="1"/>
  <c r="F123" i="1"/>
  <c r="F155" i="1"/>
  <c r="F172" i="1"/>
  <c r="F171" i="1"/>
  <c r="F135" i="1"/>
  <c r="F83" i="1"/>
  <c r="F143" i="1"/>
  <c r="F152" i="1"/>
  <c r="F58" i="1"/>
  <c r="F81" i="1"/>
  <c r="F85" i="1"/>
  <c r="F141" i="1"/>
  <c r="F82" i="1"/>
  <c r="C61" i="1"/>
  <c r="F61" i="1" s="1"/>
  <c r="C60" i="1"/>
  <c r="F60" i="1" s="1"/>
  <c r="C118" i="1"/>
  <c r="F118" i="1" s="1"/>
  <c r="C117" i="1"/>
  <c r="F117" i="1" s="1"/>
  <c r="C29" i="1"/>
  <c r="F29" i="1" s="1"/>
  <c r="F53" i="1"/>
  <c r="F131" i="1"/>
  <c r="F130" i="1"/>
  <c r="F129" i="1"/>
  <c r="F128" i="1"/>
  <c r="F147" i="1"/>
  <c r="E7" i="2"/>
  <c r="E29" i="2"/>
  <c r="E38" i="2"/>
  <c r="E31" i="2"/>
  <c r="E23" i="2"/>
  <c r="E27" i="2"/>
  <c r="E58" i="2"/>
  <c r="E86" i="2"/>
  <c r="E39" i="2"/>
  <c r="E48" i="2"/>
  <c r="E44" i="2"/>
  <c r="E26" i="2"/>
  <c r="E53" i="2"/>
  <c r="E34" i="2"/>
  <c r="E41" i="2"/>
  <c r="E15" i="2"/>
  <c r="E56" i="2"/>
  <c r="C14" i="2"/>
  <c r="E14" i="2" s="1"/>
  <c r="E61" i="2"/>
  <c r="E24" i="2"/>
  <c r="E25" i="2"/>
  <c r="E77" i="2"/>
  <c r="E78" i="2"/>
  <c r="E79" i="2"/>
  <c r="E84" i="2"/>
  <c r="E83" i="2"/>
  <c r="E11" i="2"/>
  <c r="E85" i="2"/>
  <c r="E19" i="2"/>
  <c r="E8" i="2"/>
  <c r="E59" i="2"/>
  <c r="E51" i="2"/>
  <c r="E50" i="2"/>
  <c r="E12" i="2"/>
  <c r="E47" i="2"/>
  <c r="E52" i="2"/>
  <c r="E82" i="2"/>
  <c r="E57" i="2"/>
  <c r="E72" i="2"/>
  <c r="E73" i="2"/>
  <c r="E74" i="2"/>
  <c r="E40" i="2"/>
  <c r="E17" i="2"/>
  <c r="E65" i="2"/>
  <c r="E35" i="2"/>
  <c r="E60" i="2"/>
  <c r="E20" i="2"/>
  <c r="E76" i="2"/>
  <c r="E43" i="2"/>
  <c r="E68" i="2"/>
  <c r="E16" i="2"/>
  <c r="E3" i="2"/>
  <c r="E36" i="2"/>
  <c r="E64" i="2"/>
  <c r="E55" i="2"/>
  <c r="E66" i="2"/>
  <c r="E67" i="2"/>
  <c r="E75" i="2"/>
  <c r="C28" i="2"/>
  <c r="E28" i="2" s="1"/>
  <c r="E69" i="2"/>
  <c r="E42" i="2"/>
  <c r="E30" i="2"/>
  <c r="E21" i="2"/>
  <c r="E46" i="2"/>
  <c r="E45" i="2"/>
  <c r="E81" i="2"/>
  <c r="E13" i="2"/>
  <c r="E49" i="2"/>
  <c r="E10" i="2"/>
  <c r="E54" i="2"/>
  <c r="E33" i="2"/>
  <c r="E71" i="2"/>
  <c r="E9" i="2"/>
  <c r="E62" i="2"/>
  <c r="E18" i="2"/>
  <c r="E80" i="2"/>
  <c r="E63" i="2"/>
  <c r="E6" i="2"/>
  <c r="E4" i="2"/>
  <c r="E5" i="2"/>
  <c r="E70" i="2"/>
  <c r="E32" i="2"/>
  <c r="E37" i="2"/>
  <c r="E22" i="2"/>
  <c r="F119" i="1"/>
  <c r="F94" i="1"/>
  <c r="F30" i="1"/>
  <c r="F41" i="1"/>
  <c r="F18" i="1"/>
  <c r="F42" i="1"/>
  <c r="F7" i="1"/>
  <c r="F92" i="1"/>
  <c r="F8" i="1"/>
  <c r="F36" i="1"/>
  <c r="F89" i="1"/>
  <c r="F88" i="1"/>
  <c r="F76" i="1"/>
  <c r="F108" i="1"/>
  <c r="F182" i="1" l="1"/>
  <c r="E87" i="2"/>
</calcChain>
</file>

<file path=xl/sharedStrings.xml><?xml version="1.0" encoding="utf-8"?>
<sst xmlns="http://schemas.openxmlformats.org/spreadsheetml/2006/main" count="276" uniqueCount="225">
  <si>
    <t>PRODUCTO</t>
  </si>
  <si>
    <t>PESO</t>
  </si>
  <si>
    <t>PRECIO</t>
  </si>
  <si>
    <t>IMPORTE</t>
  </si>
  <si>
    <t>CENTRAL</t>
  </si>
  <si>
    <t>CHULETA AHUMADA</t>
  </si>
  <si>
    <t>HUESO DE PERICO</t>
  </si>
  <si>
    <t>CUERO DE PIERNA</t>
  </si>
  <si>
    <t>ESPALDILLA DE CARNERO</t>
  </si>
  <si>
    <t>RETAZO</t>
  </si>
  <si>
    <t>ARRACHERA TAQUERA</t>
  </si>
  <si>
    <t>ARRACHERA MARINADA</t>
  </si>
  <si>
    <t>ARRACHERA TEXANA</t>
  </si>
  <si>
    <t>POLLO AHUMADO</t>
  </si>
  <si>
    <t xml:space="preserve">SESOS </t>
  </si>
  <si>
    <t>CHAMBARETE</t>
  </si>
  <si>
    <t>PIERNA DE PAVO AHUMADA</t>
  </si>
  <si>
    <t>BOLA DE RES</t>
  </si>
  <si>
    <t>ROASTBEEF</t>
  </si>
  <si>
    <t>ESPINAZO</t>
  </si>
  <si>
    <t>PAPAS</t>
  </si>
  <si>
    <t>BUCHE</t>
  </si>
  <si>
    <t>MEDALLON DE ATUN</t>
  </si>
  <si>
    <t>CAMARON GRANDE</t>
  </si>
  <si>
    <t>TOCINO SALADO</t>
  </si>
  <si>
    <t>LONGANIZA CASERA</t>
  </si>
  <si>
    <t>LONGANIZA ECONOMICA</t>
  </si>
  <si>
    <t>CHORIZO ARGENTINO ESPECIAL</t>
  </si>
  <si>
    <t>CHORIZO OAXACA</t>
  </si>
  <si>
    <t>ENCHILADA ESPECIAL</t>
  </si>
  <si>
    <t>JAMON VIRGINIA AHUMADO</t>
  </si>
  <si>
    <t>RECORTE DE MANCHEGO</t>
  </si>
  <si>
    <t>RECORTE DE CHULETA</t>
  </si>
  <si>
    <t>QUESO DE PUERCO CAPISTRANO</t>
  </si>
  <si>
    <t>PATA DE RES PREPARADA</t>
  </si>
  <si>
    <t>PRENSADO</t>
  </si>
  <si>
    <t>HAMBURGUESA ESPECIAL</t>
  </si>
  <si>
    <t>ADOBO</t>
  </si>
  <si>
    <t>CARNE ARABE</t>
  </si>
  <si>
    <t>RECORTE DE JAMON</t>
  </si>
  <si>
    <t>JAMON YORK</t>
  </si>
  <si>
    <t>SALCHICHA PARA ASAR</t>
  </si>
  <si>
    <t>PIERNA AHUMADA</t>
  </si>
  <si>
    <t>GOUDA URUGUAYO</t>
  </si>
  <si>
    <t>QUESILLO</t>
  </si>
  <si>
    <t>CECINA</t>
  </si>
  <si>
    <t>JAMON DE PECHUGA DE PAVO</t>
  </si>
  <si>
    <t>SALCHICHA HOT DOG FUD</t>
  </si>
  <si>
    <t>SALCHICHA DE PAVO FUD</t>
  </si>
  <si>
    <t xml:space="preserve">SALCHICHA ANNY </t>
  </si>
  <si>
    <t>SALAMI WINNIS</t>
  </si>
  <si>
    <t>PEPERONI WINNIS</t>
  </si>
  <si>
    <t>TOCINO WINNIS PZ</t>
  </si>
  <si>
    <t>NORTEÑO</t>
  </si>
  <si>
    <t>MANITA</t>
  </si>
  <si>
    <t>CABEZA DE PUERCO</t>
  </si>
  <si>
    <t>MOLIDA DE PUERCO</t>
  </si>
  <si>
    <t>MOLIDA DE RES</t>
  </si>
  <si>
    <t>PICADA DE PUERCO</t>
  </si>
  <si>
    <t>BISTEC PARA ASAR</t>
  </si>
  <si>
    <t>CHAMBARETE C/H</t>
  </si>
  <si>
    <t>TRIPAS</t>
  </si>
  <si>
    <t>CABEZA DE LOMO</t>
  </si>
  <si>
    <t>TOSTADAS NATURALES</t>
  </si>
  <si>
    <t>TOTOPOS</t>
  </si>
  <si>
    <t>SALSA CALIFORNIA 1LT</t>
  </si>
  <si>
    <t>SALSA CALIFORNIA .500 ml</t>
  </si>
  <si>
    <t>SALSA CALIFORNIA .250 ml</t>
  </si>
  <si>
    <t>CONDIMENTO CALIFORNIA V</t>
  </si>
  <si>
    <t>CONDIMENTO CALIFORNIA N</t>
  </si>
  <si>
    <t>PIERNA CON CUERO</t>
  </si>
  <si>
    <t>CAPOTE</t>
  </si>
  <si>
    <t>CONTRA</t>
  </si>
  <si>
    <t>PANZA DE RES</t>
  </si>
  <si>
    <t>FILETE TILAPIA CAJA</t>
  </si>
  <si>
    <t>JAMON S/H</t>
  </si>
  <si>
    <t>CARNE ABIERTA MAYOREO</t>
  </si>
  <si>
    <t>PECHO</t>
  </si>
  <si>
    <t>LOMO DE CAÑA</t>
  </si>
  <si>
    <t>MANTECA</t>
  </si>
  <si>
    <t>JAMON C/G</t>
  </si>
  <si>
    <t>VACIADA</t>
  </si>
  <si>
    <t>PERNIL  FRESCO</t>
  </si>
  <si>
    <t>CUERO  PAPEL</t>
  </si>
  <si>
    <t>CODILLO</t>
  </si>
  <si>
    <t>ESPALDILLA C/H</t>
  </si>
  <si>
    <t>HUESO DE PUERCO</t>
  </si>
  <si>
    <t>DESCARNE</t>
  </si>
  <si>
    <t>BISTEC DE PUERCO</t>
  </si>
  <si>
    <t>UNIDADES</t>
  </si>
  <si>
    <t>QUESO AMARILLO CASTELL</t>
  </si>
  <si>
    <t>POZOLE ABUELA</t>
  </si>
  <si>
    <t>POZOLE DEL RANCHO</t>
  </si>
  <si>
    <t>POZOLE MORELOS</t>
  </si>
  <si>
    <t>POZOLE POBLANA</t>
  </si>
  <si>
    <t>CUERITOS</t>
  </si>
  <si>
    <t>PAY DE CARNE</t>
  </si>
  <si>
    <t>CARNE AL PASTOR</t>
  </si>
  <si>
    <t>BISTEC EMPANIZADO</t>
  </si>
  <si>
    <t>PATA EN VINAGRE</t>
  </si>
  <si>
    <t>PATA PREPARADA</t>
  </si>
  <si>
    <t>ALITAS</t>
  </si>
  <si>
    <t>ARGENTINO ECONOMICO</t>
  </si>
  <si>
    <t>ENCHILADA LEDO</t>
  </si>
  <si>
    <t>JAMON AMERICANO</t>
  </si>
  <si>
    <t>MORTADELA</t>
  </si>
  <si>
    <t>JAMON PAVO FUD</t>
  </si>
  <si>
    <t>QSO. PCO. CAPISTRANO</t>
  </si>
  <si>
    <t>JAMON PIERNA CAPISTRANO</t>
  </si>
  <si>
    <t>JAMON MARIETTA</t>
  </si>
  <si>
    <t>JAMON PAVO PATRON</t>
  </si>
  <si>
    <t>QSO. PCO. PATRON</t>
  </si>
  <si>
    <t>JAMON HORNEADO PATRON</t>
  </si>
  <si>
    <t>JAMON HOLANDES PATRON</t>
  </si>
  <si>
    <t>JAMON PECHUGA DE PAVO</t>
  </si>
  <si>
    <t>JAMON ESPALDILLA ARCOS</t>
  </si>
  <si>
    <t>QSO. PANELA</t>
  </si>
  <si>
    <t>QSO. REDONDO</t>
  </si>
  <si>
    <t>CREMA</t>
  </si>
  <si>
    <t>GOUDA LYNCOTT</t>
  </si>
  <si>
    <t>QSO. MOZZARELLA</t>
  </si>
  <si>
    <t>SALCHICHA HOT DOG</t>
  </si>
  <si>
    <t>SALCHICHA PAVO FUD</t>
  </si>
  <si>
    <t>SALCHICHA ANNY</t>
  </si>
  <si>
    <t>PEPPERONI</t>
  </si>
  <si>
    <t xml:space="preserve">SALAMI </t>
  </si>
  <si>
    <t>TOCINETA WINNIS</t>
  </si>
  <si>
    <t>TOCINETA MALAGA</t>
  </si>
  <si>
    <t>QSO.  AÑEJO</t>
  </si>
  <si>
    <t>MANTEQUILLA IBERIA 1Kg</t>
  </si>
  <si>
    <t>MANTEQUILLA IBERIA .500</t>
  </si>
  <si>
    <t>MANTEQUILLA IBERIA .90</t>
  </si>
  <si>
    <t>QSO. MONTEREY</t>
  </si>
  <si>
    <t>QSO. PARMESANO</t>
  </si>
  <si>
    <t>PIERNA ESPECIAL PCO.</t>
  </si>
  <si>
    <t>MOLE</t>
  </si>
  <si>
    <t>TOCINO DE PIERNA</t>
  </si>
  <si>
    <t>TOCINETA LEDO</t>
  </si>
  <si>
    <t>SALAMI 4 CARNES</t>
  </si>
  <si>
    <t>QUESO AZUL</t>
  </si>
  <si>
    <t>RECORTE DE PIERNA</t>
  </si>
  <si>
    <t>QSO. PHILADELPHIA</t>
  </si>
  <si>
    <t>MANTEQUILLA LYNCOTT .90</t>
  </si>
  <si>
    <t>JAMON SERRANO</t>
  </si>
  <si>
    <t>PECHUGA RELLENA</t>
  </si>
  <si>
    <t xml:space="preserve">MANTEQUILLA UNTABLE </t>
  </si>
  <si>
    <t>ARGENTINO ESPECIAL</t>
  </si>
  <si>
    <t>QSO. DE CABRA</t>
  </si>
  <si>
    <t>CHISTORRA FRITZ GOURMET</t>
  </si>
  <si>
    <t>SALCHICHA P/ASAR</t>
  </si>
  <si>
    <t>PAQUETE PARRILLERO</t>
  </si>
  <si>
    <t>QSO. PCO. FUD</t>
  </si>
  <si>
    <t>BISTEC DEL 7</t>
  </si>
  <si>
    <t>AGUJA</t>
  </si>
  <si>
    <t>CORTES AMERICANOS</t>
  </si>
  <si>
    <t>FILETE DE PUERCO</t>
  </si>
  <si>
    <t>SESOS</t>
  </si>
  <si>
    <t>CARNERO</t>
  </si>
  <si>
    <t>MIXIOTE</t>
  </si>
  <si>
    <t>COSTILLA</t>
  </si>
  <si>
    <t>HUESO DE RES</t>
  </si>
  <si>
    <t>PULPA DE ESPALDILLA</t>
  </si>
  <si>
    <t>CEBO</t>
  </si>
  <si>
    <t>HUESO  DE TUETANO</t>
  </si>
  <si>
    <t xml:space="preserve">PECHO </t>
  </si>
  <si>
    <t>CUERO CANAL</t>
  </si>
  <si>
    <t>ESPALDILLA C/HUESO</t>
  </si>
  <si>
    <t>PAPADA</t>
  </si>
  <si>
    <t>CUERO PAPEL</t>
  </si>
  <si>
    <t>CHULETA NATURAL</t>
  </si>
  <si>
    <t>CABEZA</t>
  </si>
  <si>
    <t>CODILLO S/HUESO</t>
  </si>
  <si>
    <t>CARNE PARA MOLER DE RES</t>
  </si>
  <si>
    <t>CARNE PARA MOLER MIXTA</t>
  </si>
  <si>
    <t>BISTEC P/ASAR</t>
  </si>
  <si>
    <t>TROZO LIMPIO</t>
  </si>
  <si>
    <t>PANZA PICADA</t>
  </si>
  <si>
    <t>PANZA REBANADA</t>
  </si>
  <si>
    <t>TROZO ECONOMICO</t>
  </si>
  <si>
    <t>SURTIDO</t>
  </si>
  <si>
    <t>CHICHARRON PRENSADO</t>
  </si>
  <si>
    <t>JAMON 1/2 GRASA</t>
  </si>
  <si>
    <t>JAMON S/HUESO</t>
  </si>
  <si>
    <t>CARNE ABIERTA</t>
  </si>
  <si>
    <t>SANCOCHO</t>
  </si>
  <si>
    <t>SUADERO</t>
  </si>
  <si>
    <t>CANAL DE PUERCO</t>
  </si>
  <si>
    <t>CARNE PICADA DE PUERCO</t>
  </si>
  <si>
    <t>PIERNA C/CUERO</t>
  </si>
  <si>
    <t>PULPA DE RES</t>
  </si>
  <si>
    <t>FILETE DE RES</t>
  </si>
  <si>
    <t>CONCHA DE RES</t>
  </si>
  <si>
    <t>ABIERTA LIMPIA</t>
  </si>
  <si>
    <t>ARRACHERA NATURAL</t>
  </si>
  <si>
    <t>JAMON C/GRASA</t>
  </si>
  <si>
    <t>RANA</t>
  </si>
  <si>
    <t>CANAL DE RES</t>
  </si>
  <si>
    <t>DELANTERO</t>
  </si>
  <si>
    <t>PAN ARABE</t>
  </si>
  <si>
    <t>ASADO</t>
  </si>
  <si>
    <t>PIERNA Y MUSLO</t>
  </si>
  <si>
    <t>PECHUGA DE POLLO</t>
  </si>
  <si>
    <t>MILANESA</t>
  </si>
  <si>
    <t>CHICHARRON</t>
  </si>
  <si>
    <t>MOLIDA MIXTA</t>
  </si>
  <si>
    <t>AGUJA DE RES</t>
  </si>
  <si>
    <t>MILANESA DE RES</t>
  </si>
  <si>
    <t>PANZA POR CAJA</t>
  </si>
  <si>
    <t>HAMBURGUESA ECONOMICA</t>
  </si>
  <si>
    <t>PAPA</t>
  </si>
  <si>
    <t>FILETE TILAPIA</t>
  </si>
  <si>
    <t>CAMARON  GDE</t>
  </si>
  <si>
    <t>CAMARON CH</t>
  </si>
  <si>
    <t>ATUN</t>
  </si>
  <si>
    <t>SALMON</t>
  </si>
  <si>
    <t>TAMPIQUEÑA</t>
  </si>
  <si>
    <t>PUNTA DE CHULETA</t>
  </si>
  <si>
    <t>CONDIMENTO CALIFORNIA</t>
  </si>
  <si>
    <t>SALSA CALIFORNIA 1Lt</t>
  </si>
  <si>
    <t>SALSA CALIFORNIA .500</t>
  </si>
  <si>
    <t>SALSA CALIFORNIA .250</t>
  </si>
  <si>
    <t>TOSTADAS DELICIAS</t>
  </si>
  <si>
    <t>CONDIMENTO 4 CARNES</t>
  </si>
  <si>
    <t>TOTAL</t>
  </si>
  <si>
    <t>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</si>
</sst>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0" fillId="0" borderId="0" xfId="0" applyBorder="1"/>
    <xf numFmtId="0" fontId="2" fillId="0" borderId="1" xfId="0" applyFont="1" applyBorder="1"/>
    <xf numFmtId="44" fontId="2" fillId="0" borderId="3" xfId="1" applyFont="1" applyBorder="1"/>
    <xf numFmtId="44" fontId="0" fillId="0" borderId="3" xfId="1" applyFont="1" applyBorder="1"/>
    <xf numFmtId="44" fontId="0" fillId="0" borderId="1" xfId="1" applyFont="1" applyBorder="1"/>
    <xf numFmtId="0" fontId="4" fillId="0" borderId="0" xfId="0" applyFont="1"/>
    <xf numFmtId="14" fontId="4" fillId="0" borderId="0" xfId="0" applyNumberFormat="1" applyFont="1"/>
    <xf numFmtId="44" fontId="0" fillId="0" borderId="0" xfId="1" applyFont="1" applyBorder="1"/>
    <xf numFmtId="44" fontId="4" fillId="0" borderId="3" xfId="1" applyFont="1" applyBorder="1"/>
    <xf numFmtId="0" fontId="4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2"/>
  <sheetViews>
    <sheetView tabSelected="1" topLeftCell="A154" workbookViewId="0">
      <selection activeCell="B185" sqref="B185"/>
    </sheetView>
  </sheetViews>
  <sheetFormatPr baseColWidth="10" defaultRowHeight="15" x14ac:dyDescent="0.25"/>
  <cols>
    <col min="2" max="2" width="28.5703125" customWidth="1"/>
    <col min="3" max="4" width="12.85546875" customWidth="1"/>
    <col min="5" max="5" width="14.140625" customWidth="1"/>
    <col min="6" max="6" width="21.140625" customWidth="1"/>
  </cols>
  <sheetData>
    <row r="1" spans="2:6" s="5" customFormat="1" ht="26.25" customHeight="1" thickBot="1" x14ac:dyDescent="0.4">
      <c r="B1" s="5" t="s">
        <v>4</v>
      </c>
      <c r="E1" s="6">
        <v>44934</v>
      </c>
    </row>
    <row r="2" spans="2:6" s="4" customFormat="1" ht="30" customHeight="1" thickBot="1" x14ac:dyDescent="0.35">
      <c r="B2" s="3" t="s">
        <v>0</v>
      </c>
      <c r="C2" s="3" t="s">
        <v>1</v>
      </c>
      <c r="D2" s="3" t="s">
        <v>89</v>
      </c>
      <c r="E2" s="3" t="s">
        <v>2</v>
      </c>
      <c r="F2" s="3" t="s">
        <v>3</v>
      </c>
    </row>
    <row r="3" spans="2:6" x14ac:dyDescent="0.25">
      <c r="B3" s="2" t="s">
        <v>192</v>
      </c>
      <c r="C3" s="2">
        <v>124.6</v>
      </c>
      <c r="D3" s="2"/>
      <c r="E3" s="10">
        <v>74</v>
      </c>
      <c r="F3" s="10">
        <f t="shared" ref="F3:F46" si="0">PRODUCT(C3*E3)</f>
        <v>9220.4</v>
      </c>
    </row>
    <row r="4" spans="2:6" x14ac:dyDescent="0.25">
      <c r="B4" s="1" t="s">
        <v>37</v>
      </c>
      <c r="C4" s="1">
        <v>12.3</v>
      </c>
      <c r="D4" s="1"/>
      <c r="E4" s="11">
        <v>120</v>
      </c>
      <c r="F4" s="10">
        <f t="shared" si="0"/>
        <v>1476</v>
      </c>
    </row>
    <row r="5" spans="2:6" x14ac:dyDescent="0.25">
      <c r="B5" s="1" t="s">
        <v>153</v>
      </c>
      <c r="C5" s="1">
        <v>125.2</v>
      </c>
      <c r="D5" s="1"/>
      <c r="E5" s="11">
        <v>124</v>
      </c>
      <c r="F5" s="10">
        <f t="shared" si="0"/>
        <v>15524.800000000001</v>
      </c>
    </row>
    <row r="6" spans="2:6" x14ac:dyDescent="0.25">
      <c r="B6" s="1" t="s">
        <v>205</v>
      </c>
      <c r="C6" s="1">
        <v>4.4000000000000004</v>
      </c>
      <c r="D6" s="1"/>
      <c r="E6" s="11">
        <v>124</v>
      </c>
      <c r="F6" s="10">
        <f t="shared" si="0"/>
        <v>545.6</v>
      </c>
    </row>
    <row r="7" spans="2:6" x14ac:dyDescent="0.25">
      <c r="B7" s="1" t="s">
        <v>101</v>
      </c>
      <c r="C7" s="1">
        <v>7.5</v>
      </c>
      <c r="D7" s="1"/>
      <c r="E7" s="11">
        <v>98</v>
      </c>
      <c r="F7" s="10">
        <f t="shared" si="0"/>
        <v>735</v>
      </c>
    </row>
    <row r="8" spans="2:6" x14ac:dyDescent="0.25">
      <c r="B8" s="1" t="s">
        <v>102</v>
      </c>
      <c r="C8" s="1">
        <f>19.8+48</f>
        <v>67.8</v>
      </c>
      <c r="D8" s="1"/>
      <c r="E8" s="11">
        <v>88</v>
      </c>
      <c r="F8" s="10">
        <f t="shared" si="0"/>
        <v>5966.4</v>
      </c>
    </row>
    <row r="9" spans="2:6" x14ac:dyDescent="0.25">
      <c r="B9" s="1" t="s">
        <v>146</v>
      </c>
      <c r="C9" s="1">
        <f>13+83</f>
        <v>96</v>
      </c>
      <c r="D9" s="1"/>
      <c r="E9" s="11">
        <v>130</v>
      </c>
      <c r="F9" s="10">
        <f t="shared" si="0"/>
        <v>12480</v>
      </c>
    </row>
    <row r="10" spans="2:6" x14ac:dyDescent="0.25">
      <c r="B10" s="1" t="s">
        <v>11</v>
      </c>
      <c r="C10" s="1">
        <f>109.8+103.6+42</f>
        <v>255.39999999999998</v>
      </c>
      <c r="D10" s="1"/>
      <c r="E10" s="11">
        <v>186</v>
      </c>
      <c r="F10" s="10">
        <f t="shared" si="0"/>
        <v>47504.399999999994</v>
      </c>
    </row>
    <row r="11" spans="2:6" x14ac:dyDescent="0.25">
      <c r="B11" s="1" t="s">
        <v>193</v>
      </c>
      <c r="C11" s="1">
        <v>2.8</v>
      </c>
      <c r="D11" s="1"/>
      <c r="E11" s="11">
        <v>186</v>
      </c>
      <c r="F11" s="10">
        <f t="shared" si="0"/>
        <v>520.79999999999995</v>
      </c>
    </row>
    <row r="12" spans="2:6" x14ac:dyDescent="0.25">
      <c r="B12" s="1" t="s">
        <v>10</v>
      </c>
      <c r="C12" s="1">
        <f>283.58+25.4</f>
        <v>308.97999999999996</v>
      </c>
      <c r="D12" s="1"/>
      <c r="E12" s="11">
        <v>102</v>
      </c>
      <c r="F12" s="10">
        <f t="shared" si="0"/>
        <v>31515.959999999995</v>
      </c>
    </row>
    <row r="13" spans="2:6" x14ac:dyDescent="0.25">
      <c r="B13" s="1" t="s">
        <v>12</v>
      </c>
      <c r="C13" s="1">
        <f>73.41+15.8</f>
        <v>89.21</v>
      </c>
      <c r="D13" s="1"/>
      <c r="E13" s="11">
        <v>106</v>
      </c>
      <c r="F13" s="10">
        <f t="shared" si="0"/>
        <v>9456.26</v>
      </c>
    </row>
    <row r="14" spans="2:6" x14ac:dyDescent="0.25">
      <c r="B14" s="1" t="s">
        <v>199</v>
      </c>
      <c r="C14" s="1">
        <v>49.7</v>
      </c>
      <c r="D14" s="1"/>
      <c r="E14" s="11">
        <v>118</v>
      </c>
      <c r="F14" s="10">
        <f t="shared" si="0"/>
        <v>5864.6</v>
      </c>
    </row>
    <row r="15" spans="2:6" x14ac:dyDescent="0.25">
      <c r="B15" s="1" t="s">
        <v>213</v>
      </c>
      <c r="C15" s="1">
        <v>16.100000000000001</v>
      </c>
      <c r="D15" s="1"/>
      <c r="E15" s="11">
        <v>220</v>
      </c>
      <c r="F15" s="10">
        <f t="shared" si="0"/>
        <v>3542.0000000000005</v>
      </c>
    </row>
    <row r="16" spans="2:6" x14ac:dyDescent="0.25">
      <c r="B16" s="1" t="s">
        <v>88</v>
      </c>
      <c r="C16" s="1">
        <f>40+431.8</f>
        <v>471.8</v>
      </c>
      <c r="D16" s="1"/>
      <c r="E16" s="11">
        <v>110</v>
      </c>
      <c r="F16" s="10">
        <f t="shared" si="0"/>
        <v>51898</v>
      </c>
    </row>
    <row r="17" spans="2:6" x14ac:dyDescent="0.25">
      <c r="B17" s="1" t="s">
        <v>152</v>
      </c>
      <c r="C17" s="1">
        <f>111+13.5</f>
        <v>124.5</v>
      </c>
      <c r="D17" s="1"/>
      <c r="E17" s="11">
        <v>132</v>
      </c>
      <c r="F17" s="10">
        <f t="shared" si="0"/>
        <v>16434</v>
      </c>
    </row>
    <row r="18" spans="2:6" x14ac:dyDescent="0.25">
      <c r="B18" s="1" t="s">
        <v>98</v>
      </c>
      <c r="C18" s="1">
        <v>10.199999999999999</v>
      </c>
      <c r="D18" s="1"/>
      <c r="E18" s="11">
        <v>114</v>
      </c>
      <c r="F18" s="10">
        <f t="shared" si="0"/>
        <v>1162.8</v>
      </c>
    </row>
    <row r="19" spans="2:6" x14ac:dyDescent="0.25">
      <c r="B19" s="1" t="s">
        <v>174</v>
      </c>
      <c r="C19" s="1">
        <f>242.8+15.3</f>
        <v>258.10000000000002</v>
      </c>
      <c r="D19" s="1"/>
      <c r="E19" s="11">
        <v>86</v>
      </c>
      <c r="F19" s="10">
        <f t="shared" si="0"/>
        <v>22196.600000000002</v>
      </c>
    </row>
    <row r="20" spans="2:6" x14ac:dyDescent="0.25">
      <c r="B20" s="1" t="s">
        <v>21</v>
      </c>
      <c r="C20" s="1">
        <v>230.24</v>
      </c>
      <c r="D20" s="1"/>
      <c r="E20" s="11">
        <v>72</v>
      </c>
      <c r="F20" s="10">
        <f t="shared" si="0"/>
        <v>16577.28</v>
      </c>
    </row>
    <row r="21" spans="2:6" x14ac:dyDescent="0.25">
      <c r="B21" s="1" t="s">
        <v>170</v>
      </c>
      <c r="C21" s="1">
        <f>143.6+37.7+396</f>
        <v>577.29999999999995</v>
      </c>
      <c r="D21" s="1"/>
      <c r="E21" s="11">
        <v>48</v>
      </c>
      <c r="F21" s="10">
        <f t="shared" si="0"/>
        <v>27710.399999999998</v>
      </c>
    </row>
    <row r="22" spans="2:6" x14ac:dyDescent="0.25">
      <c r="B22" s="1" t="s">
        <v>62</v>
      </c>
      <c r="C22" s="1">
        <f>46.8+21.4</f>
        <v>68.199999999999989</v>
      </c>
      <c r="D22" s="1"/>
      <c r="E22" s="11">
        <v>90</v>
      </c>
      <c r="F22" s="10">
        <f t="shared" si="0"/>
        <v>6137.9999999999991</v>
      </c>
    </row>
    <row r="23" spans="2:6" x14ac:dyDescent="0.25">
      <c r="B23" s="1" t="s">
        <v>211</v>
      </c>
      <c r="C23" s="1">
        <v>25</v>
      </c>
      <c r="D23" s="1"/>
      <c r="E23" s="11">
        <v>120</v>
      </c>
      <c r="F23" s="10">
        <f t="shared" si="0"/>
        <v>3000</v>
      </c>
    </row>
    <row r="24" spans="2:6" x14ac:dyDescent="0.25">
      <c r="B24" s="1" t="s">
        <v>212</v>
      </c>
      <c r="C24" s="1">
        <v>25</v>
      </c>
      <c r="D24" s="1"/>
      <c r="E24" s="11">
        <v>105</v>
      </c>
      <c r="F24" s="10">
        <f t="shared" si="0"/>
        <v>2625</v>
      </c>
    </row>
    <row r="25" spans="2:6" x14ac:dyDescent="0.25">
      <c r="B25" s="1" t="s">
        <v>186</v>
      </c>
      <c r="C25" s="1">
        <f>83.8+104.6</f>
        <v>188.39999999999998</v>
      </c>
      <c r="D25" s="1"/>
      <c r="E25" s="11">
        <v>63</v>
      </c>
      <c r="F25" s="10">
        <f t="shared" si="0"/>
        <v>11869.199999999999</v>
      </c>
    </row>
    <row r="26" spans="2:6" x14ac:dyDescent="0.25">
      <c r="B26" s="1" t="s">
        <v>196</v>
      </c>
      <c r="C26" s="1">
        <v>1449.3</v>
      </c>
      <c r="D26" s="1"/>
      <c r="E26" s="11">
        <v>95</v>
      </c>
      <c r="F26" s="10">
        <f t="shared" si="0"/>
        <v>137683.5</v>
      </c>
    </row>
    <row r="27" spans="2:6" x14ac:dyDescent="0.25">
      <c r="B27" s="1" t="s">
        <v>71</v>
      </c>
      <c r="C27" s="1">
        <v>138</v>
      </c>
      <c r="D27" s="1"/>
      <c r="E27" s="11">
        <v>73</v>
      </c>
      <c r="F27" s="10">
        <f t="shared" si="0"/>
        <v>10074</v>
      </c>
    </row>
    <row r="28" spans="2:6" x14ac:dyDescent="0.25">
      <c r="B28" s="1" t="s">
        <v>183</v>
      </c>
      <c r="C28" s="1">
        <f>761.4+648.8+673.4+171.4</f>
        <v>2255</v>
      </c>
      <c r="D28" s="1"/>
      <c r="E28" s="11">
        <v>66</v>
      </c>
      <c r="F28" s="10">
        <f t="shared" si="0"/>
        <v>148830</v>
      </c>
    </row>
    <row r="29" spans="2:6" x14ac:dyDescent="0.25">
      <c r="B29" s="1" t="s">
        <v>97</v>
      </c>
      <c r="C29" s="1">
        <f>55.1+13.4</f>
        <v>68.5</v>
      </c>
      <c r="D29" s="1"/>
      <c r="E29" s="11">
        <v>86</v>
      </c>
      <c r="F29" s="10">
        <f t="shared" si="0"/>
        <v>5891</v>
      </c>
    </row>
    <row r="30" spans="2:6" x14ac:dyDescent="0.25">
      <c r="B30" s="1" t="s">
        <v>38</v>
      </c>
      <c r="C30" s="1">
        <v>49.1</v>
      </c>
      <c r="D30" s="1"/>
      <c r="E30" s="11">
        <v>86</v>
      </c>
      <c r="F30" s="10">
        <f t="shared" si="0"/>
        <v>4222.6000000000004</v>
      </c>
    </row>
    <row r="31" spans="2:6" x14ac:dyDescent="0.25">
      <c r="B31" s="1" t="s">
        <v>172</v>
      </c>
      <c r="C31" s="1">
        <v>226.4</v>
      </c>
      <c r="D31" s="1"/>
      <c r="E31" s="11">
        <v>168</v>
      </c>
      <c r="F31" s="10">
        <f t="shared" si="0"/>
        <v>38035.200000000004</v>
      </c>
    </row>
    <row r="32" spans="2:6" x14ac:dyDescent="0.25">
      <c r="B32" s="1" t="s">
        <v>173</v>
      </c>
      <c r="C32" s="1">
        <f>103.8+55.4+27</f>
        <v>186.2</v>
      </c>
      <c r="D32" s="1"/>
      <c r="E32" s="11">
        <v>86</v>
      </c>
      <c r="F32" s="10">
        <f t="shared" si="0"/>
        <v>16013.199999999999</v>
      </c>
    </row>
    <row r="33" spans="2:6" x14ac:dyDescent="0.25">
      <c r="B33" s="1" t="s">
        <v>187</v>
      </c>
      <c r="C33" s="1">
        <f>77.2+34.7</f>
        <v>111.9</v>
      </c>
      <c r="D33" s="1"/>
      <c r="E33" s="11">
        <v>86</v>
      </c>
      <c r="F33" s="10">
        <f t="shared" si="0"/>
        <v>9623.4</v>
      </c>
    </row>
    <row r="34" spans="2:6" x14ac:dyDescent="0.25">
      <c r="B34" s="1" t="s">
        <v>157</v>
      </c>
      <c r="C34" s="1">
        <f>9+5.3+145.6</f>
        <v>159.9</v>
      </c>
      <c r="D34" s="1"/>
      <c r="E34" s="11">
        <v>160</v>
      </c>
      <c r="F34" s="10">
        <f t="shared" si="0"/>
        <v>25584</v>
      </c>
    </row>
    <row r="35" spans="2:6" x14ac:dyDescent="0.25">
      <c r="B35" s="1" t="s">
        <v>162</v>
      </c>
      <c r="C35" s="1">
        <f>115.4+192.4</f>
        <v>307.8</v>
      </c>
      <c r="D35" s="1"/>
      <c r="E35" s="11">
        <v>10</v>
      </c>
      <c r="F35" s="10">
        <f t="shared" si="0"/>
        <v>3078</v>
      </c>
    </row>
    <row r="36" spans="2:6" x14ac:dyDescent="0.25">
      <c r="B36" s="1" t="s">
        <v>45</v>
      </c>
      <c r="C36" s="1">
        <v>55.7</v>
      </c>
      <c r="D36" s="1"/>
      <c r="E36" s="11">
        <v>214</v>
      </c>
      <c r="F36" s="10">
        <f t="shared" si="0"/>
        <v>11919.800000000001</v>
      </c>
    </row>
    <row r="37" spans="2:6" x14ac:dyDescent="0.25">
      <c r="B37" s="1" t="s">
        <v>15</v>
      </c>
      <c r="C37" s="1">
        <f>738+29.1</f>
        <v>767.1</v>
      </c>
      <c r="D37" s="1"/>
      <c r="E37" s="11">
        <v>128</v>
      </c>
      <c r="F37" s="10">
        <f t="shared" si="0"/>
        <v>98188.800000000003</v>
      </c>
    </row>
    <row r="38" spans="2:6" x14ac:dyDescent="0.25">
      <c r="B38" s="1" t="s">
        <v>203</v>
      </c>
      <c r="C38" s="1">
        <v>6.9</v>
      </c>
      <c r="D38" s="1"/>
      <c r="E38" s="11">
        <v>130</v>
      </c>
      <c r="F38" s="10">
        <f t="shared" si="0"/>
        <v>897</v>
      </c>
    </row>
    <row r="39" spans="2:6" x14ac:dyDescent="0.25">
      <c r="B39" s="1" t="s">
        <v>180</v>
      </c>
      <c r="C39" s="1">
        <f>77.6+49</f>
        <v>126.6</v>
      </c>
      <c r="D39" s="1"/>
      <c r="E39" s="11">
        <v>92</v>
      </c>
      <c r="F39" s="10">
        <f t="shared" si="0"/>
        <v>11647.199999999999</v>
      </c>
    </row>
    <row r="40" spans="2:6" x14ac:dyDescent="0.25">
      <c r="B40" s="1" t="s">
        <v>148</v>
      </c>
      <c r="C40" s="1">
        <v>2.5</v>
      </c>
      <c r="D40" s="1"/>
      <c r="E40" s="11">
        <v>220</v>
      </c>
      <c r="F40" s="10">
        <f t="shared" si="0"/>
        <v>550</v>
      </c>
    </row>
    <row r="41" spans="2:6" x14ac:dyDescent="0.25">
      <c r="B41" s="1" t="s">
        <v>28</v>
      </c>
      <c r="C41" s="1">
        <f>23.6+7.5</f>
        <v>31.1</v>
      </c>
      <c r="D41" s="1"/>
      <c r="E41" s="11">
        <v>64</v>
      </c>
      <c r="F41" s="10">
        <f t="shared" si="0"/>
        <v>1990.4</v>
      </c>
    </row>
    <row r="42" spans="2:6" x14ac:dyDescent="0.25">
      <c r="B42" s="1" t="s">
        <v>5</v>
      </c>
      <c r="C42" s="1">
        <f>73.2+38.6</f>
        <v>111.80000000000001</v>
      </c>
      <c r="D42" s="1"/>
      <c r="E42" s="11">
        <v>110</v>
      </c>
      <c r="F42" s="10">
        <f t="shared" si="0"/>
        <v>12298.000000000002</v>
      </c>
    </row>
    <row r="43" spans="2:6" x14ac:dyDescent="0.25">
      <c r="B43" s="1" t="s">
        <v>169</v>
      </c>
      <c r="C43" s="1">
        <f>181.2+150</f>
        <v>331.2</v>
      </c>
      <c r="D43" s="1"/>
      <c r="E43" s="11">
        <v>98</v>
      </c>
      <c r="F43" s="10">
        <f t="shared" si="0"/>
        <v>32457.599999999999</v>
      </c>
    </row>
    <row r="44" spans="2:6" x14ac:dyDescent="0.25">
      <c r="B44" s="1" t="s">
        <v>84</v>
      </c>
      <c r="C44" s="1">
        <f>1111.6+55.1+20.7+42.4</f>
        <v>1229.8</v>
      </c>
      <c r="D44" s="1"/>
      <c r="E44" s="11">
        <v>40</v>
      </c>
      <c r="F44" s="10">
        <f t="shared" si="0"/>
        <v>49192</v>
      </c>
    </row>
    <row r="45" spans="2:6" x14ac:dyDescent="0.25">
      <c r="B45" s="1" t="s">
        <v>171</v>
      </c>
      <c r="C45" s="1">
        <v>96.6</v>
      </c>
      <c r="D45" s="1"/>
      <c r="E45" s="11">
        <v>62</v>
      </c>
      <c r="F45" s="10">
        <f t="shared" si="0"/>
        <v>5989.2</v>
      </c>
    </row>
    <row r="46" spans="2:6" x14ac:dyDescent="0.25">
      <c r="B46" s="1" t="s">
        <v>191</v>
      </c>
      <c r="C46" s="1">
        <f>37.2+5.3</f>
        <v>42.5</v>
      </c>
      <c r="D46" s="1"/>
      <c r="E46" s="11">
        <v>170</v>
      </c>
      <c r="F46" s="10">
        <f t="shared" si="0"/>
        <v>7225</v>
      </c>
    </row>
    <row r="47" spans="2:6" x14ac:dyDescent="0.25">
      <c r="B47" s="1" t="s">
        <v>222</v>
      </c>
      <c r="C47" s="1"/>
      <c r="D47" s="1">
        <f>75+33+22</f>
        <v>130</v>
      </c>
      <c r="E47" s="11">
        <v>30</v>
      </c>
      <c r="F47" s="10">
        <f>PRODUCT(D47*E47)</f>
        <v>3900</v>
      </c>
    </row>
    <row r="48" spans="2:6" x14ac:dyDescent="0.25">
      <c r="B48" s="1" t="s">
        <v>217</v>
      </c>
      <c r="C48" s="1"/>
      <c r="D48" s="1">
        <v>176</v>
      </c>
      <c r="E48" s="11">
        <v>26</v>
      </c>
      <c r="F48" s="10">
        <f>PRODUCT(D48*E48)</f>
        <v>4576</v>
      </c>
    </row>
    <row r="49" spans="2:6" x14ac:dyDescent="0.25">
      <c r="B49" s="1" t="s">
        <v>72</v>
      </c>
      <c r="C49" s="1">
        <v>1031.7</v>
      </c>
      <c r="D49" s="1"/>
      <c r="E49" s="11">
        <v>138</v>
      </c>
      <c r="F49" s="10">
        <f>PRODUCT(C49*E49)</f>
        <v>142374.6</v>
      </c>
    </row>
    <row r="50" spans="2:6" x14ac:dyDescent="0.25">
      <c r="B50" s="1" t="s">
        <v>154</v>
      </c>
      <c r="C50" s="1">
        <f>15.49+13.69+3.5+38.6</f>
        <v>71.28</v>
      </c>
      <c r="D50" s="1"/>
      <c r="E50" s="11">
        <v>190</v>
      </c>
      <c r="F50" s="10">
        <f>PRODUCT(C50*E50)</f>
        <v>13543.2</v>
      </c>
    </row>
    <row r="51" spans="2:6" x14ac:dyDescent="0.25">
      <c r="B51" s="1" t="s">
        <v>159</v>
      </c>
      <c r="C51" s="1">
        <f>216.6+280+25.4</f>
        <v>522</v>
      </c>
      <c r="D51" s="1"/>
      <c r="E51" s="11">
        <v>98</v>
      </c>
      <c r="F51" s="10">
        <f>PRODUCT(C51*E51)</f>
        <v>51156</v>
      </c>
    </row>
    <row r="52" spans="2:6" x14ac:dyDescent="0.25">
      <c r="B52" s="1" t="s">
        <v>118</v>
      </c>
      <c r="C52" s="1">
        <v>35.5</v>
      </c>
      <c r="D52" s="1"/>
      <c r="E52" s="11">
        <v>68</v>
      </c>
      <c r="F52" s="10">
        <f>PRODUCT(C52*E52)</f>
        <v>2414</v>
      </c>
    </row>
    <row r="53" spans="2:6" x14ac:dyDescent="0.25">
      <c r="B53" s="1" t="s">
        <v>95</v>
      </c>
      <c r="C53" s="1"/>
      <c r="D53" s="1">
        <v>10</v>
      </c>
      <c r="E53" s="11">
        <v>26</v>
      </c>
      <c r="F53" s="10">
        <f>PRODUCT(D53*E53)</f>
        <v>260</v>
      </c>
    </row>
    <row r="54" spans="2:6" x14ac:dyDescent="0.25">
      <c r="B54" s="1" t="s">
        <v>165</v>
      </c>
      <c r="C54" s="1">
        <f>131.4+27.4+7.2</f>
        <v>166</v>
      </c>
      <c r="D54" s="1"/>
      <c r="E54" s="11">
        <v>42</v>
      </c>
      <c r="F54" s="10">
        <f t="shared" ref="F54:F95" si="1">PRODUCT(C54*E54)</f>
        <v>6972</v>
      </c>
    </row>
    <row r="55" spans="2:6" x14ac:dyDescent="0.25">
      <c r="B55" s="1" t="s">
        <v>7</v>
      </c>
      <c r="C55" s="1">
        <f>120.4+12.2+50.4</f>
        <v>183</v>
      </c>
      <c r="D55" s="1"/>
      <c r="E55" s="11">
        <v>36</v>
      </c>
      <c r="F55" s="10">
        <f t="shared" si="1"/>
        <v>6588</v>
      </c>
    </row>
    <row r="56" spans="2:6" x14ac:dyDescent="0.25">
      <c r="B56" s="1" t="s">
        <v>168</v>
      </c>
      <c r="C56" s="1">
        <v>554.4</v>
      </c>
      <c r="D56" s="1"/>
      <c r="E56" s="11">
        <v>32</v>
      </c>
      <c r="F56" s="10">
        <f t="shared" si="1"/>
        <v>17740.8</v>
      </c>
    </row>
    <row r="57" spans="2:6" x14ac:dyDescent="0.25">
      <c r="B57" s="1" t="s">
        <v>197</v>
      </c>
      <c r="C57" s="1">
        <v>70</v>
      </c>
      <c r="D57" s="1"/>
      <c r="E57" s="11">
        <v>95</v>
      </c>
      <c r="F57" s="10">
        <f t="shared" si="1"/>
        <v>6650</v>
      </c>
    </row>
    <row r="58" spans="2:6" x14ac:dyDescent="0.25">
      <c r="B58" s="1" t="s">
        <v>87</v>
      </c>
      <c r="C58" s="1">
        <v>29.4</v>
      </c>
      <c r="D58" s="1"/>
      <c r="E58" s="11">
        <v>50</v>
      </c>
      <c r="F58" s="10">
        <f t="shared" si="1"/>
        <v>1470</v>
      </c>
    </row>
    <row r="59" spans="2:6" x14ac:dyDescent="0.25">
      <c r="B59" s="1" t="s">
        <v>87</v>
      </c>
      <c r="C59" s="1">
        <f>49.8+35</f>
        <v>84.8</v>
      </c>
      <c r="D59" s="1"/>
      <c r="E59" s="11">
        <v>50</v>
      </c>
      <c r="F59" s="10">
        <f t="shared" si="1"/>
        <v>4240</v>
      </c>
    </row>
    <row r="60" spans="2:6" x14ac:dyDescent="0.25">
      <c r="B60" s="1" t="s">
        <v>29</v>
      </c>
      <c r="C60" s="1">
        <f>58.6+9.4</f>
        <v>68</v>
      </c>
      <c r="D60" s="1"/>
      <c r="E60" s="11">
        <v>110</v>
      </c>
      <c r="F60" s="10">
        <f t="shared" si="1"/>
        <v>7480</v>
      </c>
    </row>
    <row r="61" spans="2:6" x14ac:dyDescent="0.25">
      <c r="B61" s="1" t="s">
        <v>103</v>
      </c>
      <c r="C61" s="1">
        <f>69.6+20.6</f>
        <v>90.199999999999989</v>
      </c>
      <c r="D61" s="1"/>
      <c r="E61" s="11">
        <v>110</v>
      </c>
      <c r="F61" s="10">
        <f t="shared" si="1"/>
        <v>9921.9999999999982</v>
      </c>
    </row>
    <row r="62" spans="2:6" x14ac:dyDescent="0.25">
      <c r="B62" s="1" t="s">
        <v>166</v>
      </c>
      <c r="C62" s="1">
        <f>71.8+17.6</f>
        <v>89.4</v>
      </c>
      <c r="D62" s="1"/>
      <c r="E62" s="11">
        <v>76</v>
      </c>
      <c r="F62" s="10">
        <f t="shared" si="1"/>
        <v>6794.4000000000005</v>
      </c>
    </row>
    <row r="63" spans="2:6" x14ac:dyDescent="0.25">
      <c r="B63" s="1" t="s">
        <v>19</v>
      </c>
      <c r="C63" s="1">
        <f>202.6+9.4+140+33.8</f>
        <v>385.8</v>
      </c>
      <c r="D63" s="1"/>
      <c r="E63" s="11">
        <v>76</v>
      </c>
      <c r="F63" s="10">
        <f t="shared" si="1"/>
        <v>29320.799999999999</v>
      </c>
    </row>
    <row r="64" spans="2:6" x14ac:dyDescent="0.25">
      <c r="B64" s="1" t="s">
        <v>155</v>
      </c>
      <c r="C64" s="1">
        <f>289.2+108</f>
        <v>397.2</v>
      </c>
      <c r="D64" s="1"/>
      <c r="E64" s="11">
        <v>100</v>
      </c>
      <c r="F64" s="10">
        <f t="shared" si="1"/>
        <v>39720</v>
      </c>
    </row>
    <row r="65" spans="2:6" x14ac:dyDescent="0.25">
      <c r="B65" s="1" t="s">
        <v>190</v>
      </c>
      <c r="C65" s="1">
        <v>3.1</v>
      </c>
      <c r="D65" s="1"/>
      <c r="E65" s="11">
        <v>245</v>
      </c>
      <c r="F65" s="10">
        <f t="shared" si="1"/>
        <v>759.5</v>
      </c>
    </row>
    <row r="66" spans="2:6" x14ac:dyDescent="0.25">
      <c r="B66" s="1" t="s">
        <v>210</v>
      </c>
      <c r="C66" s="1">
        <f>208.84+21.2</f>
        <v>230.04</v>
      </c>
      <c r="D66" s="1"/>
      <c r="E66" s="11">
        <v>72</v>
      </c>
      <c r="F66" s="10">
        <f t="shared" si="1"/>
        <v>16562.88</v>
      </c>
    </row>
    <row r="67" spans="2:6" x14ac:dyDescent="0.25">
      <c r="B67" s="1" t="s">
        <v>119</v>
      </c>
      <c r="C67" s="1">
        <f>53.3+9.54</f>
        <v>62.839999999999996</v>
      </c>
      <c r="D67" s="1"/>
      <c r="E67" s="11">
        <v>166</v>
      </c>
      <c r="F67" s="10">
        <f t="shared" si="1"/>
        <v>10431.439999999999</v>
      </c>
    </row>
    <row r="68" spans="2:6" x14ac:dyDescent="0.25">
      <c r="B68" s="1" t="s">
        <v>43</v>
      </c>
      <c r="C68" s="1">
        <v>52.5</v>
      </c>
      <c r="D68" s="1"/>
      <c r="E68" s="11">
        <v>150</v>
      </c>
      <c r="F68" s="10">
        <f t="shared" si="1"/>
        <v>7875</v>
      </c>
    </row>
    <row r="69" spans="2:6" x14ac:dyDescent="0.25">
      <c r="B69" s="1" t="s">
        <v>208</v>
      </c>
      <c r="C69" s="1">
        <v>45.3</v>
      </c>
      <c r="D69" s="1"/>
      <c r="E69" s="11">
        <v>98</v>
      </c>
      <c r="F69" s="10">
        <f t="shared" si="1"/>
        <v>4439.3999999999996</v>
      </c>
    </row>
    <row r="70" spans="2:6" x14ac:dyDescent="0.25">
      <c r="B70" s="1" t="s">
        <v>36</v>
      </c>
      <c r="C70" s="1">
        <v>45.5</v>
      </c>
      <c r="D70" s="1"/>
      <c r="E70" s="11">
        <v>130</v>
      </c>
      <c r="F70" s="10">
        <f t="shared" si="1"/>
        <v>5915</v>
      </c>
    </row>
    <row r="71" spans="2:6" x14ac:dyDescent="0.25">
      <c r="B71" s="1" t="s">
        <v>163</v>
      </c>
      <c r="C71" s="1">
        <v>1.4</v>
      </c>
      <c r="D71" s="1"/>
      <c r="E71" s="11">
        <v>80</v>
      </c>
      <c r="F71" s="10">
        <f t="shared" si="1"/>
        <v>112</v>
      </c>
    </row>
    <row r="72" spans="2:6" x14ac:dyDescent="0.25">
      <c r="B72" s="1" t="s">
        <v>6</v>
      </c>
      <c r="C72" s="1">
        <v>19.600000000000001</v>
      </c>
      <c r="D72" s="1"/>
      <c r="E72" s="11">
        <v>40</v>
      </c>
      <c r="F72" s="10">
        <f t="shared" si="1"/>
        <v>784</v>
      </c>
    </row>
    <row r="73" spans="2:6" x14ac:dyDescent="0.25">
      <c r="B73" s="1" t="s">
        <v>86</v>
      </c>
      <c r="C73" s="1">
        <f>253.6+4.3</f>
        <v>257.89999999999998</v>
      </c>
      <c r="D73" s="1"/>
      <c r="E73" s="11">
        <v>10</v>
      </c>
      <c r="F73" s="10">
        <f t="shared" si="1"/>
        <v>2579</v>
      </c>
    </row>
    <row r="74" spans="2:6" x14ac:dyDescent="0.25">
      <c r="B74" s="1" t="s">
        <v>160</v>
      </c>
      <c r="C74" s="1">
        <f>58.4+45+7</f>
        <v>110.4</v>
      </c>
      <c r="D74" s="1"/>
      <c r="E74" s="11">
        <v>10</v>
      </c>
      <c r="F74" s="10">
        <f t="shared" si="1"/>
        <v>1104</v>
      </c>
    </row>
    <row r="75" spans="2:6" x14ac:dyDescent="0.25">
      <c r="B75" s="1" t="s">
        <v>181</v>
      </c>
      <c r="C75" s="1">
        <f>606.2+360.8</f>
        <v>967</v>
      </c>
      <c r="D75" s="1"/>
      <c r="E75" s="11">
        <v>66</v>
      </c>
      <c r="F75" s="10">
        <f t="shared" si="1"/>
        <v>63822</v>
      </c>
    </row>
    <row r="76" spans="2:6" x14ac:dyDescent="0.25">
      <c r="B76" s="1" t="s">
        <v>104</v>
      </c>
      <c r="C76" s="1">
        <f>93.03+13.1</f>
        <v>106.13</v>
      </c>
      <c r="D76" s="1"/>
      <c r="E76" s="11">
        <v>92</v>
      </c>
      <c r="F76" s="10">
        <f t="shared" si="1"/>
        <v>9763.9599999999991</v>
      </c>
    </row>
    <row r="77" spans="2:6" x14ac:dyDescent="0.25">
      <c r="B77" s="1" t="s">
        <v>194</v>
      </c>
      <c r="C77" s="1">
        <v>44</v>
      </c>
      <c r="D77" s="1"/>
      <c r="E77" s="11">
        <v>65</v>
      </c>
      <c r="F77" s="10">
        <f t="shared" si="1"/>
        <v>2860</v>
      </c>
    </row>
    <row r="78" spans="2:6" x14ac:dyDescent="0.25">
      <c r="B78" s="1" t="s">
        <v>115</v>
      </c>
      <c r="C78" s="1">
        <f>108.4+24.2+2.2</f>
        <v>134.79999999999998</v>
      </c>
      <c r="D78" s="1"/>
      <c r="E78" s="11">
        <v>60</v>
      </c>
      <c r="F78" s="10">
        <f t="shared" si="1"/>
        <v>8087.9999999999991</v>
      </c>
    </row>
    <row r="79" spans="2:6" x14ac:dyDescent="0.25">
      <c r="B79" s="1" t="s">
        <v>113</v>
      </c>
      <c r="C79" s="1">
        <f>44.88+7.9+3.7+4</f>
        <v>60.480000000000004</v>
      </c>
      <c r="D79" s="1"/>
      <c r="E79" s="11">
        <v>158</v>
      </c>
      <c r="F79" s="10">
        <f t="shared" si="1"/>
        <v>9555.84</v>
      </c>
    </row>
    <row r="80" spans="2:6" x14ac:dyDescent="0.25">
      <c r="B80" s="1" t="s">
        <v>112</v>
      </c>
      <c r="C80" s="1">
        <f>19.6+6.5+1.8</f>
        <v>27.900000000000002</v>
      </c>
      <c r="D80" s="1"/>
      <c r="E80" s="11">
        <v>140</v>
      </c>
      <c r="F80" s="10">
        <f t="shared" si="1"/>
        <v>3906.0000000000005</v>
      </c>
    </row>
    <row r="81" spans="2:6" x14ac:dyDescent="0.25">
      <c r="B81" s="1" t="s">
        <v>109</v>
      </c>
      <c r="C81" s="1">
        <f>35.34+3.5+3.3</f>
        <v>42.14</v>
      </c>
      <c r="D81" s="1"/>
      <c r="E81" s="11">
        <v>96</v>
      </c>
      <c r="F81" s="10">
        <f t="shared" si="1"/>
        <v>4045.44</v>
      </c>
    </row>
    <row r="82" spans="2:6" x14ac:dyDescent="0.25">
      <c r="B82" s="1" t="s">
        <v>106</v>
      </c>
      <c r="C82" s="1">
        <f>35.55+3.9+2.4</f>
        <v>41.849999999999994</v>
      </c>
      <c r="D82" s="1"/>
      <c r="E82" s="11">
        <v>160</v>
      </c>
      <c r="F82" s="10">
        <f t="shared" si="1"/>
        <v>6695.9999999999991</v>
      </c>
    </row>
    <row r="83" spans="2:6" x14ac:dyDescent="0.25">
      <c r="B83" s="1" t="s">
        <v>110</v>
      </c>
      <c r="C83" s="1">
        <f>4.04+2.7+3.7</f>
        <v>10.440000000000001</v>
      </c>
      <c r="D83" s="1"/>
      <c r="E83" s="11">
        <v>114</v>
      </c>
      <c r="F83" s="10">
        <f t="shared" si="1"/>
        <v>1190.1600000000001</v>
      </c>
    </row>
    <row r="84" spans="2:6" x14ac:dyDescent="0.25">
      <c r="B84" s="1" t="s">
        <v>114</v>
      </c>
      <c r="C84" s="1">
        <v>110.03</v>
      </c>
      <c r="D84" s="1"/>
      <c r="E84" s="11">
        <v>180</v>
      </c>
      <c r="F84" s="10">
        <f t="shared" si="1"/>
        <v>19805.400000000001</v>
      </c>
    </row>
    <row r="85" spans="2:6" x14ac:dyDescent="0.25">
      <c r="B85" s="1" t="s">
        <v>108</v>
      </c>
      <c r="C85" s="1">
        <f>82.72+14.3</f>
        <v>97.02</v>
      </c>
      <c r="D85" s="1"/>
      <c r="E85" s="11">
        <v>110</v>
      </c>
      <c r="F85" s="10">
        <f t="shared" si="1"/>
        <v>10672.199999999999</v>
      </c>
    </row>
    <row r="86" spans="2:6" x14ac:dyDescent="0.25">
      <c r="B86" s="1" t="s">
        <v>182</v>
      </c>
      <c r="C86" s="1">
        <f>1066+936.4+902+919.4</f>
        <v>3823.8</v>
      </c>
      <c r="D86" s="1"/>
      <c r="E86" s="11">
        <v>70</v>
      </c>
      <c r="F86" s="10">
        <f t="shared" si="1"/>
        <v>267666</v>
      </c>
    </row>
    <row r="87" spans="2:6" x14ac:dyDescent="0.25">
      <c r="B87" s="1" t="s">
        <v>143</v>
      </c>
      <c r="C87" s="1">
        <v>16.64</v>
      </c>
      <c r="D87" s="1"/>
      <c r="E87" s="11">
        <v>65</v>
      </c>
      <c r="F87" s="10">
        <f t="shared" si="1"/>
        <v>1081.6000000000001</v>
      </c>
    </row>
    <row r="88" spans="2:6" x14ac:dyDescent="0.25">
      <c r="B88" s="1" t="s">
        <v>30</v>
      </c>
      <c r="C88" s="1">
        <v>51.1</v>
      </c>
      <c r="D88" s="1"/>
      <c r="E88" s="11">
        <v>108</v>
      </c>
      <c r="F88" s="10">
        <f t="shared" si="1"/>
        <v>5518.8</v>
      </c>
    </row>
    <row r="89" spans="2:6" x14ac:dyDescent="0.25">
      <c r="B89" s="1" t="s">
        <v>40</v>
      </c>
      <c r="C89" s="1">
        <f>50.75+20.5</f>
        <v>71.25</v>
      </c>
      <c r="D89" s="1"/>
      <c r="E89" s="11">
        <v>108</v>
      </c>
      <c r="F89" s="10">
        <f t="shared" si="1"/>
        <v>7695</v>
      </c>
    </row>
    <row r="90" spans="2:6" x14ac:dyDescent="0.25">
      <c r="B90" s="1" t="s">
        <v>78</v>
      </c>
      <c r="C90" s="1">
        <f>275+14.4+58.4+8.4</f>
        <v>356.19999999999993</v>
      </c>
      <c r="D90" s="1"/>
      <c r="E90" s="11">
        <v>98</v>
      </c>
      <c r="F90" s="10">
        <f t="shared" si="1"/>
        <v>34907.599999999991</v>
      </c>
    </row>
    <row r="91" spans="2:6" x14ac:dyDescent="0.25">
      <c r="B91" s="1" t="s">
        <v>25</v>
      </c>
      <c r="C91" s="1">
        <v>4.5</v>
      </c>
      <c r="D91" s="1"/>
      <c r="E91" s="11">
        <v>82</v>
      </c>
      <c r="F91" s="10">
        <f t="shared" si="1"/>
        <v>369</v>
      </c>
    </row>
    <row r="92" spans="2:6" x14ac:dyDescent="0.25">
      <c r="B92" s="1" t="s">
        <v>26</v>
      </c>
      <c r="C92" s="1">
        <v>20.2</v>
      </c>
      <c r="D92" s="1"/>
      <c r="E92" s="11">
        <v>64</v>
      </c>
      <c r="F92" s="10">
        <f t="shared" si="1"/>
        <v>1292.8</v>
      </c>
    </row>
    <row r="93" spans="2:6" x14ac:dyDescent="0.25">
      <c r="B93" s="1" t="s">
        <v>54</v>
      </c>
      <c r="C93" s="1">
        <f>72.6+150+22.3</f>
        <v>244.9</v>
      </c>
      <c r="D93" s="1"/>
      <c r="E93" s="11">
        <v>44</v>
      </c>
      <c r="F93" s="10">
        <f t="shared" si="1"/>
        <v>10775.6</v>
      </c>
    </row>
    <row r="94" spans="2:6" x14ac:dyDescent="0.25">
      <c r="B94" s="1" t="s">
        <v>79</v>
      </c>
      <c r="C94" s="1">
        <v>307</v>
      </c>
      <c r="D94" s="1"/>
      <c r="E94" s="11">
        <v>55</v>
      </c>
      <c r="F94" s="10">
        <f t="shared" si="1"/>
        <v>16885</v>
      </c>
    </row>
    <row r="95" spans="2:6" x14ac:dyDescent="0.25">
      <c r="B95" s="1" t="s">
        <v>79</v>
      </c>
      <c r="C95" s="1">
        <v>288.60000000000002</v>
      </c>
      <c r="D95" s="1"/>
      <c r="E95" s="11">
        <v>53</v>
      </c>
      <c r="F95" s="10">
        <f t="shared" si="1"/>
        <v>15295.800000000001</v>
      </c>
    </row>
    <row r="96" spans="2:6" x14ac:dyDescent="0.25">
      <c r="B96" s="1" t="s">
        <v>130</v>
      </c>
      <c r="C96" s="1"/>
      <c r="D96" s="1">
        <v>79</v>
      </c>
      <c r="E96" s="11">
        <v>62</v>
      </c>
      <c r="F96" s="10">
        <f>PRODUCT(D96*E96)</f>
        <v>4898</v>
      </c>
    </row>
    <row r="97" spans="2:6" x14ac:dyDescent="0.25">
      <c r="B97" s="1" t="s">
        <v>131</v>
      </c>
      <c r="C97" s="1"/>
      <c r="D97" s="1">
        <v>47</v>
      </c>
      <c r="E97" s="11">
        <v>16</v>
      </c>
      <c r="F97" s="10">
        <f>PRODUCT(D97*E97)</f>
        <v>752</v>
      </c>
    </row>
    <row r="98" spans="2:6" x14ac:dyDescent="0.25">
      <c r="B98" s="1" t="s">
        <v>129</v>
      </c>
      <c r="C98" s="1"/>
      <c r="D98" s="1">
        <v>68</v>
      </c>
      <c r="E98" s="11">
        <v>100</v>
      </c>
      <c r="F98" s="10">
        <f>PRODUCT(D98*E98)</f>
        <v>6800</v>
      </c>
    </row>
    <row r="99" spans="2:6" x14ac:dyDescent="0.25">
      <c r="B99" s="1" t="s">
        <v>142</v>
      </c>
      <c r="C99" s="1"/>
      <c r="D99" s="1">
        <v>4</v>
      </c>
      <c r="E99" s="11">
        <v>25</v>
      </c>
      <c r="F99" s="10">
        <f>PRODUCT(D99*E99)</f>
        <v>100</v>
      </c>
    </row>
    <row r="100" spans="2:6" x14ac:dyDescent="0.25">
      <c r="B100" s="1" t="s">
        <v>145</v>
      </c>
      <c r="C100" s="1"/>
      <c r="D100" s="1">
        <v>9</v>
      </c>
      <c r="E100" s="11">
        <v>43</v>
      </c>
      <c r="F100" s="10">
        <f>PRODUCT(D100*E100)</f>
        <v>387</v>
      </c>
    </row>
    <row r="101" spans="2:6" x14ac:dyDescent="0.25">
      <c r="B101" s="1" t="s">
        <v>202</v>
      </c>
      <c r="C101" s="1">
        <v>4</v>
      </c>
      <c r="D101" s="1"/>
      <c r="E101" s="11">
        <v>118</v>
      </c>
      <c r="F101" s="10">
        <f t="shared" ref="F101:F109" si="2">PRODUCT(C101*E101)</f>
        <v>472</v>
      </c>
    </row>
    <row r="102" spans="2:6" x14ac:dyDescent="0.25">
      <c r="B102" s="1" t="s">
        <v>206</v>
      </c>
      <c r="C102" s="1">
        <v>7.3</v>
      </c>
      <c r="D102" s="1"/>
      <c r="E102" s="11">
        <v>180</v>
      </c>
      <c r="F102" s="10">
        <f t="shared" si="2"/>
        <v>1314</v>
      </c>
    </row>
    <row r="103" spans="2:6" x14ac:dyDescent="0.25">
      <c r="B103" s="1" t="s">
        <v>158</v>
      </c>
      <c r="C103" s="1">
        <f>1.9+3.8</f>
        <v>5.6999999999999993</v>
      </c>
      <c r="D103" s="1"/>
      <c r="E103" s="11">
        <v>210</v>
      </c>
      <c r="F103" s="10">
        <f t="shared" si="2"/>
        <v>1196.9999999999998</v>
      </c>
    </row>
    <row r="104" spans="2:6" x14ac:dyDescent="0.25">
      <c r="B104" s="1" t="s">
        <v>135</v>
      </c>
      <c r="C104" s="1">
        <v>24</v>
      </c>
      <c r="D104" s="1"/>
      <c r="E104" s="11">
        <v>70</v>
      </c>
      <c r="F104" s="10">
        <f t="shared" si="2"/>
        <v>1680</v>
      </c>
    </row>
    <row r="105" spans="2:6" x14ac:dyDescent="0.25">
      <c r="B105" s="1" t="s">
        <v>56</v>
      </c>
      <c r="C105" s="1">
        <f>25+32.1</f>
        <v>57.1</v>
      </c>
      <c r="D105" s="1"/>
      <c r="E105" s="11">
        <v>86</v>
      </c>
      <c r="F105" s="10">
        <f t="shared" si="2"/>
        <v>4910.6000000000004</v>
      </c>
    </row>
    <row r="106" spans="2:6" x14ac:dyDescent="0.25">
      <c r="B106" s="1" t="s">
        <v>57</v>
      </c>
      <c r="C106" s="1">
        <v>50.4</v>
      </c>
      <c r="D106" s="1"/>
      <c r="E106" s="11">
        <v>168</v>
      </c>
      <c r="F106" s="10">
        <f t="shared" si="2"/>
        <v>8467.1999999999989</v>
      </c>
    </row>
    <row r="107" spans="2:6" x14ac:dyDescent="0.25">
      <c r="B107" s="1" t="s">
        <v>204</v>
      </c>
      <c r="C107" s="1">
        <v>191.1</v>
      </c>
      <c r="D107" s="1"/>
      <c r="E107" s="11">
        <v>86</v>
      </c>
      <c r="F107" s="10">
        <f t="shared" si="2"/>
        <v>16434.599999999999</v>
      </c>
    </row>
    <row r="108" spans="2:6" x14ac:dyDescent="0.25">
      <c r="B108" s="1" t="s">
        <v>105</v>
      </c>
      <c r="C108" s="1">
        <v>65.900000000000006</v>
      </c>
      <c r="D108" s="1"/>
      <c r="E108" s="11">
        <v>64</v>
      </c>
      <c r="F108" s="10">
        <f t="shared" si="2"/>
        <v>4217.6000000000004</v>
      </c>
    </row>
    <row r="109" spans="2:6" x14ac:dyDescent="0.25">
      <c r="B109" s="1" t="s">
        <v>53</v>
      </c>
      <c r="C109" s="1">
        <v>20.100000000000001</v>
      </c>
      <c r="D109" s="1"/>
      <c r="E109" s="11">
        <v>154</v>
      </c>
      <c r="F109" s="10">
        <f t="shared" si="2"/>
        <v>3095.4</v>
      </c>
    </row>
    <row r="110" spans="2:6" x14ac:dyDescent="0.25">
      <c r="B110" s="1" t="s">
        <v>198</v>
      </c>
      <c r="C110" s="1"/>
      <c r="D110" s="1">
        <v>10</v>
      </c>
      <c r="E110" s="11">
        <v>48</v>
      </c>
      <c r="F110" s="10">
        <f>PRODUCT(D110*E110)</f>
        <v>480</v>
      </c>
    </row>
    <row r="111" spans="2:6" x14ac:dyDescent="0.25">
      <c r="B111" s="1" t="s">
        <v>176</v>
      </c>
      <c r="C111" s="1">
        <v>160</v>
      </c>
      <c r="D111" s="1"/>
      <c r="E111" s="11">
        <v>108</v>
      </c>
      <c r="F111" s="10">
        <f>PRODUCT(C111*E111)</f>
        <v>17280</v>
      </c>
    </row>
    <row r="112" spans="2:6" x14ac:dyDescent="0.25">
      <c r="B112" s="1" t="s">
        <v>207</v>
      </c>
      <c r="C112" s="1">
        <f>653.28+54.44</f>
        <v>707.72</v>
      </c>
      <c r="D112" s="1"/>
      <c r="E112" s="11">
        <v>90</v>
      </c>
      <c r="F112" s="10">
        <f>PRODUCT(C112*E112)</f>
        <v>63694.8</v>
      </c>
    </row>
    <row r="113" spans="2:6" x14ac:dyDescent="0.25">
      <c r="B113" s="1" t="s">
        <v>177</v>
      </c>
      <c r="C113" s="1">
        <v>180</v>
      </c>
      <c r="D113" s="1"/>
      <c r="E113" s="11">
        <v>104</v>
      </c>
      <c r="F113" s="10">
        <f>PRODUCT(C113*E113)</f>
        <v>18720</v>
      </c>
    </row>
    <row r="114" spans="2:6" x14ac:dyDescent="0.25">
      <c r="B114" s="1" t="s">
        <v>209</v>
      </c>
      <c r="C114" s="1">
        <v>19.5</v>
      </c>
      <c r="D114" s="1"/>
      <c r="E114" s="11">
        <v>70</v>
      </c>
      <c r="F114" s="10">
        <f>PRODUCT(C114*E114)</f>
        <v>1365</v>
      </c>
    </row>
    <row r="115" spans="2:6" x14ac:dyDescent="0.25">
      <c r="B115" s="1" t="s">
        <v>167</v>
      </c>
      <c r="C115" s="1">
        <v>113.8</v>
      </c>
      <c r="D115" s="1"/>
      <c r="E115" s="11">
        <v>60</v>
      </c>
      <c r="F115" s="10">
        <f>PRODUCT(C115*E115)</f>
        <v>6828</v>
      </c>
    </row>
    <row r="116" spans="2:6" x14ac:dyDescent="0.25">
      <c r="B116" s="1" t="s">
        <v>150</v>
      </c>
      <c r="C116" s="1"/>
      <c r="D116" s="1">
        <v>9</v>
      </c>
      <c r="E116" s="11">
        <v>98</v>
      </c>
      <c r="F116" s="10">
        <f>PRODUCT(D116*E116)</f>
        <v>882</v>
      </c>
    </row>
    <row r="117" spans="2:6" x14ac:dyDescent="0.25">
      <c r="B117" s="1" t="s">
        <v>99</v>
      </c>
      <c r="C117" s="1">
        <f>15.2+54</f>
        <v>69.2</v>
      </c>
      <c r="D117" s="1"/>
      <c r="E117" s="11">
        <v>56</v>
      </c>
      <c r="F117" s="10">
        <f t="shared" ref="F117:F127" si="3">PRODUCT(C117*E117)</f>
        <v>3875.2000000000003</v>
      </c>
    </row>
    <row r="118" spans="2:6" x14ac:dyDescent="0.25">
      <c r="B118" s="1" t="s">
        <v>100</v>
      </c>
      <c r="C118" s="1">
        <f>38.1+2.7</f>
        <v>40.800000000000004</v>
      </c>
      <c r="D118" s="1"/>
      <c r="E118" s="11">
        <v>62</v>
      </c>
      <c r="F118" s="10">
        <f t="shared" si="3"/>
        <v>2529.6000000000004</v>
      </c>
    </row>
    <row r="119" spans="2:6" x14ac:dyDescent="0.25">
      <c r="B119" s="1" t="s">
        <v>96</v>
      </c>
      <c r="C119" s="1">
        <f>15.4+12.7</f>
        <v>28.1</v>
      </c>
      <c r="D119" s="1"/>
      <c r="E119" s="11">
        <v>160</v>
      </c>
      <c r="F119" s="10">
        <f t="shared" si="3"/>
        <v>4496</v>
      </c>
    </row>
    <row r="120" spans="2:6" x14ac:dyDescent="0.25">
      <c r="B120" s="1" t="s">
        <v>164</v>
      </c>
      <c r="C120" s="1">
        <f>278.6+115.2+481.6</f>
        <v>875.40000000000009</v>
      </c>
      <c r="D120" s="1"/>
      <c r="E120" s="11">
        <v>92</v>
      </c>
      <c r="F120" s="10">
        <f t="shared" si="3"/>
        <v>80536.800000000003</v>
      </c>
    </row>
    <row r="121" spans="2:6" x14ac:dyDescent="0.25">
      <c r="B121" s="1" t="s">
        <v>201</v>
      </c>
      <c r="C121" s="1">
        <v>5</v>
      </c>
      <c r="D121" s="1"/>
      <c r="E121" s="11">
        <v>92</v>
      </c>
      <c r="F121" s="10">
        <f t="shared" si="3"/>
        <v>460</v>
      </c>
    </row>
    <row r="122" spans="2:6" x14ac:dyDescent="0.25">
      <c r="B122" s="1" t="s">
        <v>144</v>
      </c>
      <c r="C122" s="1">
        <v>8.75</v>
      </c>
      <c r="D122" s="1"/>
      <c r="E122" s="11">
        <v>160</v>
      </c>
      <c r="F122" s="10">
        <f t="shared" si="3"/>
        <v>1400</v>
      </c>
    </row>
    <row r="123" spans="2:6" x14ac:dyDescent="0.25">
      <c r="B123" s="1" t="s">
        <v>124</v>
      </c>
      <c r="C123" s="1">
        <v>42.75</v>
      </c>
      <c r="D123" s="1"/>
      <c r="E123" s="11">
        <v>110</v>
      </c>
      <c r="F123" s="10">
        <f t="shared" si="3"/>
        <v>4702.5</v>
      </c>
    </row>
    <row r="124" spans="2:6" x14ac:dyDescent="0.25">
      <c r="B124" s="1" t="s">
        <v>42</v>
      </c>
      <c r="C124" s="1">
        <f>18.4+370</f>
        <v>388.4</v>
      </c>
      <c r="D124" s="1"/>
      <c r="E124" s="11">
        <v>104</v>
      </c>
      <c r="F124" s="10">
        <f t="shared" si="3"/>
        <v>40393.599999999999</v>
      </c>
    </row>
    <row r="125" spans="2:6" x14ac:dyDescent="0.25">
      <c r="B125" s="1" t="s">
        <v>188</v>
      </c>
      <c r="C125" s="1">
        <f>789.4+925.19+536.4</f>
        <v>2250.9900000000002</v>
      </c>
      <c r="D125" s="1"/>
      <c r="E125" s="11">
        <v>52</v>
      </c>
      <c r="F125" s="10">
        <f t="shared" si="3"/>
        <v>117051.48000000001</v>
      </c>
    </row>
    <row r="126" spans="2:6" x14ac:dyDescent="0.25">
      <c r="B126" s="1" t="s">
        <v>134</v>
      </c>
      <c r="C126" s="1">
        <f>9.1+7.1</f>
        <v>16.2</v>
      </c>
      <c r="D126" s="1"/>
      <c r="E126" s="11">
        <v>120</v>
      </c>
      <c r="F126" s="10">
        <f t="shared" si="3"/>
        <v>1944</v>
      </c>
    </row>
    <row r="127" spans="2:6" x14ac:dyDescent="0.25">
      <c r="B127" s="1" t="s">
        <v>200</v>
      </c>
      <c r="C127" s="1">
        <v>5</v>
      </c>
      <c r="D127" s="1"/>
      <c r="E127" s="11">
        <v>66</v>
      </c>
      <c r="F127" s="10">
        <f t="shared" si="3"/>
        <v>330</v>
      </c>
    </row>
    <row r="128" spans="2:6" x14ac:dyDescent="0.25">
      <c r="B128" s="1" t="s">
        <v>91</v>
      </c>
      <c r="C128" s="1"/>
      <c r="D128" s="1">
        <v>82</v>
      </c>
      <c r="E128" s="11">
        <v>26</v>
      </c>
      <c r="F128" s="10">
        <f>PRODUCT(D128*E128)</f>
        <v>2132</v>
      </c>
    </row>
    <row r="129" spans="2:6" x14ac:dyDescent="0.25">
      <c r="B129" s="1" t="s">
        <v>92</v>
      </c>
      <c r="C129" s="1"/>
      <c r="D129" s="1">
        <v>95</v>
      </c>
      <c r="E129" s="11">
        <v>20</v>
      </c>
      <c r="F129" s="10">
        <f>PRODUCT(D129*E129)</f>
        <v>1900</v>
      </c>
    </row>
    <row r="130" spans="2:6" x14ac:dyDescent="0.25">
      <c r="B130" s="1" t="s">
        <v>93</v>
      </c>
      <c r="C130" s="1"/>
      <c r="D130" s="1">
        <v>55</v>
      </c>
      <c r="E130" s="11">
        <v>28</v>
      </c>
      <c r="F130" s="10">
        <f>PRODUCT(D130*E130)</f>
        <v>1540</v>
      </c>
    </row>
    <row r="131" spans="2:6" x14ac:dyDescent="0.25">
      <c r="B131" s="1" t="s">
        <v>94</v>
      </c>
      <c r="C131" s="1"/>
      <c r="D131" s="1">
        <v>108</v>
      </c>
      <c r="E131" s="11">
        <v>22</v>
      </c>
      <c r="F131" s="10">
        <f>PRODUCT(D131*E131)</f>
        <v>2376</v>
      </c>
    </row>
    <row r="132" spans="2:6" x14ac:dyDescent="0.25">
      <c r="B132" s="1" t="s">
        <v>161</v>
      </c>
      <c r="C132" s="1">
        <v>175.6</v>
      </c>
      <c r="D132" s="1"/>
      <c r="E132" s="11">
        <v>74</v>
      </c>
      <c r="F132" s="10">
        <f>PRODUCT(C132*E132)</f>
        <v>12994.4</v>
      </c>
    </row>
    <row r="133" spans="2:6" x14ac:dyDescent="0.25">
      <c r="B133" s="1" t="s">
        <v>189</v>
      </c>
      <c r="C133" s="1">
        <v>216.2</v>
      </c>
      <c r="D133" s="1"/>
      <c r="E133" s="11">
        <v>150</v>
      </c>
      <c r="F133" s="10">
        <f>PRODUCT(C133*E133)</f>
        <v>32430</v>
      </c>
    </row>
    <row r="134" spans="2:6" x14ac:dyDescent="0.25">
      <c r="B134" s="1" t="s">
        <v>216</v>
      </c>
      <c r="C134" s="1">
        <v>233.1</v>
      </c>
      <c r="D134" s="1"/>
      <c r="E134" s="11">
        <v>62</v>
      </c>
      <c r="F134" s="10">
        <f>PRODUCT(C134*E134)</f>
        <v>14452.199999999999</v>
      </c>
    </row>
    <row r="135" spans="2:6" x14ac:dyDescent="0.25">
      <c r="B135" s="1" t="s">
        <v>128</v>
      </c>
      <c r="C135" s="1">
        <v>20.48</v>
      </c>
      <c r="D135" s="1"/>
      <c r="E135" s="11">
        <v>110</v>
      </c>
      <c r="F135" s="10">
        <f>PRODUCT(C135*E135)</f>
        <v>2252.8000000000002</v>
      </c>
    </row>
    <row r="136" spans="2:6" x14ac:dyDescent="0.25">
      <c r="B136" s="1" t="s">
        <v>147</v>
      </c>
      <c r="C136" s="1"/>
      <c r="D136" s="1">
        <v>28</v>
      </c>
      <c r="E136" s="11">
        <v>52</v>
      </c>
      <c r="F136" s="10">
        <f>PRODUCT(D136*E136)</f>
        <v>1456</v>
      </c>
    </row>
    <row r="137" spans="2:6" x14ac:dyDescent="0.25">
      <c r="B137" s="1" t="s">
        <v>132</v>
      </c>
      <c r="C137" s="1">
        <f>1.88+6.8</f>
        <v>8.68</v>
      </c>
      <c r="D137" s="1"/>
      <c r="E137" s="11">
        <v>198</v>
      </c>
      <c r="F137" s="10">
        <f t="shared" ref="F137:F143" si="4">PRODUCT(C137*E137)</f>
        <v>1718.6399999999999</v>
      </c>
    </row>
    <row r="138" spans="2:6" x14ac:dyDescent="0.25">
      <c r="B138" s="1" t="s">
        <v>120</v>
      </c>
      <c r="C138" s="1">
        <f>34.4+5.5</f>
        <v>39.9</v>
      </c>
      <c r="D138" s="1"/>
      <c r="E138" s="11">
        <v>166</v>
      </c>
      <c r="F138" s="10">
        <f t="shared" si="4"/>
        <v>6623.4</v>
      </c>
    </row>
    <row r="139" spans="2:6" x14ac:dyDescent="0.25">
      <c r="B139" s="1" t="s">
        <v>116</v>
      </c>
      <c r="C139" s="1">
        <v>8.98</v>
      </c>
      <c r="D139" s="1"/>
      <c r="E139" s="11">
        <v>78</v>
      </c>
      <c r="F139" s="10">
        <f t="shared" si="4"/>
        <v>700.44</v>
      </c>
    </row>
    <row r="140" spans="2:6" x14ac:dyDescent="0.25">
      <c r="B140" s="1" t="s">
        <v>133</v>
      </c>
      <c r="C140" s="1">
        <v>0.3</v>
      </c>
      <c r="D140" s="1"/>
      <c r="E140" s="11">
        <v>285</v>
      </c>
      <c r="F140" s="10">
        <f t="shared" si="4"/>
        <v>85.5</v>
      </c>
    </row>
    <row r="141" spans="2:6" x14ac:dyDescent="0.25">
      <c r="B141" s="1" t="s">
        <v>107</v>
      </c>
      <c r="C141" s="1">
        <f>15.72+3.9+2.7</f>
        <v>22.32</v>
      </c>
      <c r="D141" s="1"/>
      <c r="E141" s="11">
        <v>144</v>
      </c>
      <c r="F141" s="10">
        <f t="shared" si="4"/>
        <v>3214.08</v>
      </c>
    </row>
    <row r="142" spans="2:6" x14ac:dyDescent="0.25">
      <c r="B142" s="1" t="s">
        <v>151</v>
      </c>
      <c r="C142" s="1">
        <f>3.8+2.9</f>
        <v>6.6999999999999993</v>
      </c>
      <c r="D142" s="1"/>
      <c r="E142" s="11">
        <v>144</v>
      </c>
      <c r="F142" s="10">
        <f t="shared" si="4"/>
        <v>964.8</v>
      </c>
    </row>
    <row r="143" spans="2:6" x14ac:dyDescent="0.25">
      <c r="B143" s="1" t="s">
        <v>111</v>
      </c>
      <c r="C143" s="1">
        <v>13.72</v>
      </c>
      <c r="D143" s="1"/>
      <c r="E143" s="11">
        <v>120</v>
      </c>
      <c r="F143" s="10">
        <f t="shared" si="4"/>
        <v>1646.4</v>
      </c>
    </row>
    <row r="144" spans="2:6" x14ac:dyDescent="0.25">
      <c r="B144" s="1" t="s">
        <v>141</v>
      </c>
      <c r="C144" s="1"/>
      <c r="D144" s="1">
        <v>201</v>
      </c>
      <c r="E144" s="11">
        <v>36</v>
      </c>
      <c r="F144" s="10">
        <f>PRODUCT(D144*E144)</f>
        <v>7236</v>
      </c>
    </row>
    <row r="145" spans="2:6" x14ac:dyDescent="0.25">
      <c r="B145" s="1" t="s">
        <v>117</v>
      </c>
      <c r="C145" s="1"/>
      <c r="D145" s="1">
        <v>9</v>
      </c>
      <c r="E145" s="11">
        <v>24</v>
      </c>
      <c r="F145" s="10">
        <f>PRODUCT(D145*E145)</f>
        <v>216</v>
      </c>
    </row>
    <row r="146" spans="2:6" x14ac:dyDescent="0.25">
      <c r="B146" s="1" t="s">
        <v>44</v>
      </c>
      <c r="C146" s="1">
        <f>23+18.3</f>
        <v>41.3</v>
      </c>
      <c r="D146" s="1"/>
      <c r="E146" s="11">
        <v>116</v>
      </c>
      <c r="F146" s="10">
        <f>PRODUCT(C146*E146)</f>
        <v>4790.7999999999993</v>
      </c>
    </row>
    <row r="147" spans="2:6" x14ac:dyDescent="0.25">
      <c r="B147" s="1" t="s">
        <v>90</v>
      </c>
      <c r="C147" s="1"/>
      <c r="D147" s="1">
        <v>268</v>
      </c>
      <c r="E147" s="11">
        <v>16</v>
      </c>
      <c r="F147" s="10">
        <f>PRODUCT(D147*E147)</f>
        <v>4288</v>
      </c>
    </row>
    <row r="148" spans="2:6" x14ac:dyDescent="0.25">
      <c r="B148" s="1" t="s">
        <v>139</v>
      </c>
      <c r="C148" s="1"/>
      <c r="D148" s="1">
        <v>20</v>
      </c>
      <c r="E148" s="11">
        <v>48</v>
      </c>
      <c r="F148" s="10">
        <f>PRODUCT(D148*E148)</f>
        <v>960</v>
      </c>
    </row>
    <row r="149" spans="2:6" x14ac:dyDescent="0.25">
      <c r="B149" s="1" t="s">
        <v>195</v>
      </c>
      <c r="C149" s="1">
        <v>50.4</v>
      </c>
      <c r="D149" s="1"/>
      <c r="E149" s="11">
        <v>108</v>
      </c>
      <c r="F149" s="10">
        <f t="shared" ref="F149:F155" si="5">PRODUCT(C149*E149)</f>
        <v>5443.2</v>
      </c>
    </row>
    <row r="150" spans="2:6" x14ac:dyDescent="0.25">
      <c r="B150" s="1" t="s">
        <v>32</v>
      </c>
      <c r="C150" s="1">
        <v>1.1359999999999999</v>
      </c>
      <c r="D150" s="1"/>
      <c r="E150" s="11">
        <v>78</v>
      </c>
      <c r="F150" s="10">
        <f t="shared" si="5"/>
        <v>88.60799999999999</v>
      </c>
    </row>
    <row r="151" spans="2:6" x14ac:dyDescent="0.25">
      <c r="B151" s="1" t="s">
        <v>39</v>
      </c>
      <c r="C151" s="1">
        <v>0.214</v>
      </c>
      <c r="D151" s="1"/>
      <c r="E151" s="11">
        <v>68</v>
      </c>
      <c r="F151" s="10">
        <f t="shared" si="5"/>
        <v>14.552</v>
      </c>
    </row>
    <row r="152" spans="2:6" x14ac:dyDescent="0.25">
      <c r="B152" s="1" t="s">
        <v>140</v>
      </c>
      <c r="C152" s="1">
        <f>112.6+10.2</f>
        <v>122.8</v>
      </c>
      <c r="D152" s="1"/>
      <c r="E152" s="11">
        <v>56</v>
      </c>
      <c r="F152" s="10">
        <f t="shared" si="5"/>
        <v>6876.8</v>
      </c>
    </row>
    <row r="153" spans="2:6" x14ac:dyDescent="0.25">
      <c r="B153" s="1" t="s">
        <v>9</v>
      </c>
      <c r="C153" s="1">
        <f>485.8+80</f>
        <v>565.79999999999995</v>
      </c>
      <c r="D153" s="1"/>
      <c r="E153" s="11">
        <v>120</v>
      </c>
      <c r="F153" s="10">
        <f t="shared" si="5"/>
        <v>67896</v>
      </c>
    </row>
    <row r="154" spans="2:6" x14ac:dyDescent="0.25">
      <c r="B154" s="1" t="s">
        <v>18</v>
      </c>
      <c r="C154" s="1">
        <f>85.5+46.3</f>
        <v>131.80000000000001</v>
      </c>
      <c r="D154" s="1"/>
      <c r="E154" s="11">
        <v>174</v>
      </c>
      <c r="F154" s="10">
        <f t="shared" si="5"/>
        <v>22933.200000000001</v>
      </c>
    </row>
    <row r="155" spans="2:6" x14ac:dyDescent="0.25">
      <c r="B155" s="1" t="s">
        <v>125</v>
      </c>
      <c r="C155" s="1">
        <v>16.75</v>
      </c>
      <c r="D155" s="1"/>
      <c r="E155" s="11">
        <v>110</v>
      </c>
      <c r="F155" s="10">
        <f t="shared" si="5"/>
        <v>1842.5</v>
      </c>
    </row>
    <row r="156" spans="2:6" x14ac:dyDescent="0.25">
      <c r="B156" s="1" t="s">
        <v>138</v>
      </c>
      <c r="C156" s="1"/>
      <c r="D156" s="1">
        <v>9</v>
      </c>
      <c r="E156" s="11">
        <v>150</v>
      </c>
      <c r="F156" s="10">
        <f>PRODUCT(D156*E156)</f>
        <v>1350</v>
      </c>
    </row>
    <row r="157" spans="2:6" x14ac:dyDescent="0.25">
      <c r="B157" s="1" t="s">
        <v>123</v>
      </c>
      <c r="C157" s="1">
        <f>155.87+2.08</f>
        <v>157.95000000000002</v>
      </c>
      <c r="D157" s="1"/>
      <c r="E157" s="11">
        <v>48</v>
      </c>
      <c r="F157" s="10">
        <f>PRODUCT(C157*E157)</f>
        <v>7581.6</v>
      </c>
    </row>
    <row r="158" spans="2:6" x14ac:dyDescent="0.25">
      <c r="B158" s="1" t="s">
        <v>121</v>
      </c>
      <c r="C158" s="1">
        <f>7*3.01</f>
        <v>21.07</v>
      </c>
      <c r="D158" s="1"/>
      <c r="E158" s="11">
        <v>80</v>
      </c>
      <c r="F158" s="10">
        <f>PRODUCT(C158*E158)</f>
        <v>1685.6</v>
      </c>
    </row>
    <row r="159" spans="2:6" x14ac:dyDescent="0.25">
      <c r="B159" s="1" t="s">
        <v>149</v>
      </c>
      <c r="C159" s="1"/>
      <c r="D159" s="1">
        <v>5</v>
      </c>
      <c r="E159" s="11">
        <v>72</v>
      </c>
      <c r="F159" s="10">
        <f>PRODUCT(D159*E159)</f>
        <v>360</v>
      </c>
    </row>
    <row r="160" spans="2:6" x14ac:dyDescent="0.25">
      <c r="B160" s="1" t="s">
        <v>122</v>
      </c>
      <c r="C160" s="1">
        <v>38.799999999999997</v>
      </c>
      <c r="D160" s="1"/>
      <c r="E160" s="11">
        <v>74</v>
      </c>
      <c r="F160" s="10">
        <f>PRODUCT(C160*E160)</f>
        <v>2871.2</v>
      </c>
    </row>
    <row r="161" spans="2:6" x14ac:dyDescent="0.25">
      <c r="B161" s="1" t="s">
        <v>214</v>
      </c>
      <c r="C161" s="1">
        <v>12.25</v>
      </c>
      <c r="D161" s="1"/>
      <c r="E161" s="11">
        <v>340</v>
      </c>
      <c r="F161" s="10">
        <f>PRODUCT(C161*E161)</f>
        <v>4165</v>
      </c>
    </row>
    <row r="162" spans="2:6" x14ac:dyDescent="0.25">
      <c r="B162" s="1" t="s">
        <v>220</v>
      </c>
      <c r="C162" s="1"/>
      <c r="D162" s="1">
        <f>71+120</f>
        <v>191</v>
      </c>
      <c r="E162" s="11">
        <v>14</v>
      </c>
      <c r="F162" s="10">
        <f>PRODUCT(D162*E162)</f>
        <v>2674</v>
      </c>
    </row>
    <row r="163" spans="2:6" x14ac:dyDescent="0.25">
      <c r="B163" s="1" t="s">
        <v>219</v>
      </c>
      <c r="C163" s="1"/>
      <c r="D163" s="1">
        <f>42+96</f>
        <v>138</v>
      </c>
      <c r="E163" s="11">
        <v>18</v>
      </c>
      <c r="F163" s="10">
        <f>PRODUCT(D163*E163)</f>
        <v>2484</v>
      </c>
    </row>
    <row r="164" spans="2:6" x14ac:dyDescent="0.25">
      <c r="B164" s="1" t="s">
        <v>218</v>
      </c>
      <c r="C164" s="1"/>
      <c r="D164" s="1">
        <v>32</v>
      </c>
      <c r="E164" s="11">
        <v>26</v>
      </c>
      <c r="F164" s="10">
        <f>PRODUCT(D164*E164)</f>
        <v>832</v>
      </c>
    </row>
    <row r="165" spans="2:6" x14ac:dyDescent="0.25">
      <c r="B165" s="1" t="s">
        <v>184</v>
      </c>
      <c r="C165" s="1">
        <v>186</v>
      </c>
      <c r="D165" s="1"/>
      <c r="E165" s="11">
        <v>114</v>
      </c>
      <c r="F165" s="10">
        <f t="shared" ref="F165:F174" si="6">PRODUCT(C165*E165)</f>
        <v>21204</v>
      </c>
    </row>
    <row r="166" spans="2:6" x14ac:dyDescent="0.25">
      <c r="B166" s="1" t="s">
        <v>156</v>
      </c>
      <c r="C166" s="1">
        <f>8.5+73.6+150+313.02</f>
        <v>545.12</v>
      </c>
      <c r="D166" s="1"/>
      <c r="E166" s="11">
        <v>110</v>
      </c>
      <c r="F166" s="10">
        <f t="shared" si="6"/>
        <v>59963.199999999997</v>
      </c>
    </row>
    <row r="167" spans="2:6" x14ac:dyDescent="0.25">
      <c r="B167" s="1" t="s">
        <v>185</v>
      </c>
      <c r="C167" s="1">
        <f>77.6+10.7</f>
        <v>88.3</v>
      </c>
      <c r="D167" s="1"/>
      <c r="E167" s="11">
        <v>128</v>
      </c>
      <c r="F167" s="10">
        <f t="shared" si="6"/>
        <v>11302.4</v>
      </c>
    </row>
    <row r="168" spans="2:6" x14ac:dyDescent="0.25">
      <c r="B168" s="1" t="s">
        <v>179</v>
      </c>
      <c r="C168" s="1">
        <f>35.5+80</f>
        <v>115.5</v>
      </c>
      <c r="D168" s="1"/>
      <c r="E168" s="11">
        <v>66</v>
      </c>
      <c r="F168" s="10">
        <f t="shared" si="6"/>
        <v>7623</v>
      </c>
    </row>
    <row r="169" spans="2:6" x14ac:dyDescent="0.25">
      <c r="B169" s="1" t="s">
        <v>215</v>
      </c>
      <c r="C169" s="1">
        <v>232.96</v>
      </c>
      <c r="D169" s="1"/>
      <c r="E169" s="11">
        <v>125</v>
      </c>
      <c r="F169" s="10">
        <f t="shared" si="6"/>
        <v>29120</v>
      </c>
    </row>
    <row r="170" spans="2:6" x14ac:dyDescent="0.25">
      <c r="B170" s="1" t="s">
        <v>137</v>
      </c>
      <c r="C170" s="1">
        <f>18.5+131.2</f>
        <v>149.69999999999999</v>
      </c>
      <c r="D170" s="1"/>
      <c r="E170" s="11">
        <v>120</v>
      </c>
      <c r="F170" s="10">
        <f t="shared" si="6"/>
        <v>17964</v>
      </c>
    </row>
    <row r="171" spans="2:6" x14ac:dyDescent="0.25">
      <c r="B171" s="1" t="s">
        <v>127</v>
      </c>
      <c r="C171" s="1">
        <v>34.799999999999997</v>
      </c>
      <c r="D171" s="1"/>
      <c r="E171" s="11">
        <v>120</v>
      </c>
      <c r="F171" s="10">
        <f t="shared" si="6"/>
        <v>4176</v>
      </c>
    </row>
    <row r="172" spans="2:6" x14ac:dyDescent="0.25">
      <c r="B172" s="1" t="s">
        <v>126</v>
      </c>
      <c r="C172" s="1">
        <v>137.4</v>
      </c>
      <c r="D172" s="1"/>
      <c r="E172" s="11">
        <v>130</v>
      </c>
      <c r="F172" s="10">
        <f t="shared" si="6"/>
        <v>17862</v>
      </c>
    </row>
    <row r="173" spans="2:6" x14ac:dyDescent="0.25">
      <c r="B173" s="1" t="s">
        <v>136</v>
      </c>
      <c r="C173" s="1">
        <f>28.8+83.8</f>
        <v>112.6</v>
      </c>
      <c r="D173" s="1"/>
      <c r="E173" s="11">
        <v>120</v>
      </c>
      <c r="F173" s="10">
        <f t="shared" si="6"/>
        <v>13512</v>
      </c>
    </row>
    <row r="174" spans="2:6" x14ac:dyDescent="0.25">
      <c r="B174" s="1" t="s">
        <v>24</v>
      </c>
      <c r="C174" s="1">
        <f>45.5+59+16.4+6.6</f>
        <v>127.5</v>
      </c>
      <c r="D174" s="1"/>
      <c r="E174" s="11">
        <v>170</v>
      </c>
      <c r="F174" s="10">
        <f t="shared" si="6"/>
        <v>21675</v>
      </c>
    </row>
    <row r="175" spans="2:6" x14ac:dyDescent="0.25">
      <c r="B175" s="1" t="s">
        <v>221</v>
      </c>
      <c r="C175" s="1"/>
      <c r="D175" s="1">
        <v>32</v>
      </c>
      <c r="E175" s="11">
        <v>24</v>
      </c>
      <c r="F175" s="10">
        <f>PRODUCT(D175*E175)</f>
        <v>768</v>
      </c>
    </row>
    <row r="176" spans="2:6" x14ac:dyDescent="0.25">
      <c r="B176" s="1" t="s">
        <v>63</v>
      </c>
      <c r="C176" s="1"/>
      <c r="D176" s="1">
        <v>41</v>
      </c>
      <c r="E176" s="11">
        <v>28</v>
      </c>
      <c r="F176" s="10">
        <f>PRODUCT(D176*E176)</f>
        <v>1148</v>
      </c>
    </row>
    <row r="177" spans="2:6" x14ac:dyDescent="0.25">
      <c r="B177" s="1" t="s">
        <v>64</v>
      </c>
      <c r="C177" s="1"/>
      <c r="D177" s="1">
        <v>4</v>
      </c>
      <c r="E177" s="11">
        <v>28</v>
      </c>
      <c r="F177" s="10">
        <f>PRODUCT(D177*E177)</f>
        <v>112</v>
      </c>
    </row>
    <row r="178" spans="2:6" x14ac:dyDescent="0.25">
      <c r="B178" s="1" t="s">
        <v>61</v>
      </c>
      <c r="C178" s="1"/>
      <c r="D178" s="1">
        <v>77</v>
      </c>
      <c r="E178" s="11">
        <v>80</v>
      </c>
      <c r="F178" s="10">
        <f>PRODUCT(D178*E178)</f>
        <v>6160</v>
      </c>
    </row>
    <row r="179" spans="2:6" x14ac:dyDescent="0.25">
      <c r="B179" s="1" t="s">
        <v>178</v>
      </c>
      <c r="C179" s="1">
        <f>30.5+38.4</f>
        <v>68.900000000000006</v>
      </c>
      <c r="D179" s="1"/>
      <c r="E179" s="11">
        <v>86</v>
      </c>
      <c r="F179" s="10">
        <f>PRODUCT(C179*E179)</f>
        <v>5925.4000000000005</v>
      </c>
    </row>
    <row r="180" spans="2:6" x14ac:dyDescent="0.25">
      <c r="B180" s="1" t="s">
        <v>175</v>
      </c>
      <c r="C180" s="1">
        <f>16.7+9.8</f>
        <v>26.5</v>
      </c>
      <c r="D180" s="1"/>
      <c r="E180" s="11">
        <v>96</v>
      </c>
      <c r="F180" s="10">
        <f>PRODUCT(C180*E180)</f>
        <v>2544</v>
      </c>
    </row>
    <row r="181" spans="2:6" x14ac:dyDescent="0.25">
      <c r="B181" s="1" t="s">
        <v>81</v>
      </c>
      <c r="C181" s="1">
        <f>238.2+195.4+857.4</f>
        <v>1291</v>
      </c>
      <c r="D181" s="1"/>
      <c r="E181" s="11">
        <v>78</v>
      </c>
      <c r="F181" s="10">
        <f>PRODUCT(C181*E181)</f>
        <v>100698</v>
      </c>
    </row>
    <row r="182" spans="2:6" ht="21" x14ac:dyDescent="0.35">
      <c r="B182" s="8" t="s">
        <v>223</v>
      </c>
      <c r="F182" s="9">
        <f>SUM(F3:F181)</f>
        <v>2819456.72</v>
      </c>
    </row>
  </sheetData>
  <autoFilter ref="B2:F182">
    <sortState ref="B3:F196">
      <sortCondition ref="B2:B196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7"/>
  <sheetViews>
    <sheetView topLeftCell="A71" workbookViewId="0">
      <selection activeCell="B88" sqref="B88"/>
    </sheetView>
  </sheetViews>
  <sheetFormatPr baseColWidth="10" defaultRowHeight="15" x14ac:dyDescent="0.25"/>
  <cols>
    <col min="2" max="2" width="29.5703125" customWidth="1"/>
    <col min="3" max="4" width="12.85546875" customWidth="1"/>
    <col min="5" max="5" width="27.7109375" customWidth="1"/>
  </cols>
  <sheetData>
    <row r="1" spans="2:5" ht="24" thickBot="1" x14ac:dyDescent="0.4">
      <c r="B1" s="12" t="s">
        <v>224</v>
      </c>
      <c r="E1" s="13">
        <v>44934</v>
      </c>
    </row>
    <row r="2" spans="2:5" s="4" customFormat="1" ht="30" customHeight="1" thickBot="1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2" t="s">
        <v>37</v>
      </c>
      <c r="C3" s="2">
        <v>1.3</v>
      </c>
      <c r="D3" s="10">
        <v>125</v>
      </c>
      <c r="E3" s="10">
        <f t="shared" ref="E3:E34" si="0">PRODUCT(C3*D3)</f>
        <v>162.5</v>
      </c>
    </row>
    <row r="4" spans="2:5" x14ac:dyDescent="0.25">
      <c r="B4" s="1" t="s">
        <v>11</v>
      </c>
      <c r="C4" s="1">
        <v>5.4</v>
      </c>
      <c r="D4" s="11">
        <v>186</v>
      </c>
      <c r="E4" s="10">
        <f t="shared" si="0"/>
        <v>1004.4000000000001</v>
      </c>
    </row>
    <row r="5" spans="2:5" x14ac:dyDescent="0.25">
      <c r="B5" s="1" t="s">
        <v>10</v>
      </c>
      <c r="C5" s="1">
        <v>13.8</v>
      </c>
      <c r="D5" s="11">
        <v>100</v>
      </c>
      <c r="E5" s="10">
        <f t="shared" si="0"/>
        <v>1380</v>
      </c>
    </row>
    <row r="6" spans="2:5" x14ac:dyDescent="0.25">
      <c r="B6" s="1" t="s">
        <v>12</v>
      </c>
      <c r="C6" s="1">
        <v>10.8</v>
      </c>
      <c r="D6" s="11">
        <v>105</v>
      </c>
      <c r="E6" s="10">
        <f t="shared" si="0"/>
        <v>1134</v>
      </c>
    </row>
    <row r="7" spans="2:5" x14ac:dyDescent="0.25">
      <c r="B7" s="1" t="s">
        <v>88</v>
      </c>
      <c r="C7" s="1">
        <v>13.2</v>
      </c>
      <c r="D7" s="11">
        <v>110</v>
      </c>
      <c r="E7" s="10">
        <f t="shared" si="0"/>
        <v>1452</v>
      </c>
    </row>
    <row r="8" spans="2:5" x14ac:dyDescent="0.25">
      <c r="B8" s="1" t="s">
        <v>59</v>
      </c>
      <c r="C8" s="1">
        <v>0.95</v>
      </c>
      <c r="D8" s="11">
        <v>90</v>
      </c>
      <c r="E8" s="10">
        <f t="shared" si="0"/>
        <v>85.5</v>
      </c>
    </row>
    <row r="9" spans="2:5" x14ac:dyDescent="0.25">
      <c r="B9" s="1" t="s">
        <v>17</v>
      </c>
      <c r="C9" s="1">
        <v>33.200000000000003</v>
      </c>
      <c r="D9" s="11">
        <v>160</v>
      </c>
      <c r="E9" s="10">
        <f t="shared" si="0"/>
        <v>5312</v>
      </c>
    </row>
    <row r="10" spans="2:5" x14ac:dyDescent="0.25">
      <c r="B10" s="1" t="s">
        <v>21</v>
      </c>
      <c r="C10" s="1">
        <v>17</v>
      </c>
      <c r="D10" s="11">
        <v>72</v>
      </c>
      <c r="E10" s="10">
        <f t="shared" si="0"/>
        <v>1224</v>
      </c>
    </row>
    <row r="11" spans="2:5" x14ac:dyDescent="0.25">
      <c r="B11" s="1" t="s">
        <v>62</v>
      </c>
      <c r="C11" s="1">
        <v>2.5499999999999998</v>
      </c>
      <c r="D11" s="11">
        <v>94</v>
      </c>
      <c r="E11" s="10">
        <f t="shared" si="0"/>
        <v>239.7</v>
      </c>
    </row>
    <row r="12" spans="2:5" x14ac:dyDescent="0.25">
      <c r="B12" s="1" t="s">
        <v>55</v>
      </c>
      <c r="C12" s="1">
        <v>25</v>
      </c>
      <c r="D12" s="11">
        <v>48</v>
      </c>
      <c r="E12" s="10">
        <f t="shared" si="0"/>
        <v>1200</v>
      </c>
    </row>
    <row r="13" spans="2:5" x14ac:dyDescent="0.25">
      <c r="B13" s="1" t="s">
        <v>23</v>
      </c>
      <c r="C13" s="1">
        <v>6</v>
      </c>
      <c r="D13" s="11">
        <v>120</v>
      </c>
      <c r="E13" s="10">
        <f t="shared" si="0"/>
        <v>720</v>
      </c>
    </row>
    <row r="14" spans="2:5" x14ac:dyDescent="0.25">
      <c r="B14" s="1" t="s">
        <v>71</v>
      </c>
      <c r="C14" s="1">
        <f>75+69.8+83.2+42.8</f>
        <v>270.8</v>
      </c>
      <c r="D14" s="11">
        <v>74</v>
      </c>
      <c r="E14" s="10">
        <f t="shared" si="0"/>
        <v>20039.2</v>
      </c>
    </row>
    <row r="15" spans="2:5" x14ac:dyDescent="0.25">
      <c r="B15" s="1" t="s">
        <v>76</v>
      </c>
      <c r="C15" s="1">
        <v>352.8</v>
      </c>
      <c r="D15" s="11">
        <v>64</v>
      </c>
      <c r="E15" s="10">
        <f t="shared" si="0"/>
        <v>22579.200000000001</v>
      </c>
    </row>
    <row r="16" spans="2:5" x14ac:dyDescent="0.25">
      <c r="B16" s="1" t="s">
        <v>38</v>
      </c>
      <c r="C16" s="1">
        <v>0.65</v>
      </c>
      <c r="D16" s="11">
        <v>90</v>
      </c>
      <c r="E16" s="10">
        <f t="shared" si="0"/>
        <v>58.5</v>
      </c>
    </row>
    <row r="17" spans="2:5" x14ac:dyDescent="0.25">
      <c r="B17" s="1" t="s">
        <v>45</v>
      </c>
      <c r="C17" s="1">
        <v>0.8</v>
      </c>
      <c r="D17" s="11">
        <v>214</v>
      </c>
      <c r="E17" s="10">
        <f t="shared" si="0"/>
        <v>171.20000000000002</v>
      </c>
    </row>
    <row r="18" spans="2:5" x14ac:dyDescent="0.25">
      <c r="B18" s="1" t="s">
        <v>15</v>
      </c>
      <c r="C18" s="1">
        <v>20</v>
      </c>
      <c r="D18" s="11">
        <v>128</v>
      </c>
      <c r="E18" s="10">
        <f t="shared" si="0"/>
        <v>2560</v>
      </c>
    </row>
    <row r="19" spans="2:5" x14ac:dyDescent="0.25">
      <c r="B19" s="1" t="s">
        <v>60</v>
      </c>
      <c r="C19" s="1">
        <v>0.4</v>
      </c>
      <c r="D19" s="11">
        <v>128</v>
      </c>
      <c r="E19" s="10">
        <f t="shared" si="0"/>
        <v>51.2</v>
      </c>
    </row>
    <row r="20" spans="2:5" x14ac:dyDescent="0.25">
      <c r="B20" s="1" t="s">
        <v>27</v>
      </c>
      <c r="C20" s="1">
        <v>1.6</v>
      </c>
      <c r="D20" s="11">
        <v>130</v>
      </c>
      <c r="E20" s="10">
        <f t="shared" si="0"/>
        <v>208</v>
      </c>
    </row>
    <row r="21" spans="2:5" x14ac:dyDescent="0.25">
      <c r="B21" s="1" t="s">
        <v>28</v>
      </c>
      <c r="C21" s="1">
        <v>22.8</v>
      </c>
      <c r="D21" s="11">
        <v>62</v>
      </c>
      <c r="E21" s="10">
        <f t="shared" si="0"/>
        <v>1413.6000000000001</v>
      </c>
    </row>
    <row r="22" spans="2:5" x14ac:dyDescent="0.25">
      <c r="B22" s="1" t="s">
        <v>5</v>
      </c>
      <c r="C22" s="1">
        <v>35.200000000000003</v>
      </c>
      <c r="D22" s="11">
        <v>96</v>
      </c>
      <c r="E22" s="10">
        <f t="shared" si="0"/>
        <v>3379.2000000000003</v>
      </c>
    </row>
    <row r="23" spans="2:5" x14ac:dyDescent="0.25">
      <c r="B23" s="1" t="s">
        <v>84</v>
      </c>
      <c r="C23" s="1">
        <v>17.2</v>
      </c>
      <c r="D23" s="11">
        <v>40</v>
      </c>
      <c r="E23" s="10">
        <f t="shared" si="0"/>
        <v>688</v>
      </c>
    </row>
    <row r="24" spans="2:5" x14ac:dyDescent="0.25">
      <c r="B24" s="1" t="s">
        <v>69</v>
      </c>
      <c r="C24" s="1">
        <v>6</v>
      </c>
      <c r="D24" s="11">
        <v>26</v>
      </c>
      <c r="E24" s="10">
        <f t="shared" si="0"/>
        <v>156</v>
      </c>
    </row>
    <row r="25" spans="2:5" x14ac:dyDescent="0.25">
      <c r="B25" s="1" t="s">
        <v>68</v>
      </c>
      <c r="C25" s="1">
        <v>18</v>
      </c>
      <c r="D25" s="11">
        <v>26</v>
      </c>
      <c r="E25" s="10">
        <f t="shared" si="0"/>
        <v>468</v>
      </c>
    </row>
    <row r="26" spans="2:5" x14ac:dyDescent="0.25">
      <c r="B26" s="1" t="s">
        <v>72</v>
      </c>
      <c r="C26" s="1">
        <v>35.47</v>
      </c>
      <c r="D26" s="11">
        <v>138</v>
      </c>
      <c r="E26" s="10">
        <f t="shared" si="0"/>
        <v>4894.8599999999997</v>
      </c>
    </row>
    <row r="27" spans="2:5" x14ac:dyDescent="0.25">
      <c r="B27" s="1" t="s">
        <v>83</v>
      </c>
      <c r="C27" s="1">
        <v>56.6</v>
      </c>
      <c r="D27" s="11">
        <v>32</v>
      </c>
      <c r="E27" s="10">
        <f t="shared" si="0"/>
        <v>1811.2</v>
      </c>
    </row>
    <row r="28" spans="2:5" x14ac:dyDescent="0.25">
      <c r="B28" s="1" t="s">
        <v>7</v>
      </c>
      <c r="C28" s="1">
        <f>92.6+528.4+941.2+1023.2</f>
        <v>2585.4</v>
      </c>
      <c r="D28" s="11">
        <v>28</v>
      </c>
      <c r="E28" s="10">
        <f t="shared" si="0"/>
        <v>72391.199999999997</v>
      </c>
    </row>
    <row r="29" spans="2:5" x14ac:dyDescent="0.25">
      <c r="B29" s="1" t="s">
        <v>87</v>
      </c>
      <c r="C29" s="1">
        <v>7.6</v>
      </c>
      <c r="D29" s="11">
        <v>60</v>
      </c>
      <c r="E29" s="10">
        <f t="shared" si="0"/>
        <v>456</v>
      </c>
    </row>
    <row r="30" spans="2:5" x14ac:dyDescent="0.25">
      <c r="B30" s="1" t="s">
        <v>29</v>
      </c>
      <c r="C30" s="1">
        <v>16</v>
      </c>
      <c r="D30" s="11">
        <v>104</v>
      </c>
      <c r="E30" s="10">
        <f t="shared" si="0"/>
        <v>1664</v>
      </c>
    </row>
    <row r="31" spans="2:5" x14ac:dyDescent="0.25">
      <c r="B31" s="1" t="s">
        <v>85</v>
      </c>
      <c r="C31" s="1">
        <v>63.4</v>
      </c>
      <c r="D31" s="11">
        <v>74</v>
      </c>
      <c r="E31" s="10">
        <f t="shared" si="0"/>
        <v>4691.5999999999995</v>
      </c>
    </row>
    <row r="32" spans="2:5" x14ac:dyDescent="0.25">
      <c r="B32" s="1" t="s">
        <v>8</v>
      </c>
      <c r="C32" s="1">
        <v>73.400000000000006</v>
      </c>
      <c r="D32" s="11">
        <v>160</v>
      </c>
      <c r="E32" s="10">
        <f t="shared" si="0"/>
        <v>11744</v>
      </c>
    </row>
    <row r="33" spans="2:5" x14ac:dyDescent="0.25">
      <c r="B33" s="1" t="s">
        <v>19</v>
      </c>
      <c r="C33" s="1">
        <v>13.2</v>
      </c>
      <c r="D33" s="11">
        <v>76</v>
      </c>
      <c r="E33" s="10">
        <f t="shared" si="0"/>
        <v>1003.1999999999999</v>
      </c>
    </row>
    <row r="34" spans="2:5" x14ac:dyDescent="0.25">
      <c r="B34" s="1" t="s">
        <v>74</v>
      </c>
      <c r="C34" s="1">
        <v>9</v>
      </c>
      <c r="D34" s="11">
        <v>310</v>
      </c>
      <c r="E34" s="10">
        <f t="shared" si="0"/>
        <v>2790</v>
      </c>
    </row>
    <row r="35" spans="2:5" x14ac:dyDescent="0.25">
      <c r="B35" s="1" t="s">
        <v>43</v>
      </c>
      <c r="C35" s="1">
        <v>4.55</v>
      </c>
      <c r="D35" s="11">
        <v>150</v>
      </c>
      <c r="E35" s="10">
        <f t="shared" ref="E35:E66" si="1">PRODUCT(C35*D35)</f>
        <v>682.5</v>
      </c>
    </row>
    <row r="36" spans="2:5" x14ac:dyDescent="0.25">
      <c r="B36" s="1" t="s">
        <v>36</v>
      </c>
      <c r="C36" s="1">
        <v>0.5</v>
      </c>
      <c r="D36" s="11">
        <v>130</v>
      </c>
      <c r="E36" s="10">
        <f t="shared" si="1"/>
        <v>65</v>
      </c>
    </row>
    <row r="37" spans="2:5" x14ac:dyDescent="0.25">
      <c r="B37" s="1" t="s">
        <v>6</v>
      </c>
      <c r="C37" s="1">
        <v>11</v>
      </c>
      <c r="D37" s="11">
        <v>40</v>
      </c>
      <c r="E37" s="10">
        <f t="shared" si="1"/>
        <v>440</v>
      </c>
    </row>
    <row r="38" spans="2:5" x14ac:dyDescent="0.25">
      <c r="B38" s="1" t="s">
        <v>86</v>
      </c>
      <c r="C38" s="1">
        <v>113.8</v>
      </c>
      <c r="D38" s="11">
        <v>3</v>
      </c>
      <c r="E38" s="10">
        <f t="shared" si="1"/>
        <v>341.4</v>
      </c>
    </row>
    <row r="39" spans="2:5" x14ac:dyDescent="0.25">
      <c r="B39" s="1" t="s">
        <v>80</v>
      </c>
      <c r="C39" s="1">
        <v>75</v>
      </c>
      <c r="D39" s="11">
        <v>63</v>
      </c>
      <c r="E39" s="10">
        <f t="shared" si="1"/>
        <v>4725</v>
      </c>
    </row>
    <row r="40" spans="2:5" x14ac:dyDescent="0.25">
      <c r="B40" s="1" t="s">
        <v>46</v>
      </c>
      <c r="C40" s="1">
        <v>2.35</v>
      </c>
      <c r="D40" s="11">
        <v>190</v>
      </c>
      <c r="E40" s="10">
        <f t="shared" si="1"/>
        <v>446.5</v>
      </c>
    </row>
    <row r="41" spans="2:5" x14ac:dyDescent="0.25">
      <c r="B41" s="1" t="s">
        <v>75</v>
      </c>
      <c r="C41" s="1">
        <v>446.6</v>
      </c>
      <c r="D41" s="11">
        <v>65</v>
      </c>
      <c r="E41" s="10">
        <f t="shared" si="1"/>
        <v>29029</v>
      </c>
    </row>
    <row r="42" spans="2:5" x14ac:dyDescent="0.25">
      <c r="B42" s="1" t="s">
        <v>30</v>
      </c>
      <c r="C42" s="1">
        <v>9.0500000000000007</v>
      </c>
      <c r="D42" s="11">
        <v>108</v>
      </c>
      <c r="E42" s="10">
        <f t="shared" si="1"/>
        <v>977.40000000000009</v>
      </c>
    </row>
    <row r="43" spans="2:5" x14ac:dyDescent="0.25">
      <c r="B43" s="1" t="s">
        <v>40</v>
      </c>
      <c r="C43" s="1">
        <v>19.55</v>
      </c>
      <c r="D43" s="11">
        <v>98</v>
      </c>
      <c r="E43" s="10">
        <f t="shared" si="1"/>
        <v>1915.9</v>
      </c>
    </row>
    <row r="44" spans="2:5" x14ac:dyDescent="0.25">
      <c r="B44" s="1" t="s">
        <v>78</v>
      </c>
      <c r="C44" s="1">
        <v>28.8</v>
      </c>
      <c r="D44" s="11">
        <v>98</v>
      </c>
      <c r="E44" s="10">
        <f t="shared" si="1"/>
        <v>2822.4</v>
      </c>
    </row>
    <row r="45" spans="2:5" x14ac:dyDescent="0.25">
      <c r="B45" s="1" t="s">
        <v>25</v>
      </c>
      <c r="C45" s="1">
        <v>23.6</v>
      </c>
      <c r="D45" s="11">
        <v>82</v>
      </c>
      <c r="E45" s="10">
        <f t="shared" si="1"/>
        <v>1935.2</v>
      </c>
    </row>
    <row r="46" spans="2:5" x14ac:dyDescent="0.25">
      <c r="B46" s="1" t="s">
        <v>26</v>
      </c>
      <c r="C46" s="1">
        <v>12.2</v>
      </c>
      <c r="D46" s="11">
        <v>62</v>
      </c>
      <c r="E46" s="10">
        <f t="shared" si="1"/>
        <v>756.4</v>
      </c>
    </row>
    <row r="47" spans="2:5" x14ac:dyDescent="0.25">
      <c r="B47" s="1" t="s">
        <v>54</v>
      </c>
      <c r="C47" s="1">
        <v>5.25</v>
      </c>
      <c r="D47" s="11">
        <v>46</v>
      </c>
      <c r="E47" s="10">
        <f t="shared" si="1"/>
        <v>241.5</v>
      </c>
    </row>
    <row r="48" spans="2:5" x14ac:dyDescent="0.25">
      <c r="B48" s="1" t="s">
        <v>79</v>
      </c>
      <c r="C48" s="1">
        <v>27</v>
      </c>
      <c r="D48" s="11">
        <v>54</v>
      </c>
      <c r="E48" s="10">
        <f t="shared" si="1"/>
        <v>1458</v>
      </c>
    </row>
    <row r="49" spans="2:5" x14ac:dyDescent="0.25">
      <c r="B49" s="1" t="s">
        <v>22</v>
      </c>
      <c r="C49" s="1">
        <v>13.6</v>
      </c>
      <c r="D49" s="11">
        <v>220</v>
      </c>
      <c r="E49" s="10">
        <f t="shared" si="1"/>
        <v>2992</v>
      </c>
    </row>
    <row r="50" spans="2:5" x14ac:dyDescent="0.25">
      <c r="B50" s="1" t="s">
        <v>56</v>
      </c>
      <c r="C50" s="1">
        <v>5.0999999999999996</v>
      </c>
      <c r="D50" s="11">
        <v>90</v>
      </c>
      <c r="E50" s="10">
        <f t="shared" si="1"/>
        <v>458.99999999999994</v>
      </c>
    </row>
    <row r="51" spans="2:5" x14ac:dyDescent="0.25">
      <c r="B51" s="1" t="s">
        <v>57</v>
      </c>
      <c r="C51" s="1">
        <v>0.75</v>
      </c>
      <c r="D51" s="11">
        <v>186</v>
      </c>
      <c r="E51" s="10">
        <f t="shared" si="1"/>
        <v>139.5</v>
      </c>
    </row>
    <row r="52" spans="2:5" x14ac:dyDescent="0.25">
      <c r="B52" s="1" t="s">
        <v>53</v>
      </c>
      <c r="C52" s="1">
        <v>6.65</v>
      </c>
      <c r="D52" s="11">
        <v>150</v>
      </c>
      <c r="E52" s="10">
        <f t="shared" si="1"/>
        <v>997.5</v>
      </c>
    </row>
    <row r="53" spans="2:5" x14ac:dyDescent="0.25">
      <c r="B53" s="1" t="s">
        <v>73</v>
      </c>
      <c r="C53" s="1">
        <v>35.82</v>
      </c>
      <c r="D53" s="11">
        <v>92</v>
      </c>
      <c r="E53" s="10">
        <f t="shared" si="1"/>
        <v>3295.44</v>
      </c>
    </row>
    <row r="54" spans="2:5" x14ac:dyDescent="0.25">
      <c r="B54" s="1" t="s">
        <v>20</v>
      </c>
      <c r="C54" s="1">
        <v>19.2</v>
      </c>
      <c r="D54" s="11">
        <v>70</v>
      </c>
      <c r="E54" s="10">
        <f t="shared" si="1"/>
        <v>1344</v>
      </c>
    </row>
    <row r="55" spans="2:5" x14ac:dyDescent="0.25">
      <c r="B55" s="1" t="s">
        <v>34</v>
      </c>
      <c r="C55" s="1">
        <v>2.5499999999999998</v>
      </c>
      <c r="D55" s="11">
        <v>64</v>
      </c>
      <c r="E55" s="10">
        <f t="shared" si="1"/>
        <v>163.19999999999999</v>
      </c>
    </row>
    <row r="56" spans="2:5" x14ac:dyDescent="0.25">
      <c r="B56" s="1" t="s">
        <v>77</v>
      </c>
      <c r="C56" s="1">
        <v>118</v>
      </c>
      <c r="D56" s="11">
        <v>98</v>
      </c>
      <c r="E56" s="10">
        <f t="shared" si="1"/>
        <v>11564</v>
      </c>
    </row>
    <row r="57" spans="2:5" x14ac:dyDescent="0.25">
      <c r="B57" s="1" t="s">
        <v>51</v>
      </c>
      <c r="C57" s="1">
        <v>1.45</v>
      </c>
      <c r="D57" s="11">
        <v>94</v>
      </c>
      <c r="E57" s="10">
        <f t="shared" si="1"/>
        <v>136.29999999999998</v>
      </c>
    </row>
    <row r="58" spans="2:5" x14ac:dyDescent="0.25">
      <c r="B58" s="1" t="s">
        <v>82</v>
      </c>
      <c r="C58" s="1">
        <v>27.6</v>
      </c>
      <c r="D58" s="11">
        <v>80</v>
      </c>
      <c r="E58" s="10">
        <f t="shared" si="1"/>
        <v>2208</v>
      </c>
    </row>
    <row r="59" spans="2:5" x14ac:dyDescent="0.25">
      <c r="B59" s="1" t="s">
        <v>58</v>
      </c>
      <c r="C59" s="1">
        <v>1.05</v>
      </c>
      <c r="D59" s="11">
        <v>90</v>
      </c>
      <c r="E59" s="10">
        <f t="shared" si="1"/>
        <v>94.5</v>
      </c>
    </row>
    <row r="60" spans="2:5" x14ac:dyDescent="0.25">
      <c r="B60" s="1" t="s">
        <v>42</v>
      </c>
      <c r="C60" s="1">
        <v>4.4000000000000004</v>
      </c>
      <c r="D60" s="11">
        <v>128</v>
      </c>
      <c r="E60" s="10">
        <f t="shared" si="1"/>
        <v>563.20000000000005</v>
      </c>
    </row>
    <row r="61" spans="2:5" x14ac:dyDescent="0.25">
      <c r="B61" s="1" t="s">
        <v>70</v>
      </c>
      <c r="C61" s="1">
        <v>2362.92</v>
      </c>
      <c r="D61" s="11">
        <v>46</v>
      </c>
      <c r="E61" s="10">
        <f t="shared" si="1"/>
        <v>108694.32</v>
      </c>
    </row>
    <row r="62" spans="2:5" x14ac:dyDescent="0.25">
      <c r="B62" s="1" t="s">
        <v>16</v>
      </c>
      <c r="C62" s="1">
        <v>23.8</v>
      </c>
      <c r="D62" s="11">
        <v>122</v>
      </c>
      <c r="E62" s="10">
        <f t="shared" si="1"/>
        <v>2903.6</v>
      </c>
    </row>
    <row r="63" spans="2:5" x14ac:dyDescent="0.25">
      <c r="B63" s="1" t="s">
        <v>13</v>
      </c>
      <c r="C63" s="1">
        <v>9.4</v>
      </c>
      <c r="D63" s="11">
        <v>98</v>
      </c>
      <c r="E63" s="10">
        <f t="shared" si="1"/>
        <v>921.2</v>
      </c>
    </row>
    <row r="64" spans="2:5" x14ac:dyDescent="0.25">
      <c r="B64" s="1" t="s">
        <v>35</v>
      </c>
      <c r="C64" s="1">
        <v>3.55</v>
      </c>
      <c r="D64" s="11">
        <v>92</v>
      </c>
      <c r="E64" s="10">
        <f t="shared" si="1"/>
        <v>326.59999999999997</v>
      </c>
    </row>
    <row r="65" spans="2:5" x14ac:dyDescent="0.25">
      <c r="B65" s="1" t="s">
        <v>44</v>
      </c>
      <c r="C65" s="1">
        <v>1</v>
      </c>
      <c r="D65" s="11">
        <v>114</v>
      </c>
      <c r="E65" s="10">
        <f t="shared" si="1"/>
        <v>114</v>
      </c>
    </row>
    <row r="66" spans="2:5" x14ac:dyDescent="0.25">
      <c r="B66" s="1" t="s">
        <v>33</v>
      </c>
      <c r="C66" s="1">
        <v>4.55</v>
      </c>
      <c r="D66" s="11">
        <v>142</v>
      </c>
      <c r="E66" s="10">
        <f t="shared" si="1"/>
        <v>646.1</v>
      </c>
    </row>
    <row r="67" spans="2:5" x14ac:dyDescent="0.25">
      <c r="B67" s="1" t="s">
        <v>32</v>
      </c>
      <c r="C67" s="1">
        <v>0.65</v>
      </c>
      <c r="D67" s="11">
        <v>60</v>
      </c>
      <c r="E67" s="10">
        <f t="shared" ref="E67:E86" si="2">PRODUCT(C67*D67)</f>
        <v>39</v>
      </c>
    </row>
    <row r="68" spans="2:5" x14ac:dyDescent="0.25">
      <c r="B68" s="1" t="s">
        <v>39</v>
      </c>
      <c r="C68" s="1">
        <v>0.45</v>
      </c>
      <c r="D68" s="11">
        <v>60</v>
      </c>
      <c r="E68" s="10">
        <f t="shared" si="2"/>
        <v>27</v>
      </c>
    </row>
    <row r="69" spans="2:5" x14ac:dyDescent="0.25">
      <c r="B69" s="1" t="s">
        <v>31</v>
      </c>
      <c r="C69" s="1">
        <v>0.3</v>
      </c>
      <c r="D69" s="11">
        <v>110</v>
      </c>
      <c r="E69" s="10">
        <f t="shared" si="2"/>
        <v>33</v>
      </c>
    </row>
    <row r="70" spans="2:5" x14ac:dyDescent="0.25">
      <c r="B70" s="1" t="s">
        <v>9</v>
      </c>
      <c r="C70" s="1">
        <v>33.6</v>
      </c>
      <c r="D70" s="11">
        <v>120</v>
      </c>
      <c r="E70" s="10">
        <f t="shared" si="2"/>
        <v>4032</v>
      </c>
    </row>
    <row r="71" spans="2:5" x14ac:dyDescent="0.25">
      <c r="B71" s="1" t="s">
        <v>18</v>
      </c>
      <c r="C71" s="1">
        <v>20.2</v>
      </c>
      <c r="D71" s="11">
        <v>172</v>
      </c>
      <c r="E71" s="10">
        <f t="shared" si="2"/>
        <v>3474.4</v>
      </c>
    </row>
    <row r="72" spans="2:5" x14ac:dyDescent="0.25">
      <c r="B72" s="1" t="s">
        <v>50</v>
      </c>
      <c r="C72" s="1">
        <v>0.95</v>
      </c>
      <c r="D72" s="11">
        <v>94</v>
      </c>
      <c r="E72" s="10">
        <f t="shared" si="2"/>
        <v>89.3</v>
      </c>
    </row>
    <row r="73" spans="2:5" x14ac:dyDescent="0.25">
      <c r="B73" s="1" t="s">
        <v>49</v>
      </c>
      <c r="C73" s="1">
        <v>2.25</v>
      </c>
      <c r="D73" s="11">
        <v>52</v>
      </c>
      <c r="E73" s="10">
        <f t="shared" si="2"/>
        <v>117</v>
      </c>
    </row>
    <row r="74" spans="2:5" x14ac:dyDescent="0.25">
      <c r="B74" s="1" t="s">
        <v>48</v>
      </c>
      <c r="C74" s="1">
        <v>0.6</v>
      </c>
      <c r="D74" s="11">
        <v>74</v>
      </c>
      <c r="E74" s="10">
        <f t="shared" si="2"/>
        <v>44.4</v>
      </c>
    </row>
    <row r="75" spans="2:5" x14ac:dyDescent="0.25">
      <c r="B75" s="1" t="s">
        <v>47</v>
      </c>
      <c r="C75" s="1">
        <v>3</v>
      </c>
      <c r="D75" s="11">
        <v>74</v>
      </c>
      <c r="E75" s="10">
        <f t="shared" si="2"/>
        <v>222</v>
      </c>
    </row>
    <row r="76" spans="2:5" x14ac:dyDescent="0.25">
      <c r="B76" s="1" t="s">
        <v>41</v>
      </c>
      <c r="C76" s="1">
        <v>2</v>
      </c>
      <c r="D76" s="11">
        <v>72</v>
      </c>
      <c r="E76" s="10">
        <f t="shared" si="2"/>
        <v>144</v>
      </c>
    </row>
    <row r="77" spans="2:5" x14ac:dyDescent="0.25">
      <c r="B77" s="1" t="s">
        <v>67</v>
      </c>
      <c r="C77" s="1">
        <v>22</v>
      </c>
      <c r="D77" s="11">
        <v>15</v>
      </c>
      <c r="E77" s="10">
        <f t="shared" si="2"/>
        <v>330</v>
      </c>
    </row>
    <row r="78" spans="2:5" x14ac:dyDescent="0.25">
      <c r="B78" s="1" t="s">
        <v>66</v>
      </c>
      <c r="C78" s="1">
        <v>26</v>
      </c>
      <c r="D78" s="11">
        <v>18</v>
      </c>
      <c r="E78" s="10">
        <f t="shared" si="2"/>
        <v>468</v>
      </c>
    </row>
    <row r="79" spans="2:5" x14ac:dyDescent="0.25">
      <c r="B79" s="1" t="s">
        <v>65</v>
      </c>
      <c r="C79" s="1">
        <v>4</v>
      </c>
      <c r="D79" s="11">
        <v>26</v>
      </c>
      <c r="E79" s="10">
        <f t="shared" si="2"/>
        <v>104</v>
      </c>
    </row>
    <row r="80" spans="2:5" x14ac:dyDescent="0.25">
      <c r="B80" s="1" t="s">
        <v>14</v>
      </c>
      <c r="C80" s="1">
        <v>15.6</v>
      </c>
      <c r="D80" s="11">
        <v>120</v>
      </c>
      <c r="E80" s="10">
        <f t="shared" si="2"/>
        <v>1872</v>
      </c>
    </row>
    <row r="81" spans="2:5" x14ac:dyDescent="0.25">
      <c r="B81" s="1" t="s">
        <v>24</v>
      </c>
      <c r="C81" s="1">
        <v>12.8</v>
      </c>
      <c r="D81" s="11">
        <v>160</v>
      </c>
      <c r="E81" s="10">
        <f t="shared" si="2"/>
        <v>2048</v>
      </c>
    </row>
    <row r="82" spans="2:5" x14ac:dyDescent="0.25">
      <c r="B82" s="1" t="s">
        <v>52</v>
      </c>
      <c r="C82" s="1">
        <v>16</v>
      </c>
      <c r="D82" s="11">
        <v>118</v>
      </c>
      <c r="E82" s="10">
        <f t="shared" si="2"/>
        <v>1888</v>
      </c>
    </row>
    <row r="83" spans="2:5" x14ac:dyDescent="0.25">
      <c r="B83" s="1" t="s">
        <v>63</v>
      </c>
      <c r="C83" s="1">
        <v>4</v>
      </c>
      <c r="D83" s="11">
        <v>27</v>
      </c>
      <c r="E83" s="10">
        <f t="shared" si="2"/>
        <v>108</v>
      </c>
    </row>
    <row r="84" spans="2:5" x14ac:dyDescent="0.25">
      <c r="B84" s="1" t="s">
        <v>64</v>
      </c>
      <c r="C84" s="1">
        <v>4</v>
      </c>
      <c r="D84" s="11">
        <v>27</v>
      </c>
      <c r="E84" s="10">
        <f t="shared" si="2"/>
        <v>108</v>
      </c>
    </row>
    <row r="85" spans="2:5" x14ac:dyDescent="0.25">
      <c r="B85" s="1" t="s">
        <v>61</v>
      </c>
      <c r="C85" s="1">
        <v>29</v>
      </c>
      <c r="D85" s="11">
        <v>75</v>
      </c>
      <c r="E85" s="10">
        <f t="shared" si="2"/>
        <v>2175</v>
      </c>
    </row>
    <row r="86" spans="2:5" x14ac:dyDescent="0.25">
      <c r="B86" s="1" t="s">
        <v>81</v>
      </c>
      <c r="C86" s="1">
        <v>98.2</v>
      </c>
      <c r="D86" s="11">
        <v>88</v>
      </c>
      <c r="E86" s="10">
        <f t="shared" si="2"/>
        <v>8641.6</v>
      </c>
    </row>
    <row r="87" spans="2:5" ht="23.25" x14ac:dyDescent="0.35">
      <c r="B87" s="16" t="s">
        <v>223</v>
      </c>
      <c r="C87" s="7"/>
      <c r="D87" s="14"/>
      <c r="E87" s="15">
        <f>SUM(E6:E86)</f>
        <v>373948.72</v>
      </c>
    </row>
  </sheetData>
  <autoFilter ref="B2:E87">
    <sortState ref="B3:E87">
      <sortCondition ref="B2:B87"/>
    </sortState>
  </autoFilter>
  <sortState ref="B3:E29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2023-01-10T12:15:41Z</dcterms:created>
  <dcterms:modified xsi:type="dcterms:W3CDTF">2023-02-04T21:38:59Z</dcterms:modified>
</cp:coreProperties>
</file>