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21135" windowHeight="11715" firstSheet="3" activeTab="5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   M A R Z O     2 0 2 3    " sheetId="6" r:id="rId6"/>
    <sheet name=" COMPRAS  MARZO   2023     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4" i="7"/>
  <c r="N3" i="7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P40" i="6"/>
  <c r="Q40" i="6" s="1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<sst xmlns="http://schemas.openxmlformats.org/spreadsheetml/2006/main" count="441" uniqueCount="303">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</sst>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9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0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3" fillId="0" borderId="29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2" fillId="0" borderId="71" xfId="0" applyNumberFormat="1" applyFont="1" applyFill="1" applyBorder="1"/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99"/>
      <color rgb="FFFF00FF"/>
      <color rgb="FF66FF66"/>
      <color rgb="FFFF99CC"/>
      <color rgb="FF0000FF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90"/>
      <c r="C1" s="392" t="s">
        <v>26</v>
      </c>
      <c r="D1" s="393"/>
      <c r="E1" s="393"/>
      <c r="F1" s="393"/>
      <c r="G1" s="393"/>
      <c r="H1" s="393"/>
      <c r="I1" s="393"/>
      <c r="J1" s="393"/>
      <c r="K1" s="393"/>
      <c r="L1" s="393"/>
      <c r="M1" s="393"/>
    </row>
    <row r="2" spans="1:18" ht="16.5" thickBot="1" x14ac:dyDescent="0.3">
      <c r="B2" s="39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94" t="s">
        <v>0</v>
      </c>
      <c r="C3" s="395"/>
      <c r="D3" s="14"/>
      <c r="E3" s="15"/>
      <c r="F3" s="16"/>
      <c r="H3" s="396" t="s">
        <v>1</v>
      </c>
      <c r="I3" s="396"/>
      <c r="K3" s="18"/>
      <c r="L3" s="19"/>
      <c r="M3" s="20"/>
      <c r="P3" s="388" t="s">
        <v>2</v>
      </c>
      <c r="R3" s="361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363" t="s">
        <v>5</v>
      </c>
      <c r="F4" s="364"/>
      <c r="H4" s="365" t="s">
        <v>6</v>
      </c>
      <c r="I4" s="366"/>
      <c r="J4" s="25"/>
      <c r="K4" s="26"/>
      <c r="L4" s="27"/>
      <c r="M4" s="28" t="s">
        <v>7</v>
      </c>
      <c r="N4" s="29" t="s">
        <v>8</v>
      </c>
      <c r="P4" s="389"/>
      <c r="Q4" s="30" t="s">
        <v>9</v>
      </c>
      <c r="R4" s="362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>N6+M6+L6+I6+C6</f>
        <v>111444</v>
      </c>
      <c r="Q6" s="45">
        <f t="shared" ref="Q6:Q47" si="0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>N7+M7+L7+I7+C7</f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ref="P8:P9" si="1">N8+M8+L8+I8+C8</f>
        <v>99136</v>
      </c>
      <c r="Q8" s="45">
        <f t="shared" si="0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1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>N10+M10+L10+I10+C10</f>
        <v>160582</v>
      </c>
      <c r="Q10" s="45">
        <f t="shared" si="0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0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0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0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0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72">
        <f>SUM(M5:M40)</f>
        <v>1399609.5</v>
      </c>
      <c r="N49" s="372">
        <f>SUM(N5:N40)</f>
        <v>910600</v>
      </c>
      <c r="P49" s="111">
        <f>SUM(P5:P40)</f>
        <v>3236981.46</v>
      </c>
      <c r="Q49" s="384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73"/>
      <c r="N50" s="373"/>
      <c r="P50" s="44"/>
      <c r="Q50" s="385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86">
        <f>M49+N49</f>
        <v>2310209.5</v>
      </c>
      <c r="N53" s="387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80" t="s">
        <v>15</v>
      </c>
      <c r="I77" s="381"/>
      <c r="J77" s="154"/>
      <c r="K77" s="382">
        <f>I75+L75</f>
        <v>1552957.04</v>
      </c>
      <c r="L77" s="383"/>
      <c r="M77" s="155"/>
      <c r="N77" s="155"/>
      <c r="P77" s="44"/>
      <c r="Q77" s="19"/>
    </row>
    <row r="78" spans="1:17" x14ac:dyDescent="0.25">
      <c r="D78" s="374" t="s">
        <v>16</v>
      </c>
      <c r="E78" s="374"/>
      <c r="F78" s="156">
        <f>F75-K77-C75</f>
        <v>-123007.98000000021</v>
      </c>
      <c r="I78" s="157"/>
      <c r="J78" s="158"/>
    </row>
    <row r="79" spans="1:17" ht="18.75" x14ac:dyDescent="0.3">
      <c r="D79" s="375" t="s">
        <v>17</v>
      </c>
      <c r="E79" s="375"/>
      <c r="F79" s="101">
        <v>-1513561.68</v>
      </c>
      <c r="I79" s="376" t="s">
        <v>18</v>
      </c>
      <c r="J79" s="377"/>
      <c r="K79" s="378">
        <f>F81+F82+F83</f>
        <v>1950142.8099999996</v>
      </c>
      <c r="L79" s="378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379">
        <f>-C4</f>
        <v>-3445405.07</v>
      </c>
      <c r="L81" s="378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367" t="s">
        <v>24</v>
      </c>
      <c r="E83" s="368"/>
      <c r="F83" s="173">
        <v>3504178.07</v>
      </c>
      <c r="I83" s="369" t="s">
        <v>220</v>
      </c>
      <c r="J83" s="370"/>
      <c r="K83" s="371">
        <f>K79+K81</f>
        <v>-1495262.2600000002</v>
      </c>
      <c r="L83" s="37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K29" sqref="K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6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218"/>
      <c r="M21" s="220"/>
      <c r="N21" s="227">
        <f t="shared" si="1"/>
        <v>480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218"/>
      <c r="M22" s="220"/>
      <c r="N22" s="227">
        <f t="shared" si="1"/>
        <v>9892.7999999999993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218"/>
      <c r="M23" s="220"/>
      <c r="N23" s="227">
        <f t="shared" si="1"/>
        <v>10252.799999999999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218"/>
      <c r="M24" s="220"/>
      <c r="N24" s="227">
        <f t="shared" si="1"/>
        <v>10732.8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218"/>
      <c r="M25" s="220"/>
      <c r="N25" s="227">
        <f t="shared" si="1"/>
        <v>11092.8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218"/>
      <c r="M26" s="220"/>
      <c r="N26" s="227">
        <f t="shared" si="1"/>
        <v>15332.8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218"/>
      <c r="M27" s="220"/>
      <c r="N27" s="227">
        <f t="shared" si="1"/>
        <v>15812.8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15812.8</v>
      </c>
    </row>
    <row r="29" spans="1:14" ht="17.25" x14ac:dyDescent="0.3">
      <c r="B29" s="222">
        <v>44947</v>
      </c>
      <c r="C29" s="223" t="s">
        <v>65</v>
      </c>
      <c r="D29" s="101">
        <v>110210.4</v>
      </c>
      <c r="E29" s="224">
        <v>44988</v>
      </c>
      <c r="F29" s="101">
        <v>17382.04</v>
      </c>
      <c r="G29" s="225">
        <f t="shared" si="0"/>
        <v>92828.359999999986</v>
      </c>
      <c r="H29" s="234"/>
      <c r="I29" s="287"/>
      <c r="J29" s="288"/>
      <c r="K29" s="289"/>
      <c r="L29" s="218"/>
      <c r="M29" s="231"/>
      <c r="N29" s="227">
        <f t="shared" si="1"/>
        <v>15812.8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/>
      <c r="F30" s="101"/>
      <c r="G30" s="225">
        <f t="shared" si="0"/>
        <v>40856.28</v>
      </c>
      <c r="H30" s="234"/>
      <c r="I30" s="277"/>
      <c r="J30" s="281"/>
      <c r="K30" s="237"/>
      <c r="L30" s="224"/>
      <c r="M30" s="101"/>
      <c r="N30" s="227">
        <f t="shared" si="1"/>
        <v>15812.8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/>
      <c r="F31" s="101"/>
      <c r="G31" s="225">
        <f t="shared" si="0"/>
        <v>109016.94</v>
      </c>
      <c r="H31" s="233"/>
      <c r="I31"/>
      <c r="J31"/>
      <c r="K31" s="5">
        <v>0</v>
      </c>
      <c r="L31" s="224"/>
      <c r="M31" s="101"/>
      <c r="N31" s="227">
        <f t="shared" si="1"/>
        <v>15812.8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/>
      <c r="F32" s="101"/>
      <c r="G32" s="225">
        <f t="shared" si="0"/>
        <v>40107.599999999999</v>
      </c>
      <c r="H32" s="233"/>
      <c r="I32"/>
      <c r="J32"/>
      <c r="K32" s="5">
        <v>0</v>
      </c>
      <c r="L32" s="224"/>
      <c r="M32" s="101"/>
      <c r="N32" s="227">
        <f t="shared" si="1"/>
        <v>15812.8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/>
      <c r="F33" s="101"/>
      <c r="G33" s="225">
        <f t="shared" si="0"/>
        <v>20728.580000000002</v>
      </c>
      <c r="I33"/>
      <c r="J33"/>
      <c r="K33" s="5">
        <v>0</v>
      </c>
      <c r="L33" s="224"/>
      <c r="M33" s="101"/>
      <c r="N33" s="227">
        <f t="shared" si="1"/>
        <v>15812.8</v>
      </c>
    </row>
    <row r="34" spans="2:14" ht="18.75" x14ac:dyDescent="0.3">
      <c r="B34" s="222">
        <v>44951</v>
      </c>
      <c r="C34" s="223" t="s">
        <v>70</v>
      </c>
      <c r="D34" s="101">
        <v>87951</v>
      </c>
      <c r="E34" s="224"/>
      <c r="F34" s="101"/>
      <c r="G34" s="225">
        <f t="shared" si="0"/>
        <v>87951</v>
      </c>
      <c r="I34"/>
      <c r="J34"/>
      <c r="K34" s="167"/>
      <c r="L34" s="224"/>
      <c r="M34" s="101"/>
      <c r="N34" s="227">
        <f t="shared" si="1"/>
        <v>15812.8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/>
      <c r="F35" s="101"/>
      <c r="G35" s="225">
        <f t="shared" si="0"/>
        <v>8081.8</v>
      </c>
      <c r="I35" s="235"/>
      <c r="J35" s="236"/>
      <c r="K35" s="237"/>
      <c r="L35" s="224"/>
      <c r="M35" s="101"/>
      <c r="N35" s="227">
        <f t="shared" si="1"/>
        <v>15812.8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/>
      <c r="F36" s="101"/>
      <c r="G36" s="225">
        <f t="shared" si="0"/>
        <v>14253.22</v>
      </c>
      <c r="I36" s="397"/>
      <c r="J36" s="398"/>
      <c r="K36" s="398"/>
      <c r="L36" s="399"/>
      <c r="M36" s="101"/>
      <c r="N36" s="227">
        <f t="shared" si="1"/>
        <v>15812.8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/>
      <c r="F37" s="101"/>
      <c r="G37" s="225">
        <f t="shared" si="0"/>
        <v>9786.4</v>
      </c>
      <c r="I37" s="397"/>
      <c r="J37" s="398"/>
      <c r="K37" s="398"/>
      <c r="L37" s="399"/>
      <c r="M37" s="101"/>
      <c r="N37" s="227">
        <f t="shared" si="1"/>
        <v>15812.8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15812.8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15812.8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00" t="s">
        <v>35</v>
      </c>
      <c r="J40" s="401"/>
      <c r="K40" s="84"/>
      <c r="L40" s="238"/>
      <c r="M40" s="84"/>
      <c r="N40" s="227">
        <f t="shared" si="1"/>
        <v>15812.8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02"/>
      <c r="J41" s="403"/>
      <c r="K41" s="84"/>
      <c r="L41" s="238"/>
      <c r="M41" s="84"/>
      <c r="N41" s="227">
        <f t="shared" si="1"/>
        <v>15812.8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04"/>
      <c r="J42" s="405"/>
      <c r="K42" s="84"/>
      <c r="L42" s="238"/>
      <c r="M42" s="84"/>
      <c r="N42" s="227">
        <f t="shared" si="1"/>
        <v>15812.8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15812.8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15812.8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15812.8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15812.8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15812.8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15812.8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15812.8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15812.8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15812.8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15812.8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15812.8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15812.8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15812.8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15812.8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15812.8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15812.8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15812.8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15812.8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15812.8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15812.8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15812.8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15812.8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15812.8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1089951.5</v>
      </c>
      <c r="G67" s="263">
        <f>SUM(G3:G66)</f>
        <v>423610.18</v>
      </c>
      <c r="I67" s="406" t="s">
        <v>35</v>
      </c>
      <c r="J67" s="407"/>
      <c r="K67" s="264">
        <f>SUM(K3:K66)</f>
        <v>92013.200000000012</v>
      </c>
      <c r="L67" s="265"/>
      <c r="M67" s="266">
        <f>SUM(M3:M66)</f>
        <v>76200.400000000009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10" t="s">
        <v>36</v>
      </c>
      <c r="I68" s="408"/>
      <c r="J68" s="409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411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>
        <v>8208</v>
      </c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14274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53412.4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53055.3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46137.599999999999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6800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76020.600000000006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>
        <v>13312</v>
      </c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>
        <v>55584.1</v>
      </c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326804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I29" activePane="bottomRight" state="frozen"/>
      <selection pane="topRight" activeCell="D1" sqref="D1"/>
      <selection pane="bottomLeft" activeCell="A5" sqref="A5"/>
      <selection pane="bottomRight" activeCell="M36" sqref="M3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90"/>
      <c r="C1" s="392" t="s">
        <v>120</v>
      </c>
      <c r="D1" s="393"/>
      <c r="E1" s="393"/>
      <c r="F1" s="393"/>
      <c r="G1" s="393"/>
      <c r="H1" s="393"/>
      <c r="I1" s="393"/>
      <c r="J1" s="393"/>
      <c r="K1" s="393"/>
      <c r="L1" s="393"/>
      <c r="M1" s="393"/>
    </row>
    <row r="2" spans="1:18" ht="16.5" thickBot="1" x14ac:dyDescent="0.3">
      <c r="B2" s="39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94" t="s">
        <v>0</v>
      </c>
      <c r="C3" s="395"/>
      <c r="D3" s="14"/>
      <c r="E3" s="15"/>
      <c r="F3" s="16"/>
      <c r="H3" s="396" t="s">
        <v>1</v>
      </c>
      <c r="I3" s="396"/>
      <c r="K3" s="18"/>
      <c r="L3" s="19"/>
      <c r="M3" s="20"/>
      <c r="P3" s="388" t="s">
        <v>2</v>
      </c>
      <c r="R3" s="361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63" t="s">
        <v>5</v>
      </c>
      <c r="F4" s="364"/>
      <c r="H4" s="365" t="s">
        <v>6</v>
      </c>
      <c r="I4" s="366"/>
      <c r="J4" s="25"/>
      <c r="K4" s="26"/>
      <c r="L4" s="27"/>
      <c r="M4" s="28" t="s">
        <v>7</v>
      </c>
      <c r="N4" s="29" t="s">
        <v>8</v>
      </c>
      <c r="P4" s="389"/>
      <c r="Q4" s="30" t="s">
        <v>9</v>
      </c>
      <c r="R4" s="362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>N5+M5+L5+I5+C5</f>
        <v>128033.5</v>
      </c>
      <c r="Q5" s="45">
        <f t="shared" ref="Q5:Q47" si="0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>N6+M6+L6+I6+C6</f>
        <v>121278</v>
      </c>
      <c r="Q6" s="45">
        <f t="shared" si="0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>N7+M7+L7+I7+C7</f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ref="P8:P9" si="1">N8+M8+L8+I8+C8</f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1"/>
        <v>138587</v>
      </c>
      <c r="Q9" s="45">
        <f t="shared" si="0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>N10+M10+L10+I10+C10</f>
        <v>149140</v>
      </c>
      <c r="Q10" s="45">
        <f t="shared" si="0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0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0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0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0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0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0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0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0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0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44961</v>
      </c>
      <c r="K41" s="48" t="s">
        <v>128</v>
      </c>
      <c r="L41" s="49">
        <v>23359.65</v>
      </c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44968</v>
      </c>
      <c r="K42" s="48" t="s">
        <v>137</v>
      </c>
      <c r="L42" s="49">
        <v>25599</v>
      </c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44975</v>
      </c>
      <c r="K43" s="48" t="s">
        <v>148</v>
      </c>
      <c r="L43" s="49">
        <v>24057</v>
      </c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44982</v>
      </c>
      <c r="K44" s="48" t="s">
        <v>157</v>
      </c>
      <c r="L44" s="49">
        <v>23456.5</v>
      </c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48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48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48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44967</v>
      </c>
      <c r="K49" s="85" t="s">
        <v>231</v>
      </c>
      <c r="L49" s="49">
        <v>1856</v>
      </c>
      <c r="M49" s="372">
        <f>SUM(M5:M40)</f>
        <v>1964337.8699999999</v>
      </c>
      <c r="N49" s="372">
        <f>SUM(N5:N40)</f>
        <v>1314937</v>
      </c>
      <c r="P49" s="111">
        <f>SUM(P5:P40)</f>
        <v>3956557.8699999996</v>
      </c>
      <c r="Q49" s="384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44971</v>
      </c>
      <c r="K50" s="88" t="s">
        <v>233</v>
      </c>
      <c r="L50" s="89">
        <v>4698</v>
      </c>
      <c r="M50" s="373"/>
      <c r="N50" s="373"/>
      <c r="P50" s="44"/>
      <c r="Q50" s="385"/>
      <c r="R50" s="112">
        <f>SUM(R5:R49)</f>
        <v>16567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>
        <v>44974</v>
      </c>
      <c r="K51" s="85" t="s">
        <v>221</v>
      </c>
      <c r="L51" s="49">
        <v>28000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>
        <v>44977</v>
      </c>
      <c r="K52" s="48" t="s">
        <v>235</v>
      </c>
      <c r="L52" s="49">
        <v>8178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>
        <v>44977</v>
      </c>
      <c r="K53" s="48" t="s">
        <v>233</v>
      </c>
      <c r="L53" s="49">
        <v>3340</v>
      </c>
      <c r="M53" s="386">
        <f>M49+N49</f>
        <v>3279274.87</v>
      </c>
      <c r="N53" s="387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>
        <v>44980</v>
      </c>
      <c r="K54" s="48" t="s">
        <v>228</v>
      </c>
      <c r="L54" s="49">
        <v>1381.27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74">
        <v>44984</v>
      </c>
      <c r="K55" s="121" t="s">
        <v>227</v>
      </c>
      <c r="L55" s="49">
        <v>2320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>
        <v>44985</v>
      </c>
      <c r="K56" s="336" t="s">
        <v>237</v>
      </c>
      <c r="L56" s="68">
        <v>5104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>
        <v>44988</v>
      </c>
      <c r="K57" s="121" t="s">
        <v>239</v>
      </c>
      <c r="L57" s="84">
        <v>48121.13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1317400.1000000001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323903.71000000002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80" t="s">
        <v>15</v>
      </c>
      <c r="I77" s="381"/>
      <c r="J77" s="154"/>
      <c r="K77" s="382">
        <f>I75+L75</f>
        <v>399779.21</v>
      </c>
      <c r="L77" s="383"/>
      <c r="M77" s="155"/>
      <c r="N77" s="155"/>
      <c r="P77" s="44"/>
      <c r="Q77" s="19"/>
    </row>
    <row r="78" spans="1:17" x14ac:dyDescent="0.25">
      <c r="D78" s="374" t="s">
        <v>16</v>
      </c>
      <c r="E78" s="374"/>
      <c r="F78" s="156">
        <f>F75-K77-C75</f>
        <v>2223607.69</v>
      </c>
      <c r="I78" s="157"/>
      <c r="J78" s="158"/>
    </row>
    <row r="79" spans="1:17" ht="18.75" x14ac:dyDescent="0.3">
      <c r="D79" s="375" t="s">
        <v>17</v>
      </c>
      <c r="E79" s="375"/>
      <c r="F79" s="101">
        <v>-1830849.67</v>
      </c>
      <c r="I79" s="376" t="s">
        <v>18</v>
      </c>
      <c r="J79" s="377"/>
      <c r="K79" s="378">
        <f>F81+F82+F83</f>
        <v>621295.02</v>
      </c>
      <c r="L79" s="378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392758.02</v>
      </c>
      <c r="H81" s="168"/>
      <c r="I81" s="169" t="s">
        <v>21</v>
      </c>
      <c r="J81" s="170"/>
      <c r="K81" s="379">
        <f>-C4</f>
        <v>-3504178.07</v>
      </c>
      <c r="L81" s="378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367" t="s">
        <v>24</v>
      </c>
      <c r="E83" s="368"/>
      <c r="F83" s="173">
        <v>0</v>
      </c>
      <c r="I83" s="412" t="s">
        <v>25</v>
      </c>
      <c r="J83" s="413"/>
      <c r="K83" s="414">
        <f>K79+K81</f>
        <v>-2882883.05</v>
      </c>
      <c r="L83" s="414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56">
    <sortCondition ref="J46:J56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23"/>
  <sheetViews>
    <sheetView topLeftCell="F13" zoomScale="115" zoomScaleNormal="115" workbookViewId="0">
      <selection activeCell="M26" sqref="M2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/>
      <c r="F3" s="217"/>
      <c r="G3" s="219">
        <f>D3-F3</f>
        <v>93517.24</v>
      </c>
      <c r="I3" s="235" t="s">
        <v>118</v>
      </c>
      <c r="J3" s="290">
        <v>11442</v>
      </c>
      <c r="K3" s="237">
        <v>9707.2000000000007</v>
      </c>
      <c r="L3" s="218"/>
      <c r="M3" s="220"/>
      <c r="N3" s="221">
        <f>K3-M3</f>
        <v>9707.2000000000007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/>
      <c r="F4" s="101"/>
      <c r="G4" s="225">
        <f t="shared" ref="G4:G65" si="0">D4-F4</f>
        <v>13098.5</v>
      </c>
      <c r="H4" s="226"/>
      <c r="I4" s="287" t="s">
        <v>119</v>
      </c>
      <c r="J4" s="288">
        <v>11455</v>
      </c>
      <c r="K4" s="289">
        <v>480</v>
      </c>
      <c r="L4" s="218"/>
      <c r="M4" s="220"/>
      <c r="N4" s="227">
        <f>N3+K4-M4</f>
        <v>10187.200000000001</v>
      </c>
    </row>
    <row r="5" spans="2:14" ht="15.75" x14ac:dyDescent="0.25">
      <c r="B5" s="222">
        <v>44958</v>
      </c>
      <c r="C5" s="223" t="s">
        <v>167</v>
      </c>
      <c r="D5" s="101">
        <v>63500.3</v>
      </c>
      <c r="E5" s="224"/>
      <c r="F5" s="101"/>
      <c r="G5" s="225">
        <f t="shared" si="0"/>
        <v>63500.3</v>
      </c>
      <c r="I5" s="355" t="s">
        <v>267</v>
      </c>
      <c r="J5" s="310">
        <v>11457</v>
      </c>
      <c r="K5" s="220">
        <v>480</v>
      </c>
      <c r="L5" s="218"/>
      <c r="M5" s="220"/>
      <c r="N5" s="227">
        <f t="shared" ref="N5:N65" si="1">N4+K5-M5</f>
        <v>10667.2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/>
      <c r="F6" s="101"/>
      <c r="G6" s="225">
        <f t="shared" si="0"/>
        <v>97811.32</v>
      </c>
      <c r="I6" s="355" t="s">
        <v>268</v>
      </c>
      <c r="J6" s="310">
        <v>11469</v>
      </c>
      <c r="K6" s="220">
        <v>360</v>
      </c>
      <c r="L6" s="218"/>
      <c r="M6" s="220"/>
      <c r="N6" s="227">
        <f t="shared" si="1"/>
        <v>11027.2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/>
      <c r="F7" s="101"/>
      <c r="G7" s="225">
        <f t="shared" si="0"/>
        <v>23821.599999999999</v>
      </c>
      <c r="I7" s="355" t="s">
        <v>269</v>
      </c>
      <c r="J7" s="310">
        <v>11483</v>
      </c>
      <c r="K7" s="220">
        <v>3880</v>
      </c>
      <c r="L7" s="218"/>
      <c r="M7" s="220"/>
      <c r="N7" s="227">
        <f t="shared" si="1"/>
        <v>14907.2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/>
      <c r="F8" s="101"/>
      <c r="G8" s="225">
        <f t="shared" si="0"/>
        <v>28550.54</v>
      </c>
      <c r="I8" s="355" t="s">
        <v>270</v>
      </c>
      <c r="J8" s="310">
        <v>11496</v>
      </c>
      <c r="K8" s="220">
        <v>9763.2000000000007</v>
      </c>
      <c r="L8" s="218"/>
      <c r="M8" s="220"/>
      <c r="N8" s="227">
        <f t="shared" si="1"/>
        <v>24670.400000000001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/>
      <c r="F9" s="101"/>
      <c r="G9" s="225">
        <f t="shared" si="0"/>
        <v>54776.1</v>
      </c>
      <c r="I9" s="355" t="s">
        <v>271</v>
      </c>
      <c r="J9" s="310">
        <v>11506</v>
      </c>
      <c r="K9" s="220">
        <v>600</v>
      </c>
      <c r="L9" s="218"/>
      <c r="M9" s="220"/>
      <c r="N9" s="227">
        <f t="shared" si="1"/>
        <v>25270.400000000001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/>
      <c r="F10" s="101"/>
      <c r="G10" s="225">
        <f t="shared" si="0"/>
        <v>6216</v>
      </c>
      <c r="H10" s="226"/>
      <c r="I10" s="355" t="s">
        <v>272</v>
      </c>
      <c r="J10" s="310">
        <v>11517</v>
      </c>
      <c r="K10" s="220">
        <v>9568</v>
      </c>
      <c r="L10" s="218"/>
      <c r="M10" s="220"/>
      <c r="N10" s="227">
        <f t="shared" si="1"/>
        <v>34838.400000000001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/>
      <c r="F11" s="101"/>
      <c r="G11" s="225">
        <f t="shared" si="0"/>
        <v>89707.48</v>
      </c>
      <c r="I11" s="355" t="s">
        <v>273</v>
      </c>
      <c r="J11" s="310">
        <v>11519</v>
      </c>
      <c r="K11" s="220">
        <v>360</v>
      </c>
      <c r="L11" s="218"/>
      <c r="M11" s="220"/>
      <c r="N11" s="227">
        <f t="shared" si="1"/>
        <v>35198.400000000001</v>
      </c>
    </row>
    <row r="12" spans="2:14" ht="15.75" x14ac:dyDescent="0.25">
      <c r="B12" s="222">
        <v>44964</v>
      </c>
      <c r="C12" s="223" t="s">
        <v>174</v>
      </c>
      <c r="D12" s="101">
        <v>44780.82</v>
      </c>
      <c r="E12" s="224"/>
      <c r="F12" s="101"/>
      <c r="G12" s="225">
        <f t="shared" si="0"/>
        <v>44780.82</v>
      </c>
      <c r="I12" s="355" t="s">
        <v>274</v>
      </c>
      <c r="J12" s="310">
        <v>11550</v>
      </c>
      <c r="K12" s="220">
        <v>17701.599999999999</v>
      </c>
      <c r="L12" s="218"/>
      <c r="M12" s="220"/>
      <c r="N12" s="227">
        <f t="shared" si="1"/>
        <v>52900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/>
      <c r="F13" s="101"/>
      <c r="G13" s="225">
        <f t="shared" si="0"/>
        <v>21573</v>
      </c>
      <c r="I13" s="355" t="s">
        <v>275</v>
      </c>
      <c r="J13" s="310">
        <v>11554</v>
      </c>
      <c r="K13" s="220">
        <v>600</v>
      </c>
      <c r="L13" s="218"/>
      <c r="M13" s="220"/>
      <c r="N13" s="227">
        <f t="shared" si="1"/>
        <v>53500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/>
      <c r="F14" s="101"/>
      <c r="G14" s="225">
        <f t="shared" si="0"/>
        <v>30244.83</v>
      </c>
      <c r="I14" s="355" t="s">
        <v>275</v>
      </c>
      <c r="J14" s="310">
        <v>11559</v>
      </c>
      <c r="K14" s="220">
        <v>600</v>
      </c>
      <c r="L14" s="218"/>
      <c r="M14" s="220"/>
      <c r="N14" s="227">
        <f t="shared" si="1"/>
        <v>54100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/>
      <c r="F15" s="101"/>
      <c r="G15" s="225">
        <f t="shared" si="0"/>
        <v>10627.4</v>
      </c>
      <c r="I15" s="355" t="s">
        <v>276</v>
      </c>
      <c r="J15" s="310">
        <v>11572</v>
      </c>
      <c r="K15" s="220">
        <v>15001</v>
      </c>
      <c r="L15" s="218"/>
      <c r="M15" s="220"/>
      <c r="N15" s="227">
        <f t="shared" si="1"/>
        <v>69101</v>
      </c>
    </row>
    <row r="16" spans="2:14" ht="15.75" x14ac:dyDescent="0.25">
      <c r="B16" s="222">
        <v>44968</v>
      </c>
      <c r="C16" s="223" t="s">
        <v>178</v>
      </c>
      <c r="D16" s="101">
        <v>106320.8</v>
      </c>
      <c r="E16" s="224"/>
      <c r="F16" s="101"/>
      <c r="G16" s="225">
        <f t="shared" si="0"/>
        <v>106320.8</v>
      </c>
      <c r="I16" s="355" t="s">
        <v>277</v>
      </c>
      <c r="J16" s="310">
        <v>11577</v>
      </c>
      <c r="K16" s="220">
        <v>360</v>
      </c>
      <c r="L16" s="218"/>
      <c r="M16" s="220"/>
      <c r="N16" s="227">
        <f t="shared" si="1"/>
        <v>69461</v>
      </c>
    </row>
    <row r="17" spans="1:14" ht="15.75" x14ac:dyDescent="0.25">
      <c r="B17" s="222">
        <v>44970</v>
      </c>
      <c r="C17" s="223" t="s">
        <v>179</v>
      </c>
      <c r="D17" s="101">
        <v>15558.9</v>
      </c>
      <c r="E17" s="224"/>
      <c r="F17" s="101"/>
      <c r="G17" s="225">
        <f t="shared" si="0"/>
        <v>15558.9</v>
      </c>
      <c r="I17" s="355" t="s">
        <v>277</v>
      </c>
      <c r="J17" s="310">
        <v>11582</v>
      </c>
      <c r="K17" s="220">
        <v>6566.4</v>
      </c>
      <c r="L17" s="218"/>
      <c r="M17" s="220"/>
      <c r="N17" s="227">
        <f t="shared" si="1"/>
        <v>76027.399999999994</v>
      </c>
    </row>
    <row r="18" spans="1:14" ht="15.75" x14ac:dyDescent="0.25">
      <c r="B18" s="222">
        <v>44971</v>
      </c>
      <c r="C18" s="223" t="s">
        <v>180</v>
      </c>
      <c r="D18" s="101">
        <v>38966</v>
      </c>
      <c r="E18" s="224"/>
      <c r="F18" s="101"/>
      <c r="G18" s="225">
        <f t="shared" si="0"/>
        <v>38966</v>
      </c>
      <c r="I18" s="355" t="s">
        <v>278</v>
      </c>
      <c r="J18" s="310">
        <v>11587</v>
      </c>
      <c r="K18" s="220">
        <v>600</v>
      </c>
      <c r="L18" s="218"/>
      <c r="M18" s="220"/>
      <c r="N18" s="227">
        <f t="shared" si="1"/>
        <v>76627.399999999994</v>
      </c>
    </row>
    <row r="19" spans="1:14" ht="15.75" x14ac:dyDescent="0.25">
      <c r="B19" s="222">
        <v>44972</v>
      </c>
      <c r="C19" s="223" t="s">
        <v>181</v>
      </c>
      <c r="D19" s="101">
        <v>22837.8</v>
      </c>
      <c r="E19" s="224"/>
      <c r="F19" s="101"/>
      <c r="G19" s="225">
        <f t="shared" si="0"/>
        <v>22837.8</v>
      </c>
      <c r="I19" s="355" t="s">
        <v>279</v>
      </c>
      <c r="J19" s="310">
        <v>11615</v>
      </c>
      <c r="K19" s="220">
        <v>360</v>
      </c>
      <c r="L19" s="218"/>
      <c r="M19" s="220"/>
      <c r="N19" s="227">
        <f t="shared" si="1"/>
        <v>76987.399999999994</v>
      </c>
    </row>
    <row r="20" spans="1:14" ht="17.25" x14ac:dyDescent="0.3">
      <c r="B20" s="222">
        <v>44972</v>
      </c>
      <c r="C20" s="223" t="s">
        <v>182</v>
      </c>
      <c r="D20" s="101">
        <v>3940.89</v>
      </c>
      <c r="E20" s="224"/>
      <c r="F20" s="101"/>
      <c r="G20" s="225">
        <f t="shared" si="0"/>
        <v>3940.89</v>
      </c>
      <c r="I20" s="355" t="s">
        <v>280</v>
      </c>
      <c r="J20" s="310">
        <v>11637</v>
      </c>
      <c r="K20" s="220">
        <v>9180</v>
      </c>
      <c r="L20" s="218"/>
      <c r="M20" s="231"/>
      <c r="N20" s="227">
        <f t="shared" si="1"/>
        <v>86167.4</v>
      </c>
    </row>
    <row r="21" spans="1:14" ht="17.25" x14ac:dyDescent="0.3">
      <c r="B21" s="222">
        <v>44973</v>
      </c>
      <c r="C21" s="223" t="s">
        <v>183</v>
      </c>
      <c r="D21" s="101">
        <v>91161.2</v>
      </c>
      <c r="E21" s="224"/>
      <c r="F21" s="101"/>
      <c r="G21" s="225">
        <f t="shared" si="0"/>
        <v>91161.2</v>
      </c>
      <c r="I21" s="355" t="s">
        <v>281</v>
      </c>
      <c r="J21" s="310">
        <v>11643</v>
      </c>
      <c r="K21" s="220">
        <v>360</v>
      </c>
      <c r="L21" s="218"/>
      <c r="M21" s="231"/>
      <c r="N21" s="227">
        <f t="shared" si="1"/>
        <v>86527.4</v>
      </c>
    </row>
    <row r="22" spans="1:14" ht="18.75" x14ac:dyDescent="0.3">
      <c r="B22" s="222">
        <v>44974</v>
      </c>
      <c r="C22" s="223" t="s">
        <v>184</v>
      </c>
      <c r="D22" s="101">
        <v>7864.6</v>
      </c>
      <c r="E22" s="224"/>
      <c r="F22" s="101"/>
      <c r="G22" s="225">
        <f t="shared" si="0"/>
        <v>7864.6</v>
      </c>
      <c r="H22" s="232"/>
      <c r="I22" s="355" t="s">
        <v>282</v>
      </c>
      <c r="J22" s="310">
        <v>11656</v>
      </c>
      <c r="K22" s="220">
        <v>360</v>
      </c>
      <c r="L22" s="218"/>
      <c r="M22" s="231"/>
      <c r="N22" s="227">
        <f t="shared" si="1"/>
        <v>86887.4</v>
      </c>
    </row>
    <row r="23" spans="1:14" ht="15.75" x14ac:dyDescent="0.25">
      <c r="B23" s="222">
        <v>44974</v>
      </c>
      <c r="C23" s="223" t="s">
        <v>185</v>
      </c>
      <c r="D23" s="101">
        <v>56418.54</v>
      </c>
      <c r="E23" s="224"/>
      <c r="F23" s="101"/>
      <c r="G23" s="225">
        <f t="shared" si="0"/>
        <v>56418.54</v>
      </c>
      <c r="H23" s="233"/>
      <c r="I23" s="355" t="s">
        <v>283</v>
      </c>
      <c r="J23" s="310">
        <v>11683</v>
      </c>
      <c r="K23" s="220">
        <v>360</v>
      </c>
      <c r="L23" s="224"/>
      <c r="M23" s="101"/>
      <c r="N23" s="227">
        <f t="shared" si="1"/>
        <v>87247.4</v>
      </c>
    </row>
    <row r="24" spans="1:14" ht="21" customHeight="1" x14ac:dyDescent="0.25">
      <c r="B24" s="222">
        <v>44975</v>
      </c>
      <c r="C24" s="223" t="s">
        <v>186</v>
      </c>
      <c r="D24" s="101">
        <v>255285.95</v>
      </c>
      <c r="E24" s="224"/>
      <c r="F24" s="101"/>
      <c r="G24" s="225">
        <f t="shared" si="0"/>
        <v>255285.95</v>
      </c>
      <c r="H24" s="233"/>
      <c r="I24" s="355" t="s">
        <v>284</v>
      </c>
      <c r="J24" s="310">
        <v>11694</v>
      </c>
      <c r="K24" s="220">
        <v>11071.8</v>
      </c>
      <c r="L24" s="224"/>
      <c r="M24" s="101"/>
      <c r="N24" s="227">
        <f t="shared" si="1"/>
        <v>98319.2</v>
      </c>
    </row>
    <row r="25" spans="1:14" ht="15.75" x14ac:dyDescent="0.25">
      <c r="B25" s="222">
        <v>44975</v>
      </c>
      <c r="C25" s="223" t="s">
        <v>187</v>
      </c>
      <c r="D25" s="101">
        <v>7950</v>
      </c>
      <c r="E25" s="224"/>
      <c r="F25" s="101"/>
      <c r="G25" s="225">
        <f t="shared" si="0"/>
        <v>7950</v>
      </c>
      <c r="H25" s="234"/>
      <c r="I25" s="355" t="s">
        <v>285</v>
      </c>
      <c r="J25" s="310">
        <v>11710</v>
      </c>
      <c r="K25" s="220">
        <v>360</v>
      </c>
      <c r="L25" s="224"/>
      <c r="M25" s="101"/>
      <c r="N25" s="227">
        <f t="shared" si="1"/>
        <v>98679.2</v>
      </c>
    </row>
    <row r="26" spans="1:14" ht="15.75" x14ac:dyDescent="0.25">
      <c r="B26" s="222">
        <v>44977</v>
      </c>
      <c r="C26" s="223" t="s">
        <v>188</v>
      </c>
      <c r="D26" s="101">
        <v>48571.5</v>
      </c>
      <c r="E26" s="224"/>
      <c r="F26" s="101"/>
      <c r="G26" s="225">
        <f t="shared" si="0"/>
        <v>48571.5</v>
      </c>
      <c r="H26" s="234"/>
      <c r="I26" s="355" t="s">
        <v>286</v>
      </c>
      <c r="J26" s="310">
        <v>11715</v>
      </c>
      <c r="K26" s="220">
        <v>600</v>
      </c>
      <c r="L26" s="224"/>
      <c r="M26" s="101"/>
      <c r="N26" s="227">
        <f t="shared" si="1"/>
        <v>99279.2</v>
      </c>
    </row>
    <row r="27" spans="1:14" ht="15.75" x14ac:dyDescent="0.25">
      <c r="B27" s="222">
        <v>44978</v>
      </c>
      <c r="C27" s="223" t="s">
        <v>189</v>
      </c>
      <c r="D27" s="101">
        <v>22975.1</v>
      </c>
      <c r="E27" s="224"/>
      <c r="F27" s="101"/>
      <c r="G27" s="225">
        <f t="shared" si="0"/>
        <v>22975.1</v>
      </c>
      <c r="H27" s="234"/>
      <c r="I27" s="357">
        <v>44986</v>
      </c>
      <c r="J27" s="310"/>
      <c r="K27" s="220"/>
      <c r="L27" s="224"/>
      <c r="M27" s="101"/>
      <c r="N27" s="227">
        <f t="shared" si="1"/>
        <v>99279.2</v>
      </c>
    </row>
    <row r="28" spans="1:14" ht="15.75" x14ac:dyDescent="0.25">
      <c r="B28" s="222">
        <v>44978</v>
      </c>
      <c r="C28" s="223" t="s">
        <v>190</v>
      </c>
      <c r="D28" s="101">
        <v>6000</v>
      </c>
      <c r="E28" s="224"/>
      <c r="F28" s="101"/>
      <c r="G28" s="225">
        <f t="shared" si="0"/>
        <v>6000</v>
      </c>
      <c r="H28" s="234"/>
      <c r="I28" s="357">
        <v>44987</v>
      </c>
      <c r="J28" s="310"/>
      <c r="K28" s="220"/>
      <c r="L28" s="224"/>
      <c r="M28" s="101"/>
      <c r="N28" s="227">
        <f t="shared" si="1"/>
        <v>99279.2</v>
      </c>
    </row>
    <row r="29" spans="1:14" ht="15.75" x14ac:dyDescent="0.25">
      <c r="B29" s="222">
        <v>44979</v>
      </c>
      <c r="C29" s="223" t="s">
        <v>191</v>
      </c>
      <c r="D29" s="101">
        <v>5547</v>
      </c>
      <c r="E29" s="224"/>
      <c r="F29" s="101"/>
      <c r="G29" s="225">
        <f t="shared" si="0"/>
        <v>5547</v>
      </c>
      <c r="H29" s="234"/>
      <c r="I29" s="357">
        <v>44988</v>
      </c>
      <c r="J29" s="310"/>
      <c r="K29" s="220"/>
      <c r="L29" s="224"/>
      <c r="M29" s="101"/>
      <c r="N29" s="227">
        <f t="shared" si="1"/>
        <v>99279.2</v>
      </c>
    </row>
    <row r="30" spans="1:14" ht="15.75" x14ac:dyDescent="0.25">
      <c r="A30" s="31"/>
      <c r="B30" s="222">
        <v>44980</v>
      </c>
      <c r="C30" s="223" t="s">
        <v>192</v>
      </c>
      <c r="D30" s="101">
        <v>89040.4</v>
      </c>
      <c r="E30" s="224"/>
      <c r="F30" s="101"/>
      <c r="G30" s="225">
        <f t="shared" si="0"/>
        <v>89040.4</v>
      </c>
      <c r="H30" s="234"/>
      <c r="I30" s="358"/>
      <c r="J30" s="281"/>
      <c r="K30" s="237"/>
      <c r="L30" s="224"/>
      <c r="M30" s="101"/>
      <c r="N30" s="227">
        <f t="shared" si="1"/>
        <v>99279.2</v>
      </c>
    </row>
    <row r="31" spans="1:14" ht="15.75" x14ac:dyDescent="0.25">
      <c r="B31" s="222">
        <v>44981</v>
      </c>
      <c r="C31" s="223" t="s">
        <v>193</v>
      </c>
      <c r="D31" s="101">
        <v>119560.24</v>
      </c>
      <c r="E31" s="224"/>
      <c r="F31" s="101"/>
      <c r="G31" s="225">
        <f t="shared" si="0"/>
        <v>119560.24</v>
      </c>
      <c r="H31" s="233"/>
      <c r="I31" s="274"/>
      <c r="J31"/>
      <c r="K31" s="5">
        <v>0</v>
      </c>
      <c r="L31" s="224"/>
      <c r="M31" s="101"/>
      <c r="N31" s="227">
        <f t="shared" si="1"/>
        <v>99279.2</v>
      </c>
    </row>
    <row r="32" spans="1:14" ht="15.75" x14ac:dyDescent="0.25">
      <c r="B32" s="222">
        <v>44982</v>
      </c>
      <c r="C32" s="223" t="s">
        <v>194</v>
      </c>
      <c r="D32" s="101">
        <v>84723.4</v>
      </c>
      <c r="E32" s="224"/>
      <c r="F32" s="101"/>
      <c r="G32" s="225">
        <f t="shared" si="0"/>
        <v>84723.4</v>
      </c>
      <c r="H32" s="233"/>
      <c r="I32" s="274"/>
      <c r="J32"/>
      <c r="K32" s="5">
        <v>0</v>
      </c>
      <c r="L32" s="224"/>
      <c r="M32" s="101"/>
      <c r="N32" s="227">
        <f t="shared" si="1"/>
        <v>99279.2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/>
      <c r="F33" s="101"/>
      <c r="G33" s="225">
        <f t="shared" si="0"/>
        <v>50119.18</v>
      </c>
      <c r="I33" s="274"/>
      <c r="J33"/>
      <c r="K33" s="5">
        <v>0</v>
      </c>
      <c r="L33" s="224"/>
      <c r="M33" s="101"/>
      <c r="N33" s="227">
        <f t="shared" si="1"/>
        <v>99279.2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/>
      <c r="F34" s="101"/>
      <c r="G34" s="225">
        <f t="shared" si="0"/>
        <v>13491.2</v>
      </c>
      <c r="I34" s="274"/>
      <c r="J34"/>
      <c r="K34" s="167"/>
      <c r="L34" s="224"/>
      <c r="M34" s="101"/>
      <c r="N34" s="227">
        <f t="shared" si="1"/>
        <v>99279.2</v>
      </c>
    </row>
    <row r="35" spans="2:14" ht="15.75" x14ac:dyDescent="0.25">
      <c r="B35" s="222">
        <v>44987</v>
      </c>
      <c r="C35" s="223" t="s">
        <v>197</v>
      </c>
      <c r="D35" s="101">
        <v>137215.21</v>
      </c>
      <c r="E35" s="224"/>
      <c r="F35" s="101"/>
      <c r="G35" s="225">
        <f t="shared" si="0"/>
        <v>137215.21</v>
      </c>
      <c r="I35" s="235"/>
      <c r="J35" s="236"/>
      <c r="K35" s="237"/>
      <c r="L35" s="224"/>
      <c r="M35" s="101"/>
      <c r="N35" s="227">
        <f t="shared" si="1"/>
        <v>99279.2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/>
      <c r="F36" s="101"/>
      <c r="G36" s="225">
        <f t="shared" si="0"/>
        <v>11208</v>
      </c>
      <c r="I36" s="397"/>
      <c r="J36" s="398"/>
      <c r="K36" s="398"/>
      <c r="L36" s="399"/>
      <c r="M36" s="101"/>
      <c r="N36" s="227">
        <f t="shared" si="1"/>
        <v>99279.2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/>
      <c r="F37" s="101"/>
      <c r="G37" s="225">
        <f t="shared" si="0"/>
        <v>4184.6000000000004</v>
      </c>
      <c r="I37" s="397"/>
      <c r="J37" s="398"/>
      <c r="K37" s="398"/>
      <c r="L37" s="399"/>
      <c r="M37" s="101"/>
      <c r="N37" s="227">
        <f t="shared" si="1"/>
        <v>99279.2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/>
      <c r="F38" s="101"/>
      <c r="G38" s="225">
        <f t="shared" si="0"/>
        <v>53684.03</v>
      </c>
      <c r="I38" s="228"/>
      <c r="J38" s="229"/>
      <c r="K38" s="230"/>
      <c r="L38" s="224"/>
      <c r="M38" s="101"/>
      <c r="N38" s="227">
        <f t="shared" si="1"/>
        <v>99279.2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99279.2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00" t="s">
        <v>35</v>
      </c>
      <c r="J40" s="401"/>
      <c r="K40" s="84"/>
      <c r="L40" s="238"/>
      <c r="M40" s="84"/>
      <c r="N40" s="227">
        <f t="shared" si="1"/>
        <v>99279.2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02"/>
      <c r="J41" s="403"/>
      <c r="K41" s="84"/>
      <c r="L41" s="238"/>
      <c r="M41" s="84"/>
      <c r="N41" s="227">
        <f t="shared" si="1"/>
        <v>99279.2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04"/>
      <c r="J42" s="405"/>
      <c r="K42" s="84"/>
      <c r="L42" s="238"/>
      <c r="M42" s="84"/>
      <c r="N42" s="227">
        <f t="shared" si="1"/>
        <v>99279.2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99279.2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99279.2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99279.2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99279.2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99279.2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99279.2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99279.2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99279.2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99279.2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99279.2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99279.2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99279.2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99279.2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99279.2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99279.2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99279.2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99279.2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99279.2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99279.2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99279.2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99279.2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99279.2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99279.2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0</v>
      </c>
      <c r="G67" s="263">
        <f>SUM(G3:G66)</f>
        <v>1830849.67</v>
      </c>
      <c r="I67" s="406" t="s">
        <v>35</v>
      </c>
      <c r="J67" s="407"/>
      <c r="K67" s="264">
        <f>SUM(K3:K66)</f>
        <v>99279.2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10" t="s">
        <v>36</v>
      </c>
      <c r="I68" s="415"/>
      <c r="J68" s="416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411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x14ac:dyDescent="0.25">
      <c r="C74" s="275"/>
      <c r="D74" s="189"/>
      <c r="E74" s="276"/>
      <c r="F74"/>
      <c r="H74" s="233"/>
      <c r="I74" s="303"/>
      <c r="J74" s="191"/>
      <c r="K74" s="304"/>
      <c r="L74" s="304"/>
      <c r="M74" s="299"/>
      <c r="N74"/>
    </row>
    <row r="75" spans="2:14" ht="15.75" x14ac:dyDescent="0.25">
      <c r="C75" s="275"/>
      <c r="D75" s="108"/>
      <c r="E75" s="276"/>
      <c r="H75" s="233"/>
      <c r="I75" s="188"/>
      <c r="J75" s="188"/>
      <c r="K75" s="188"/>
      <c r="L75" s="302"/>
      <c r="M75" s="299"/>
      <c r="N75"/>
    </row>
    <row r="76" spans="2:14" ht="15.75" x14ac:dyDescent="0.25">
      <c r="C76" s="275"/>
      <c r="D76" s="108"/>
      <c r="E76" s="276"/>
      <c r="H76" s="233"/>
      <c r="I76" s="188"/>
      <c r="J76" s="188"/>
      <c r="K76" s="188"/>
      <c r="L76" s="302"/>
      <c r="M76" s="299"/>
      <c r="N76"/>
    </row>
    <row r="77" spans="2:14" ht="15.75" x14ac:dyDescent="0.25">
      <c r="C77" s="275"/>
      <c r="D77" s="108"/>
      <c r="E77" s="276"/>
      <c r="I77" s="299"/>
      <c r="J77" s="299"/>
      <c r="K77" s="299"/>
      <c r="L77" s="298"/>
      <c r="M77" s="299"/>
      <c r="N77"/>
    </row>
    <row r="78" spans="2:14" ht="15.75" x14ac:dyDescent="0.25">
      <c r="C78" s="275"/>
      <c r="D78" s="108"/>
      <c r="E78" s="276"/>
      <c r="I78" s="299"/>
      <c r="J78" s="299"/>
      <c r="K78" s="299"/>
      <c r="L78" s="298"/>
      <c r="M78" s="299"/>
      <c r="N78"/>
    </row>
    <row r="79" spans="2:14" ht="15.75" x14ac:dyDescent="0.25">
      <c r="C79" s="275"/>
      <c r="D79" s="108"/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abSelected="1" topLeftCell="G8" workbookViewId="0">
      <selection activeCell="Q15" sqref="Q1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90"/>
      <c r="C1" s="392" t="s">
        <v>238</v>
      </c>
      <c r="D1" s="393"/>
      <c r="E1" s="393"/>
      <c r="F1" s="393"/>
      <c r="G1" s="393"/>
      <c r="H1" s="393"/>
      <c r="I1" s="393"/>
      <c r="J1" s="393"/>
      <c r="K1" s="393"/>
      <c r="L1" s="393"/>
      <c r="M1" s="393"/>
    </row>
    <row r="2" spans="1:18" ht="16.5" thickBot="1" x14ac:dyDescent="0.3">
      <c r="B2" s="39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94" t="s">
        <v>0</v>
      </c>
      <c r="C3" s="395"/>
      <c r="D3" s="14"/>
      <c r="E3" s="15"/>
      <c r="F3" s="16"/>
      <c r="H3" s="396" t="s">
        <v>1</v>
      </c>
      <c r="I3" s="396"/>
      <c r="K3" s="18"/>
      <c r="L3" s="19"/>
      <c r="M3" s="20"/>
      <c r="P3" s="388" t="s">
        <v>2</v>
      </c>
      <c r="R3" s="417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63" t="s">
        <v>5</v>
      </c>
      <c r="F4" s="364"/>
      <c r="H4" s="365" t="s">
        <v>6</v>
      </c>
      <c r="I4" s="366"/>
      <c r="J4" s="25"/>
      <c r="K4" s="26"/>
      <c r="L4" s="27"/>
      <c r="M4" s="28" t="s">
        <v>7</v>
      </c>
      <c r="N4" s="29" t="s">
        <v>8</v>
      </c>
      <c r="P4" s="389"/>
      <c r="Q4" s="30" t="s">
        <v>9</v>
      </c>
      <c r="R4" s="418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 t="s">
        <v>10</v>
      </c>
      <c r="G5" s="37"/>
      <c r="H5" s="38">
        <v>44989</v>
      </c>
      <c r="I5" s="39">
        <v>2837</v>
      </c>
      <c r="J5" s="40">
        <v>44989</v>
      </c>
      <c r="K5" s="360" t="s">
        <v>288</v>
      </c>
      <c r="L5" s="13">
        <v>22031</v>
      </c>
      <c r="M5" s="42">
        <v>68366</v>
      </c>
      <c r="N5" s="43">
        <v>39573</v>
      </c>
      <c r="P5" s="44">
        <f>N5+M5+L5+I5+C5</f>
        <v>143512</v>
      </c>
      <c r="Q5" s="45">
        <v>0</v>
      </c>
      <c r="R5" s="359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>N6+M6+L6+I6+C6</f>
        <v>92267</v>
      </c>
      <c r="Q6" s="45">
        <f t="shared" ref="Q6:Q47" si="0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>N7+M7+L7+I7+C7</f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ref="P8:P9" si="1">N8+M8+L8+I8+C8</f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50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1"/>
        <v>92137</v>
      </c>
      <c r="Q9" s="45">
        <f t="shared" si="0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>N10+M10+L10+I10+C10</f>
        <v>109967.5</v>
      </c>
      <c r="Q10" s="45">
        <f t="shared" si="0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4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3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4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45000</v>
      </c>
      <c r="C16" s="33"/>
      <c r="D16" s="47"/>
      <c r="E16" s="35">
        <v>45000</v>
      </c>
      <c r="F16" s="36"/>
      <c r="G16" s="37"/>
      <c r="H16" s="38">
        <v>45000</v>
      </c>
      <c r="I16" s="39"/>
      <c r="J16" s="40"/>
      <c r="K16" s="343"/>
      <c r="L16" s="13"/>
      <c r="M16" s="42">
        <v>0</v>
      </c>
      <c r="N16" s="43">
        <v>0</v>
      </c>
      <c r="P16" s="49">
        <f t="shared" si="2"/>
        <v>0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45001</v>
      </c>
      <c r="C17" s="33"/>
      <c r="D17" s="51"/>
      <c r="E17" s="35">
        <v>45001</v>
      </c>
      <c r="F17" s="36"/>
      <c r="G17" s="37"/>
      <c r="H17" s="38">
        <v>45001</v>
      </c>
      <c r="I17" s="39"/>
      <c r="J17" s="40"/>
      <c r="K17" s="65"/>
      <c r="L17" s="55"/>
      <c r="M17" s="42">
        <v>0</v>
      </c>
      <c r="N17" s="43">
        <v>0</v>
      </c>
      <c r="P17" s="49">
        <f t="shared" si="2"/>
        <v>0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45002</v>
      </c>
      <c r="C18" s="33"/>
      <c r="D18" s="47"/>
      <c r="E18" s="35">
        <v>45002</v>
      </c>
      <c r="F18" s="36"/>
      <c r="G18" s="37"/>
      <c r="H18" s="38">
        <v>45002</v>
      </c>
      <c r="I18" s="39"/>
      <c r="J18" s="40"/>
      <c r="K18" s="58"/>
      <c r="L18" s="49"/>
      <c r="M18" s="42">
        <v>0</v>
      </c>
      <c r="N18" s="43">
        <v>0</v>
      </c>
      <c r="P18" s="49">
        <f t="shared" si="2"/>
        <v>0</v>
      </c>
      <c r="Q18" s="45">
        <v>0</v>
      </c>
      <c r="R18" s="46">
        <v>0</v>
      </c>
    </row>
    <row r="19" spans="1:19" ht="18" thickBot="1" x14ac:dyDescent="0.35">
      <c r="A19" s="31"/>
      <c r="B19" s="32">
        <v>45003</v>
      </c>
      <c r="C19" s="33"/>
      <c r="D19" s="47"/>
      <c r="E19" s="35">
        <v>45003</v>
      </c>
      <c r="F19" s="36"/>
      <c r="G19" s="37"/>
      <c r="H19" s="38">
        <v>45003</v>
      </c>
      <c r="I19" s="39"/>
      <c r="J19" s="40"/>
      <c r="K19" s="345"/>
      <c r="L19" s="59"/>
      <c r="M19" s="42">
        <v>0</v>
      </c>
      <c r="N19" s="43">
        <v>0</v>
      </c>
      <c r="P19" s="49">
        <f t="shared" si="2"/>
        <v>0</v>
      </c>
      <c r="Q19" s="45">
        <f t="shared" si="0"/>
        <v>0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/>
      <c r="D20" s="47"/>
      <c r="E20" s="35">
        <v>45004</v>
      </c>
      <c r="F20" s="36"/>
      <c r="G20" s="37"/>
      <c r="H20" s="38">
        <v>45004</v>
      </c>
      <c r="I20" s="39"/>
      <c r="J20" s="40"/>
      <c r="K20" s="60"/>
      <c r="L20" s="55"/>
      <c r="M20" s="42">
        <v>0</v>
      </c>
      <c r="N20" s="43">
        <v>0</v>
      </c>
      <c r="P20" s="49">
        <f t="shared" si="2"/>
        <v>0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45005</v>
      </c>
      <c r="C21" s="33"/>
      <c r="D21" s="47"/>
      <c r="E21" s="35">
        <v>45005</v>
      </c>
      <c r="F21" s="36"/>
      <c r="G21" s="37"/>
      <c r="H21" s="38">
        <v>45005</v>
      </c>
      <c r="I21" s="39"/>
      <c r="J21" s="40"/>
      <c r="K21" s="61"/>
      <c r="L21" s="55"/>
      <c r="M21" s="42">
        <v>0</v>
      </c>
      <c r="N21" s="43">
        <v>0</v>
      </c>
      <c r="P21" s="49">
        <f t="shared" si="2"/>
        <v>0</v>
      </c>
      <c r="Q21" s="45">
        <f t="shared" si="0"/>
        <v>0</v>
      </c>
      <c r="R21" s="46">
        <v>0</v>
      </c>
    </row>
    <row r="22" spans="1:19" ht="18" thickBot="1" x14ac:dyDescent="0.35">
      <c r="A22" s="31"/>
      <c r="B22" s="32">
        <v>45006</v>
      </c>
      <c r="C22" s="33"/>
      <c r="D22" s="47"/>
      <c r="E22" s="35">
        <v>45006</v>
      </c>
      <c r="F22" s="36"/>
      <c r="G22" s="37"/>
      <c r="H22" s="38">
        <v>45006</v>
      </c>
      <c r="I22" s="39"/>
      <c r="J22" s="40"/>
      <c r="K22" s="346"/>
      <c r="L22" s="62"/>
      <c r="M22" s="42">
        <v>0</v>
      </c>
      <c r="N22" s="43">
        <v>0</v>
      </c>
      <c r="P22" s="49">
        <f t="shared" si="2"/>
        <v>0</v>
      </c>
      <c r="Q22" s="45">
        <f t="shared" si="0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/>
      <c r="D23" s="47"/>
      <c r="E23" s="35">
        <v>45007</v>
      </c>
      <c r="F23" s="36"/>
      <c r="G23" s="37"/>
      <c r="H23" s="38">
        <v>45007</v>
      </c>
      <c r="I23" s="39"/>
      <c r="J23" s="64"/>
      <c r="K23" s="65"/>
      <c r="L23" s="55"/>
      <c r="M23" s="42">
        <v>0</v>
      </c>
      <c r="N23" s="43">
        <v>0</v>
      </c>
      <c r="P23" s="49">
        <f t="shared" si="2"/>
        <v>0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/>
      <c r="D24" s="51"/>
      <c r="E24" s="35">
        <v>45008</v>
      </c>
      <c r="F24" s="36"/>
      <c r="G24" s="37"/>
      <c r="H24" s="38">
        <v>45008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0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/>
      <c r="D25" s="47"/>
      <c r="E25" s="35">
        <v>45009</v>
      </c>
      <c r="F25" s="36"/>
      <c r="G25" s="37"/>
      <c r="H25" s="38">
        <v>45009</v>
      </c>
      <c r="I25" s="39"/>
      <c r="J25" s="64"/>
      <c r="K25" s="65"/>
      <c r="L25" s="68"/>
      <c r="M25" s="42">
        <v>0</v>
      </c>
      <c r="N25" s="43">
        <v>0</v>
      </c>
      <c r="P25" s="69">
        <f t="shared" si="2"/>
        <v>0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>
        <v>45010</v>
      </c>
      <c r="C26" s="33"/>
      <c r="D26" s="47"/>
      <c r="E26" s="35">
        <v>45010</v>
      </c>
      <c r="F26" s="36"/>
      <c r="G26" s="37"/>
      <c r="H26" s="38">
        <v>45010</v>
      </c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/>
      <c r="D27" s="51"/>
      <c r="E27" s="35">
        <v>45011</v>
      </c>
      <c r="F27" s="36"/>
      <c r="G27" s="37"/>
      <c r="H27" s="38">
        <v>45011</v>
      </c>
      <c r="I27" s="39"/>
      <c r="J27" s="337"/>
      <c r="K27" s="347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/>
      <c r="D28" s="51"/>
      <c r="E28" s="35">
        <v>45012</v>
      </c>
      <c r="F28" s="36"/>
      <c r="G28" s="37"/>
      <c r="H28" s="38">
        <v>45012</v>
      </c>
      <c r="I28" s="39"/>
      <c r="J28" s="338"/>
      <c r="K28" s="70"/>
      <c r="L28" s="68"/>
      <c r="M28" s="42">
        <v>0</v>
      </c>
      <c r="N28" s="43">
        <v>0</v>
      </c>
      <c r="P28" s="69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>
        <v>45013</v>
      </c>
      <c r="C29" s="33"/>
      <c r="D29" s="76"/>
      <c r="E29" s="35">
        <v>45013</v>
      </c>
      <c r="F29" s="36"/>
      <c r="G29" s="37"/>
      <c r="H29" s="38">
        <v>45013</v>
      </c>
      <c r="I29" s="39"/>
      <c r="J29" s="339"/>
      <c r="K29" s="348"/>
      <c r="L29" s="68"/>
      <c r="M29" s="42">
        <v>0</v>
      </c>
      <c r="N29" s="43">
        <v>0</v>
      </c>
      <c r="P29" s="69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>
        <v>45014</v>
      </c>
      <c r="C30" s="33"/>
      <c r="D30" s="76"/>
      <c r="E30" s="35">
        <v>45014</v>
      </c>
      <c r="F30" s="36"/>
      <c r="G30" s="37"/>
      <c r="H30" s="38">
        <v>45014</v>
      </c>
      <c r="I30" s="39"/>
      <c r="J30" s="338"/>
      <c r="K30" s="65"/>
      <c r="L30" s="49"/>
      <c r="M30" s="42">
        <v>0</v>
      </c>
      <c r="N30" s="43">
        <v>0</v>
      </c>
      <c r="P30" s="69">
        <f t="shared" si="2"/>
        <v>0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9"/>
      <c r="L31" s="68"/>
      <c r="M31" s="42">
        <v>0</v>
      </c>
      <c r="N31" s="43">
        <v>0</v>
      </c>
      <c r="P31" s="69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40">
        <v>44989</v>
      </c>
      <c r="K32" s="65" t="s">
        <v>298</v>
      </c>
      <c r="L32" s="49">
        <v>21975</v>
      </c>
      <c r="M32" s="42">
        <v>0</v>
      </c>
      <c r="N32" s="43">
        <v>0</v>
      </c>
      <c r="P32" s="69">
        <f t="shared" si="2"/>
        <v>21975</v>
      </c>
      <c r="Q32" s="45">
        <f t="shared" si="0"/>
        <v>21975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38">
        <v>44996</v>
      </c>
      <c r="K33" s="350" t="s">
        <v>299</v>
      </c>
      <c r="L33" s="84">
        <v>24587.26</v>
      </c>
      <c r="M33" s="42">
        <v>0</v>
      </c>
      <c r="N33" s="43">
        <v>0</v>
      </c>
      <c r="P33" s="69">
        <f t="shared" si="2"/>
        <v>24587.26</v>
      </c>
      <c r="Q33" s="45">
        <f t="shared" si="0"/>
        <v>24587.26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38"/>
      <c r="K34" s="88"/>
      <c r="L34" s="49"/>
      <c r="M34" s="42">
        <v>0</v>
      </c>
      <c r="N34" s="43">
        <v>0</v>
      </c>
      <c r="P34" s="69">
        <f t="shared" si="2"/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/>
      <c r="K35" s="88"/>
      <c r="L35" s="89"/>
      <c r="M35" s="42">
        <v>0</v>
      </c>
      <c r="N35" s="43">
        <v>0</v>
      </c>
      <c r="P35" s="69">
        <f t="shared" si="2"/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>
        <v>44995</v>
      </c>
      <c r="C36" s="90">
        <v>8424</v>
      </c>
      <c r="D36" s="91" t="s">
        <v>145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2"/>
        <v>8424</v>
      </c>
      <c r="Q36" s="45">
        <f t="shared" si="0"/>
        <v>8424</v>
      </c>
      <c r="R36" s="46">
        <v>0</v>
      </c>
    </row>
    <row r="37" spans="1:19" ht="18" customHeight="1" thickBot="1" x14ac:dyDescent="0.35">
      <c r="A37" s="31"/>
      <c r="B37" s="32">
        <v>44995</v>
      </c>
      <c r="C37" s="93">
        <v>2679</v>
      </c>
      <c r="D37" s="94" t="s">
        <v>145</v>
      </c>
      <c r="E37" s="35"/>
      <c r="F37" s="36"/>
      <c r="G37" s="92"/>
      <c r="H37" s="38"/>
      <c r="I37" s="39"/>
      <c r="J37" s="338"/>
      <c r="K37" s="88"/>
      <c r="L37" s="49"/>
      <c r="M37" s="42">
        <v>0</v>
      </c>
      <c r="N37" s="43">
        <v>0</v>
      </c>
      <c r="P37" s="69">
        <f t="shared" si="2"/>
        <v>2679</v>
      </c>
      <c r="Q37" s="45">
        <f t="shared" si="0"/>
        <v>2679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338"/>
      <c r="K38" s="351"/>
      <c r="L38" s="49"/>
      <c r="M38" s="42">
        <v>0</v>
      </c>
      <c r="N38" s="43">
        <v>0</v>
      </c>
      <c r="P38" s="69">
        <f t="shared" si="2"/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340"/>
      <c r="K39" s="351"/>
      <c r="L39" s="49"/>
      <c r="M39" s="42">
        <v>0</v>
      </c>
      <c r="N39" s="43">
        <v>0</v>
      </c>
      <c r="P39" s="69">
        <f t="shared" si="2"/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/>
      <c r="K40" s="65"/>
      <c r="L40" s="49"/>
      <c r="M40" s="42">
        <v>0</v>
      </c>
      <c r="N40" s="43">
        <v>0</v>
      </c>
      <c r="P40" s="69">
        <f t="shared" si="2"/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38"/>
      <c r="K41" s="65"/>
      <c r="L41" s="49"/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38"/>
      <c r="K42" s="65"/>
      <c r="L42" s="49"/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65"/>
      <c r="L43" s="49"/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65"/>
      <c r="L44" s="49"/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338"/>
      <c r="K45" s="65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14"/>
      <c r="E46" s="35"/>
      <c r="F46" s="97"/>
      <c r="G46" s="37"/>
      <c r="H46" s="38"/>
      <c r="I46" s="103"/>
      <c r="J46" s="338"/>
      <c r="K46" s="65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14"/>
      <c r="E47" s="104"/>
      <c r="F47" s="105"/>
      <c r="G47" s="37"/>
      <c r="H47" s="106"/>
      <c r="I47" s="103"/>
      <c r="J47" s="338"/>
      <c r="K47" s="65"/>
      <c r="L47" s="49"/>
      <c r="M47" s="42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338"/>
      <c r="K48" s="65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338"/>
      <c r="K49" s="88"/>
      <c r="L49" s="49"/>
      <c r="M49" s="372">
        <f>SUM(M5:M40)</f>
        <v>650055.5</v>
      </c>
      <c r="N49" s="372">
        <f>SUM(N5:N40)</f>
        <v>501960</v>
      </c>
      <c r="P49" s="111">
        <f>SUM(P5:P40)</f>
        <v>1452722.76</v>
      </c>
      <c r="Q49" s="384">
        <f>SUM(Q5:Q40)</f>
        <v>57664.759999999995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73"/>
      <c r="N50" s="373"/>
      <c r="P50" s="44"/>
      <c r="Q50" s="385"/>
      <c r="R50" s="112">
        <f>SUM(R5:R49)</f>
        <v>250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338"/>
      <c r="K51" s="88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338"/>
      <c r="K52" s="65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65"/>
      <c r="L53" s="49"/>
      <c r="M53" s="386">
        <f>M49+N49</f>
        <v>1152015.5</v>
      </c>
      <c r="N53" s="387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65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4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52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2"/>
      <c r="K57" s="344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2"/>
      <c r="K58" s="344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2"/>
      <c r="K59" s="344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2"/>
      <c r="K60" s="344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2"/>
      <c r="K61" s="344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2"/>
      <c r="K62" s="35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2"/>
      <c r="K63" s="344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2"/>
      <c r="K64" s="35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2"/>
      <c r="K65" s="344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2"/>
      <c r="K66" s="344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2"/>
      <c r="K67" s="354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177336</v>
      </c>
      <c r="D75" s="142"/>
      <c r="E75" s="143" t="s">
        <v>12</v>
      </c>
      <c r="F75" s="144">
        <f>SUM(F5:F68)</f>
        <v>1251546</v>
      </c>
      <c r="G75" s="145"/>
      <c r="H75" s="143" t="s">
        <v>13</v>
      </c>
      <c r="I75" s="146">
        <f>SUM(I5:I68)</f>
        <v>32700</v>
      </c>
      <c r="J75" s="147"/>
      <c r="K75" s="148" t="s">
        <v>14</v>
      </c>
      <c r="L75" s="149">
        <f>SUM(L5:L73)-L26</f>
        <v>90671.26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80" t="s">
        <v>15</v>
      </c>
      <c r="I77" s="381"/>
      <c r="J77" s="154"/>
      <c r="K77" s="382">
        <f>I75+L75</f>
        <v>123371.26</v>
      </c>
      <c r="L77" s="383"/>
      <c r="M77" s="155"/>
      <c r="N77" s="155"/>
      <c r="P77" s="44"/>
      <c r="Q77" s="19"/>
    </row>
    <row r="78" spans="1:17" x14ac:dyDescent="0.25">
      <c r="D78" s="374" t="s">
        <v>16</v>
      </c>
      <c r="E78" s="374"/>
      <c r="F78" s="156">
        <f>F75-K77-C75</f>
        <v>950838.74</v>
      </c>
      <c r="I78" s="157"/>
      <c r="J78" s="158"/>
    </row>
    <row r="79" spans="1:17" ht="18.75" x14ac:dyDescent="0.3">
      <c r="D79" s="375" t="s">
        <v>17</v>
      </c>
      <c r="E79" s="375"/>
      <c r="F79" s="101">
        <v>-1830849.67</v>
      </c>
      <c r="I79" s="376" t="s">
        <v>18</v>
      </c>
      <c r="J79" s="377"/>
      <c r="K79" s="378">
        <f>F81+F82+F83</f>
        <v>-651473.92999999993</v>
      </c>
      <c r="L79" s="378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-880010.92999999993</v>
      </c>
      <c r="H81" s="168"/>
      <c r="I81" s="169" t="s">
        <v>21</v>
      </c>
      <c r="J81" s="170"/>
      <c r="K81" s="379">
        <f>-C4</f>
        <v>-3504178.07</v>
      </c>
      <c r="L81" s="378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367" t="s">
        <v>24</v>
      </c>
      <c r="E83" s="368"/>
      <c r="F83" s="173">
        <v>0</v>
      </c>
      <c r="I83" s="412" t="s">
        <v>25</v>
      </c>
      <c r="J83" s="413"/>
      <c r="K83" s="414">
        <f>K79+K81</f>
        <v>-4155652</v>
      </c>
      <c r="L83" s="414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7" workbookViewId="0">
      <selection activeCell="D30" sqref="D30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44989</v>
      </c>
      <c r="C3" s="216" t="s">
        <v>241</v>
      </c>
      <c r="D3" s="217">
        <v>28031.5</v>
      </c>
      <c r="E3" s="218"/>
      <c r="F3" s="217"/>
      <c r="G3" s="219">
        <f>D3-F3</f>
        <v>28031.5</v>
      </c>
      <c r="I3" s="287"/>
      <c r="J3" s="288"/>
      <c r="K3" s="289"/>
      <c r="L3" s="218"/>
      <c r="M3" s="220"/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24"/>
      <c r="F4" s="101"/>
      <c r="G4" s="225">
        <f t="shared" ref="G4:G65" si="0">D4-F4</f>
        <v>16713.439999999999</v>
      </c>
      <c r="H4" s="226"/>
      <c r="I4" s="287"/>
      <c r="J4" s="288"/>
      <c r="K4" s="289"/>
      <c r="L4" s="218"/>
      <c r="M4" s="220"/>
      <c r="N4" s="227">
        <f>N3+K4-M4</f>
        <v>0</v>
      </c>
    </row>
    <row r="5" spans="2:14" ht="15.75" x14ac:dyDescent="0.25">
      <c r="B5" s="222">
        <v>44989</v>
      </c>
      <c r="C5" s="223" t="s">
        <v>242</v>
      </c>
      <c r="D5" s="101">
        <v>38403.300000000003</v>
      </c>
      <c r="E5" s="224"/>
      <c r="F5" s="101"/>
      <c r="G5" s="225">
        <f t="shared" si="0"/>
        <v>38403.300000000003</v>
      </c>
      <c r="I5" s="287"/>
      <c r="J5" s="288"/>
      <c r="K5" s="289"/>
      <c r="L5" s="218"/>
      <c r="M5" s="220"/>
      <c r="N5" s="227">
        <f t="shared" ref="N5:N65" si="1">N4+K5-M5</f>
        <v>0</v>
      </c>
    </row>
    <row r="6" spans="2:14" ht="15.75" x14ac:dyDescent="0.25">
      <c r="B6" s="222">
        <v>44991</v>
      </c>
      <c r="C6" s="223" t="s">
        <v>243</v>
      </c>
      <c r="D6" s="101">
        <v>47508.800000000003</v>
      </c>
      <c r="E6" s="224"/>
      <c r="F6" s="101"/>
      <c r="G6" s="225">
        <f t="shared" si="0"/>
        <v>47508.800000000003</v>
      </c>
      <c r="I6" s="287"/>
      <c r="J6" s="288"/>
      <c r="K6" s="289"/>
      <c r="L6" s="218"/>
      <c r="M6" s="220"/>
      <c r="N6" s="227">
        <f t="shared" si="1"/>
        <v>0</v>
      </c>
    </row>
    <row r="7" spans="2:14" ht="15.75" x14ac:dyDescent="0.25">
      <c r="B7" s="222">
        <v>44992</v>
      </c>
      <c r="C7" s="223" t="s">
        <v>244</v>
      </c>
      <c r="D7" s="101">
        <v>7298.8</v>
      </c>
      <c r="E7" s="224"/>
      <c r="F7" s="101"/>
      <c r="G7" s="225">
        <f t="shared" si="0"/>
        <v>7298.8</v>
      </c>
      <c r="I7" s="287"/>
      <c r="J7" s="288"/>
      <c r="K7" s="289"/>
      <c r="L7" s="218"/>
      <c r="M7" s="220"/>
      <c r="N7" s="227">
        <f t="shared" si="1"/>
        <v>0</v>
      </c>
    </row>
    <row r="8" spans="2:14" ht="15.75" x14ac:dyDescent="0.25">
      <c r="B8" s="222">
        <v>44993</v>
      </c>
      <c r="C8" s="223" t="s">
        <v>245</v>
      </c>
      <c r="D8" s="101">
        <v>63925.72</v>
      </c>
      <c r="E8" s="224"/>
      <c r="F8" s="101"/>
      <c r="G8" s="225">
        <f t="shared" si="0"/>
        <v>63925.72</v>
      </c>
      <c r="I8" s="287"/>
      <c r="J8" s="288"/>
      <c r="K8" s="289"/>
      <c r="L8" s="218"/>
      <c r="M8" s="220"/>
      <c r="N8" s="227">
        <f t="shared" si="1"/>
        <v>0</v>
      </c>
    </row>
    <row r="9" spans="2:14" ht="15.75" x14ac:dyDescent="0.25">
      <c r="B9" s="222">
        <v>44994</v>
      </c>
      <c r="C9" s="223" t="s">
        <v>246</v>
      </c>
      <c r="D9" s="101">
        <v>48335.199999999997</v>
      </c>
      <c r="E9" s="224"/>
      <c r="F9" s="101"/>
      <c r="G9" s="225">
        <f t="shared" si="0"/>
        <v>48335.199999999997</v>
      </c>
      <c r="I9" s="228"/>
      <c r="J9" s="286"/>
      <c r="K9" s="230"/>
      <c r="L9" s="218"/>
      <c r="M9" s="220"/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24"/>
      <c r="F10" s="101"/>
      <c r="G10" s="225">
        <f t="shared" si="0"/>
        <v>29634.58</v>
      </c>
      <c r="H10" s="226"/>
      <c r="I10" s="287"/>
      <c r="J10" s="288"/>
      <c r="K10" s="289"/>
      <c r="L10" s="218"/>
      <c r="M10" s="220"/>
      <c r="N10" s="227">
        <f t="shared" si="1"/>
        <v>0</v>
      </c>
    </row>
    <row r="11" spans="2:14" ht="15.75" x14ac:dyDescent="0.25">
      <c r="B11" s="222">
        <v>44996</v>
      </c>
      <c r="C11" s="223" t="s">
        <v>248</v>
      </c>
      <c r="D11" s="101">
        <v>50269.72</v>
      </c>
      <c r="E11" s="224"/>
      <c r="F11" s="101"/>
      <c r="G11" s="225">
        <f t="shared" si="0"/>
        <v>50269.72</v>
      </c>
      <c r="I11" s="228"/>
      <c r="J11" s="286"/>
      <c r="K11" s="230"/>
      <c r="L11" s="218"/>
      <c r="M11" s="220"/>
      <c r="N11" s="227">
        <f t="shared" si="1"/>
        <v>0</v>
      </c>
    </row>
    <row r="12" spans="2:14" ht="15.75" x14ac:dyDescent="0.25">
      <c r="B12" s="222">
        <v>44998</v>
      </c>
      <c r="C12" s="223" t="s">
        <v>249</v>
      </c>
      <c r="D12" s="101">
        <v>207174.23</v>
      </c>
      <c r="E12" s="224"/>
      <c r="F12" s="101"/>
      <c r="G12" s="225">
        <f t="shared" si="0"/>
        <v>207174.23</v>
      </c>
      <c r="I12" s="228"/>
      <c r="J12" s="286"/>
      <c r="K12" s="230"/>
      <c r="L12" s="218"/>
      <c r="M12" s="220"/>
      <c r="N12" s="227">
        <f t="shared" si="1"/>
        <v>0</v>
      </c>
    </row>
    <row r="13" spans="2:14" ht="15.75" x14ac:dyDescent="0.25">
      <c r="B13" s="222">
        <v>44999</v>
      </c>
      <c r="C13" s="223" t="s">
        <v>250</v>
      </c>
      <c r="D13" s="101">
        <v>101397.09</v>
      </c>
      <c r="E13" s="224"/>
      <c r="F13" s="101"/>
      <c r="G13" s="225">
        <f t="shared" si="0"/>
        <v>101397.09</v>
      </c>
      <c r="I13" s="287"/>
      <c r="J13" s="288"/>
      <c r="K13" s="289"/>
      <c r="L13" s="218"/>
      <c r="M13" s="220"/>
      <c r="N13" s="227">
        <f t="shared" si="1"/>
        <v>0</v>
      </c>
    </row>
    <row r="14" spans="2:14" ht="15.75" x14ac:dyDescent="0.25">
      <c r="B14" s="222">
        <v>45000</v>
      </c>
      <c r="C14" s="223" t="s">
        <v>260</v>
      </c>
      <c r="D14" s="101">
        <v>94085.5</v>
      </c>
      <c r="E14" s="224"/>
      <c r="F14" s="101"/>
      <c r="G14" s="225">
        <f t="shared" si="0"/>
        <v>94085.5</v>
      </c>
      <c r="I14" s="287"/>
      <c r="J14" s="288"/>
      <c r="K14" s="289"/>
      <c r="L14" s="218"/>
      <c r="M14" s="220"/>
      <c r="N14" s="227">
        <f t="shared" si="1"/>
        <v>0</v>
      </c>
    </row>
    <row r="15" spans="2:14" ht="15.75" x14ac:dyDescent="0.25">
      <c r="B15" s="222">
        <v>45001</v>
      </c>
      <c r="C15" s="223" t="s">
        <v>251</v>
      </c>
      <c r="D15" s="101">
        <v>13348.5</v>
      </c>
      <c r="E15" s="224"/>
      <c r="F15" s="101"/>
      <c r="G15" s="225">
        <f t="shared" si="0"/>
        <v>13348.5</v>
      </c>
      <c r="I15" s="228"/>
      <c r="J15" s="286"/>
      <c r="K15" s="230"/>
      <c r="L15" s="218"/>
      <c r="M15" s="220"/>
      <c r="N15" s="227">
        <f t="shared" si="1"/>
        <v>0</v>
      </c>
    </row>
    <row r="16" spans="2:14" ht="15.75" x14ac:dyDescent="0.25">
      <c r="B16" s="222">
        <v>45002</v>
      </c>
      <c r="C16" s="223" t="s">
        <v>252</v>
      </c>
      <c r="D16" s="101">
        <v>97253.73</v>
      </c>
      <c r="E16" s="224"/>
      <c r="F16" s="101"/>
      <c r="G16" s="225">
        <f t="shared" si="0"/>
        <v>97253.73</v>
      </c>
      <c r="I16" s="287"/>
      <c r="J16" s="288"/>
      <c r="K16" s="289"/>
      <c r="L16" s="218"/>
      <c r="M16" s="220"/>
      <c r="N16" s="227">
        <f t="shared" si="1"/>
        <v>0</v>
      </c>
    </row>
    <row r="17" spans="1:14" ht="15.75" x14ac:dyDescent="0.25">
      <c r="B17" s="222">
        <v>45003</v>
      </c>
      <c r="C17" s="223" t="s">
        <v>253</v>
      </c>
      <c r="D17" s="101">
        <v>39552.720000000001</v>
      </c>
      <c r="E17" s="224"/>
      <c r="F17" s="101"/>
      <c r="G17" s="225">
        <f t="shared" si="0"/>
        <v>39552.720000000001</v>
      </c>
      <c r="I17" s="228"/>
      <c r="J17" s="286"/>
      <c r="K17" s="230"/>
      <c r="L17" s="218"/>
      <c r="M17" s="220"/>
      <c r="N17" s="227">
        <f t="shared" si="1"/>
        <v>0</v>
      </c>
    </row>
    <row r="18" spans="1:14" ht="15.75" x14ac:dyDescent="0.25">
      <c r="B18" s="222">
        <v>45005</v>
      </c>
      <c r="C18" s="223" t="s">
        <v>254</v>
      </c>
      <c r="D18" s="101">
        <v>108979.1</v>
      </c>
      <c r="E18" s="224"/>
      <c r="F18" s="101"/>
      <c r="G18" s="225">
        <f t="shared" si="0"/>
        <v>108979.1</v>
      </c>
      <c r="I18" s="228"/>
      <c r="J18" s="286"/>
      <c r="K18" s="230"/>
      <c r="L18" s="218"/>
      <c r="M18" s="220"/>
      <c r="N18" s="227">
        <f t="shared" si="1"/>
        <v>0</v>
      </c>
    </row>
    <row r="19" spans="1:14" ht="15.75" x14ac:dyDescent="0.25">
      <c r="B19" s="222">
        <v>45006</v>
      </c>
      <c r="C19" s="223" t="s">
        <v>255</v>
      </c>
      <c r="D19" s="101">
        <v>16327.98</v>
      </c>
      <c r="E19" s="224"/>
      <c r="F19" s="101"/>
      <c r="G19" s="225">
        <f t="shared" si="0"/>
        <v>16327.98</v>
      </c>
      <c r="I19" s="287"/>
      <c r="J19" s="288"/>
      <c r="K19" s="289"/>
      <c r="L19" s="218"/>
      <c r="M19" s="220"/>
      <c r="N19" s="227">
        <f t="shared" si="1"/>
        <v>0</v>
      </c>
    </row>
    <row r="20" spans="1:14" ht="17.25" x14ac:dyDescent="0.3">
      <c r="B20" s="222">
        <v>45007</v>
      </c>
      <c r="C20" s="223" t="s">
        <v>256</v>
      </c>
      <c r="D20" s="101">
        <v>4721.6000000000004</v>
      </c>
      <c r="E20" s="224"/>
      <c r="F20" s="101"/>
      <c r="G20" s="225">
        <f t="shared" si="0"/>
        <v>4721.6000000000004</v>
      </c>
      <c r="I20" s="228"/>
      <c r="J20" s="286"/>
      <c r="K20" s="230"/>
      <c r="L20" s="218"/>
      <c r="M20" s="231"/>
      <c r="N20" s="227">
        <f t="shared" si="1"/>
        <v>0</v>
      </c>
    </row>
    <row r="21" spans="1:14" ht="17.25" x14ac:dyDescent="0.3">
      <c r="B21" s="222">
        <v>45007</v>
      </c>
      <c r="C21" s="223" t="s">
        <v>257</v>
      </c>
      <c r="D21" s="101">
        <v>2870.4</v>
      </c>
      <c r="E21" s="224"/>
      <c r="F21" s="101"/>
      <c r="G21" s="225">
        <f t="shared" si="0"/>
        <v>2870.4</v>
      </c>
      <c r="I21" s="287"/>
      <c r="J21" s="288"/>
      <c r="K21" s="289"/>
      <c r="L21" s="218"/>
      <c r="M21" s="231"/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/>
      <c r="F22" s="101"/>
      <c r="G22" s="225">
        <f t="shared" si="0"/>
        <v>62616.82</v>
      </c>
      <c r="H22" s="232"/>
      <c r="I22" s="235"/>
      <c r="J22" s="290"/>
      <c r="K22" s="237"/>
      <c r="L22" s="218"/>
      <c r="M22" s="231"/>
      <c r="N22" s="227">
        <f t="shared" si="1"/>
        <v>0</v>
      </c>
    </row>
    <row r="23" spans="1:14" ht="15.75" x14ac:dyDescent="0.25">
      <c r="B23" s="222">
        <v>45009</v>
      </c>
      <c r="C23" s="223" t="s">
        <v>259</v>
      </c>
      <c r="D23" s="101">
        <v>13706.8</v>
      </c>
      <c r="E23" s="224"/>
      <c r="F23" s="101"/>
      <c r="G23" s="225">
        <f t="shared" si="0"/>
        <v>13706.8</v>
      </c>
      <c r="H23" s="233"/>
      <c r="I23" s="235"/>
      <c r="J23" s="290"/>
      <c r="K23" s="237"/>
      <c r="L23" s="224"/>
      <c r="M23" s="101"/>
      <c r="N23" s="227">
        <f t="shared" si="1"/>
        <v>0</v>
      </c>
    </row>
    <row r="24" spans="1:14" ht="21" customHeight="1" x14ac:dyDescent="0.25">
      <c r="B24" s="222">
        <v>45010</v>
      </c>
      <c r="C24" s="223" t="s">
        <v>261</v>
      </c>
      <c r="D24" s="101">
        <v>60713.06</v>
      </c>
      <c r="E24" s="224"/>
      <c r="F24" s="101"/>
      <c r="G24" s="225">
        <f t="shared" si="0"/>
        <v>60713.06</v>
      </c>
      <c r="H24" s="233"/>
      <c r="I24" s="235"/>
      <c r="J24" s="290"/>
      <c r="K24" s="237"/>
      <c r="L24" s="224"/>
      <c r="M24" s="101"/>
      <c r="N24" s="227">
        <f t="shared" si="1"/>
        <v>0</v>
      </c>
    </row>
    <row r="25" spans="1:14" ht="15.75" x14ac:dyDescent="0.25">
      <c r="B25" s="222">
        <v>45012</v>
      </c>
      <c r="C25" s="223" t="s">
        <v>262</v>
      </c>
      <c r="D25" s="101">
        <v>89935.7</v>
      </c>
      <c r="E25" s="224"/>
      <c r="F25" s="101"/>
      <c r="G25" s="225">
        <f t="shared" si="0"/>
        <v>89935.7</v>
      </c>
      <c r="H25" s="234"/>
      <c r="I25" s="235"/>
      <c r="J25" s="290"/>
      <c r="K25" s="237"/>
      <c r="L25" s="224"/>
      <c r="M25" s="101"/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224"/>
      <c r="F26" s="101"/>
      <c r="G26" s="225">
        <f t="shared" si="0"/>
        <v>6879.4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224"/>
      <c r="F27" s="101"/>
      <c r="G27" s="225">
        <f t="shared" si="0"/>
        <v>5900.8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224"/>
      <c r="F28" s="101"/>
      <c r="G28" s="225">
        <f t="shared" si="0"/>
        <v>15687.72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224"/>
      <c r="F29" s="101"/>
      <c r="G29" s="225">
        <f t="shared" si="0"/>
        <v>3153.6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397"/>
      <c r="J36" s="398"/>
      <c r="K36" s="398"/>
      <c r="L36" s="399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397"/>
      <c r="J37" s="398"/>
      <c r="K37" s="398"/>
      <c r="L37" s="399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00" t="s">
        <v>35</v>
      </c>
      <c r="J40" s="401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02"/>
      <c r="J41" s="403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04"/>
      <c r="J42" s="405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1274425.81</v>
      </c>
      <c r="E67" s="261"/>
      <c r="F67" s="262">
        <f>SUM(F3:F66)</f>
        <v>0</v>
      </c>
      <c r="G67" s="263">
        <f>SUM(G3:G66)</f>
        <v>1274425.81</v>
      </c>
      <c r="I67" s="406" t="s">
        <v>35</v>
      </c>
      <c r="J67" s="407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10" t="s">
        <v>36</v>
      </c>
      <c r="I68" s="415"/>
      <c r="J68" s="416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411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x14ac:dyDescent="0.25">
      <c r="C74" s="275"/>
      <c r="D74" s="189"/>
      <c r="E74" s="276"/>
      <c r="F74"/>
      <c r="H74" s="233"/>
      <c r="I74" s="303"/>
      <c r="J74" s="191"/>
      <c r="K74" s="304"/>
      <c r="L74" s="304"/>
      <c r="M74" s="299"/>
      <c r="N74"/>
    </row>
    <row r="75" spans="2:14" ht="15.75" x14ac:dyDescent="0.25">
      <c r="C75" s="275"/>
      <c r="D75" s="108"/>
      <c r="E75" s="276"/>
      <c r="H75" s="233"/>
      <c r="I75" s="188"/>
      <c r="J75" s="188"/>
      <c r="K75" s="188"/>
      <c r="L75" s="302"/>
      <c r="M75" s="299"/>
      <c r="N75"/>
    </row>
    <row r="76" spans="2:14" ht="15.75" x14ac:dyDescent="0.25">
      <c r="C76" s="275"/>
      <c r="D76" s="108"/>
      <c r="E76" s="276"/>
      <c r="H76" s="233"/>
      <c r="I76" s="188"/>
      <c r="J76" s="188"/>
      <c r="K76" s="188"/>
      <c r="L76" s="302"/>
      <c r="M76" s="299"/>
      <c r="N76"/>
    </row>
    <row r="77" spans="2:14" ht="15.75" x14ac:dyDescent="0.25">
      <c r="C77" s="275"/>
      <c r="D77" s="108"/>
      <c r="E77" s="276"/>
      <c r="I77" s="299"/>
      <c r="J77" s="299"/>
      <c r="K77" s="299"/>
      <c r="L77" s="298"/>
      <c r="M77" s="299"/>
      <c r="N77"/>
    </row>
    <row r="78" spans="2:14" ht="15.75" x14ac:dyDescent="0.25">
      <c r="C78" s="275"/>
      <c r="D78" s="108"/>
      <c r="E78" s="276"/>
      <c r="I78" s="299"/>
      <c r="J78" s="299"/>
      <c r="K78" s="299"/>
      <c r="L78" s="298"/>
      <c r="M78" s="299"/>
      <c r="N78"/>
    </row>
    <row r="79" spans="2:14" ht="15.75" x14ac:dyDescent="0.25">
      <c r="C79" s="275"/>
      <c r="D79" s="108"/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2023-03-03T20:28:05Z</cp:lastPrinted>
  <dcterms:created xsi:type="dcterms:W3CDTF">2023-01-31T18:18:42Z</dcterms:created>
  <dcterms:modified xsi:type="dcterms:W3CDTF">2023-04-04T01:30:02Z</dcterms:modified>
</cp:coreProperties>
</file>