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9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2" l="1"/>
  <c r="N67" i="14" l="1"/>
  <c r="M67" i="14"/>
  <c r="K67" i="14"/>
  <c r="F80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81" i="12"/>
  <c r="L75" i="12"/>
  <c r="I75" i="12"/>
  <c r="F75" i="12"/>
  <c r="C75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P36" i="12"/>
  <c r="Q36" i="12" s="1"/>
  <c r="P35" i="12"/>
  <c r="Q35" i="12" s="1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Q26" i="12"/>
  <c r="P26" i="12"/>
  <c r="P25" i="12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P8" i="12"/>
  <c r="Q8" i="12" s="1"/>
  <c r="P7" i="12"/>
  <c r="Q7" i="12" s="1"/>
  <c r="P6" i="12"/>
  <c r="Q6" i="12" s="1"/>
  <c r="P5" i="12"/>
  <c r="Q5" i="12" s="1"/>
  <c r="K77" i="12" l="1"/>
  <c r="F78" i="12" s="1"/>
  <c r="G67" i="14"/>
  <c r="F79" i="12" s="1"/>
  <c r="Q49" i="12"/>
  <c r="P49" i="12"/>
  <c r="M49" i="12"/>
  <c r="M53" i="12" s="1"/>
  <c r="F12" i="9"/>
  <c r="F30" i="7"/>
  <c r="F81" i="12" l="1"/>
  <c r="K79" i="12" s="1"/>
  <c r="K83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<sst xmlns="http://schemas.openxmlformats.org/spreadsheetml/2006/main" count="1039" uniqueCount="649">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</sst>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2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23" fillId="12" borderId="2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FF99"/>
      <color rgb="FF66FFFF"/>
      <color rgb="FF0000FF"/>
      <color rgb="FFFF99CC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925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305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09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307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2"/>
      <c r="C1" s="534" t="s">
        <v>26</v>
      </c>
      <c r="D1" s="535"/>
      <c r="E1" s="535"/>
      <c r="F1" s="535"/>
      <c r="G1" s="535"/>
      <c r="H1" s="535"/>
      <c r="I1" s="535"/>
      <c r="J1" s="535"/>
      <c r="K1" s="535"/>
      <c r="L1" s="535"/>
      <c r="M1" s="535"/>
    </row>
    <row r="2" spans="1:18" ht="16.5" thickBot="1" x14ac:dyDescent="0.3">
      <c r="B2" s="53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6" t="s">
        <v>0</v>
      </c>
      <c r="C3" s="537"/>
      <c r="D3" s="14"/>
      <c r="E3" s="15"/>
      <c r="F3" s="16"/>
      <c r="H3" s="538" t="s">
        <v>1</v>
      </c>
      <c r="I3" s="538"/>
      <c r="K3" s="18"/>
      <c r="L3" s="19"/>
      <c r="M3" s="20"/>
      <c r="P3" s="530" t="s">
        <v>2</v>
      </c>
      <c r="R3" s="50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05" t="s">
        <v>5</v>
      </c>
      <c r="F4" s="506"/>
      <c r="H4" s="507" t="s">
        <v>6</v>
      </c>
      <c r="I4" s="508"/>
      <c r="J4" s="25"/>
      <c r="K4" s="26"/>
      <c r="L4" s="27"/>
      <c r="M4" s="28" t="s">
        <v>7</v>
      </c>
      <c r="N4" s="29" t="s">
        <v>8</v>
      </c>
      <c r="P4" s="531"/>
      <c r="Q4" s="30" t="s">
        <v>9</v>
      </c>
      <c r="R4" s="50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14">
        <f>SUM(M5:M40)</f>
        <v>1399609.5</v>
      </c>
      <c r="N49" s="514">
        <f>SUM(N5:N40)</f>
        <v>910600</v>
      </c>
      <c r="P49" s="111">
        <f>SUM(P5:P40)</f>
        <v>3236981.46</v>
      </c>
      <c r="Q49" s="52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15"/>
      <c r="N50" s="515"/>
      <c r="P50" s="44"/>
      <c r="Q50" s="52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28">
        <f>M49+N49</f>
        <v>2310209.5</v>
      </c>
      <c r="N53" s="52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2" t="s">
        <v>15</v>
      </c>
      <c r="I77" s="523"/>
      <c r="J77" s="154"/>
      <c r="K77" s="524">
        <f>I75+L75</f>
        <v>1552957.04</v>
      </c>
      <c r="L77" s="525"/>
      <c r="M77" s="155"/>
      <c r="N77" s="155"/>
      <c r="P77" s="44"/>
      <c r="Q77" s="19"/>
    </row>
    <row r="78" spans="1:17" x14ac:dyDescent="0.25">
      <c r="D78" s="516" t="s">
        <v>16</v>
      </c>
      <c r="E78" s="516"/>
      <c r="F78" s="156">
        <f>F75-K77-C75</f>
        <v>-123007.98000000021</v>
      </c>
      <c r="I78" s="157"/>
      <c r="J78" s="158"/>
    </row>
    <row r="79" spans="1:17" ht="18.75" x14ac:dyDescent="0.3">
      <c r="D79" s="517" t="s">
        <v>17</v>
      </c>
      <c r="E79" s="517"/>
      <c r="F79" s="101">
        <v>-1513561.68</v>
      </c>
      <c r="I79" s="518" t="s">
        <v>18</v>
      </c>
      <c r="J79" s="519"/>
      <c r="K79" s="520">
        <f>F81+F82+F83</f>
        <v>1950142.8099999996</v>
      </c>
      <c r="L79" s="52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21">
        <f>-C4</f>
        <v>-3445405.07</v>
      </c>
      <c r="L81" s="52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09" t="s">
        <v>24</v>
      </c>
      <c r="E83" s="510"/>
      <c r="F83" s="173">
        <v>3504178.07</v>
      </c>
      <c r="I83" s="511" t="s">
        <v>220</v>
      </c>
      <c r="J83" s="512"/>
      <c r="K83" s="513">
        <f>K79+K81</f>
        <v>-1495262.2600000002</v>
      </c>
      <c r="L83" s="51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O1" workbookViewId="0">
      <selection activeCell="AC23" sqref="AC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2" t="s">
        <v>35</v>
      </c>
      <c r="J37" s="543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4"/>
      <c r="J38" s="545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6"/>
      <c r="J39" s="547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48" t="s">
        <v>35</v>
      </c>
      <c r="J67" s="549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2" t="s">
        <v>36</v>
      </c>
      <c r="I68" s="557"/>
      <c r="J68" s="55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S105"/>
  <sheetViews>
    <sheetView tabSelected="1" topLeftCell="D1" workbookViewId="0">
      <selection activeCell="D9" sqref="D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9" ht="23.25" x14ac:dyDescent="0.35">
      <c r="B1" s="532"/>
      <c r="C1" s="534" t="s">
        <v>642</v>
      </c>
      <c r="D1" s="535"/>
      <c r="E1" s="535"/>
      <c r="F1" s="535"/>
      <c r="G1" s="535"/>
      <c r="H1" s="535"/>
      <c r="I1" s="535"/>
      <c r="J1" s="535"/>
      <c r="K1" s="535"/>
      <c r="L1" s="535"/>
      <c r="M1" s="535"/>
    </row>
    <row r="2" spans="1:19" ht="16.5" thickBot="1" x14ac:dyDescent="0.3">
      <c r="B2" s="533"/>
      <c r="C2" s="5"/>
      <c r="H2" s="8"/>
      <c r="I2" s="9"/>
      <c r="J2" s="10"/>
      <c r="L2" s="12"/>
      <c r="M2" s="9"/>
      <c r="N2" s="13"/>
    </row>
    <row r="3" spans="1:19" ht="21.75" thickBot="1" x14ac:dyDescent="0.35">
      <c r="B3" s="536" t="s">
        <v>0</v>
      </c>
      <c r="C3" s="537"/>
      <c r="D3" s="14"/>
      <c r="E3" s="15"/>
      <c r="F3" s="16"/>
      <c r="H3" s="538" t="s">
        <v>1</v>
      </c>
      <c r="I3" s="538"/>
      <c r="K3" s="18"/>
      <c r="L3" s="19"/>
      <c r="M3" s="20"/>
      <c r="P3" s="530" t="s">
        <v>2</v>
      </c>
      <c r="Q3" s="467" t="s">
        <v>509</v>
      </c>
      <c r="R3" s="559" t="s">
        <v>3</v>
      </c>
    </row>
    <row r="4" spans="1:19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05" t="s">
        <v>5</v>
      </c>
      <c r="F4" s="506"/>
      <c r="H4" s="507" t="s">
        <v>6</v>
      </c>
      <c r="I4" s="508"/>
      <c r="J4" s="25"/>
      <c r="K4" s="26"/>
      <c r="L4" s="27"/>
      <c r="M4" s="28" t="s">
        <v>7</v>
      </c>
      <c r="N4" s="29" t="s">
        <v>8</v>
      </c>
      <c r="P4" s="531"/>
      <c r="Q4" s="30" t="s">
        <v>9</v>
      </c>
      <c r="R4" s="560"/>
    </row>
    <row r="5" spans="1:19" ht="18" thickBot="1" x14ac:dyDescent="0.35">
      <c r="A5" s="31"/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6" si="0">N5+M5+L5+I5+C5</f>
        <v>192653</v>
      </c>
      <c r="Q5" s="45">
        <f t="shared" ref="Q5:Q47" si="1">P5-F5</f>
        <v>0</v>
      </c>
      <c r="R5" s="390">
        <v>0</v>
      </c>
    </row>
    <row r="6" spans="1:19" ht="18" thickBot="1" x14ac:dyDescent="0.35">
      <c r="A6" s="31"/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19" ht="18" thickBot="1" x14ac:dyDescent="0.35">
      <c r="A7" s="31"/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19" ht="36" customHeight="1" thickBot="1" x14ac:dyDescent="0.35">
      <c r="A8" s="31"/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61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19" ht="18" thickBot="1" x14ac:dyDescent="0.35">
      <c r="A9" s="31"/>
      <c r="B9" s="32">
        <v>45084</v>
      </c>
      <c r="C9" s="33"/>
      <c r="D9" s="51"/>
      <c r="E9" s="35">
        <v>45084</v>
      </c>
      <c r="F9" s="36"/>
      <c r="G9" s="37"/>
      <c r="H9" s="38">
        <v>45084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v>0</v>
      </c>
      <c r="R9" s="46">
        <v>0</v>
      </c>
      <c r="S9" s="233"/>
    </row>
    <row r="10" spans="1:19" ht="18" thickBot="1" x14ac:dyDescent="0.35">
      <c r="A10" s="31"/>
      <c r="B10" s="32">
        <v>45085</v>
      </c>
      <c r="C10" s="33"/>
      <c r="D10" s="50"/>
      <c r="E10" s="35">
        <v>45085</v>
      </c>
      <c r="F10" s="36"/>
      <c r="G10" s="37"/>
      <c r="H10" s="38">
        <v>45085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46">
        <v>0</v>
      </c>
      <c r="S10" s="233"/>
    </row>
    <row r="11" spans="1:19" ht="18" thickBot="1" x14ac:dyDescent="0.35">
      <c r="A11" s="31"/>
      <c r="B11" s="32">
        <v>45086</v>
      </c>
      <c r="C11" s="33"/>
      <c r="D11" s="47"/>
      <c r="E11" s="35">
        <v>45086</v>
      </c>
      <c r="F11" s="36"/>
      <c r="G11" s="37"/>
      <c r="H11" s="38">
        <v>45086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46" t="s">
        <v>10</v>
      </c>
      <c r="S11" s="233"/>
    </row>
    <row r="12" spans="1:19" ht="18" thickBot="1" x14ac:dyDescent="0.35">
      <c r="A12" s="31"/>
      <c r="B12" s="32">
        <v>45087</v>
      </c>
      <c r="C12" s="33"/>
      <c r="D12" s="47"/>
      <c r="E12" s="35">
        <v>45087</v>
      </c>
      <c r="F12" s="36"/>
      <c r="G12" s="37"/>
      <c r="H12" s="38">
        <v>45087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  <c r="S12" s="233"/>
    </row>
    <row r="13" spans="1:19" ht="18" thickBot="1" x14ac:dyDescent="0.35">
      <c r="A13" s="31"/>
      <c r="B13" s="32">
        <v>45088</v>
      </c>
      <c r="C13" s="33"/>
      <c r="D13" s="51"/>
      <c r="E13" s="35">
        <v>45088</v>
      </c>
      <c r="F13" s="36"/>
      <c r="G13" s="37"/>
      <c r="H13" s="38">
        <v>45088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  <c r="S13" s="233"/>
    </row>
    <row r="14" spans="1:19" ht="18" thickBot="1" x14ac:dyDescent="0.35">
      <c r="A14" s="31"/>
      <c r="B14" s="32">
        <v>45089</v>
      </c>
      <c r="C14" s="33"/>
      <c r="D14" s="50"/>
      <c r="E14" s="35">
        <v>45089</v>
      </c>
      <c r="F14" s="36"/>
      <c r="G14" s="37"/>
      <c r="H14" s="38">
        <v>45089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  <c r="S14" s="233"/>
    </row>
    <row r="15" spans="1:19" ht="18" thickBot="1" x14ac:dyDescent="0.35">
      <c r="A15" s="31"/>
      <c r="B15" s="32">
        <v>45090</v>
      </c>
      <c r="C15" s="33"/>
      <c r="D15" s="50"/>
      <c r="E15" s="35">
        <v>45090</v>
      </c>
      <c r="F15" s="36"/>
      <c r="G15" s="37"/>
      <c r="H15" s="38">
        <v>45090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  <c r="S15" s="233"/>
    </row>
    <row r="16" spans="1:19" ht="18" thickBot="1" x14ac:dyDescent="0.35">
      <c r="A16" s="31"/>
      <c r="B16" s="32">
        <v>45091</v>
      </c>
      <c r="C16" s="33"/>
      <c r="D16" s="50"/>
      <c r="E16" s="35">
        <v>45091</v>
      </c>
      <c r="F16" s="36"/>
      <c r="G16" s="37"/>
      <c r="H16" s="38">
        <v>45091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v>0</v>
      </c>
      <c r="R16" s="46">
        <v>0</v>
      </c>
      <c r="S16" s="233"/>
    </row>
    <row r="17" spans="1:19" ht="19.5" thickBot="1" x14ac:dyDescent="0.35">
      <c r="A17" s="31"/>
      <c r="B17" s="32">
        <v>45092</v>
      </c>
      <c r="C17" s="33"/>
      <c r="D17" s="47"/>
      <c r="E17" s="35">
        <v>45092</v>
      </c>
      <c r="F17" s="36"/>
      <c r="G17" s="37"/>
      <c r="H17" s="38">
        <v>45092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</row>
    <row r="18" spans="1:19" ht="18" thickBot="1" x14ac:dyDescent="0.35">
      <c r="A18" s="31"/>
      <c r="B18" s="32">
        <v>45093</v>
      </c>
      <c r="C18" s="33"/>
      <c r="D18" s="51"/>
      <c r="E18" s="35">
        <v>45093</v>
      </c>
      <c r="F18" s="36"/>
      <c r="G18" s="37"/>
      <c r="H18" s="38">
        <v>45093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31"/>
      <c r="B19" s="32">
        <v>45094</v>
      </c>
      <c r="C19" s="33"/>
      <c r="D19" s="47"/>
      <c r="E19" s="35">
        <v>45094</v>
      </c>
      <c r="F19" s="36"/>
      <c r="G19" s="37"/>
      <c r="H19" s="38">
        <v>45094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31"/>
      <c r="B20" s="32">
        <v>45095</v>
      </c>
      <c r="C20" s="33"/>
      <c r="D20" s="47"/>
      <c r="E20" s="35">
        <v>45095</v>
      </c>
      <c r="F20" s="36"/>
      <c r="G20" s="37"/>
      <c r="H20" s="38">
        <v>45095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31"/>
      <c r="B21" s="32">
        <v>45096</v>
      </c>
      <c r="C21" s="33"/>
      <c r="D21" s="47"/>
      <c r="E21" s="35">
        <v>45096</v>
      </c>
      <c r="F21" s="36"/>
      <c r="G21" s="37"/>
      <c r="H21" s="38">
        <v>45096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31"/>
      <c r="B22" s="32">
        <v>45097</v>
      </c>
      <c r="C22" s="33"/>
      <c r="D22" s="47"/>
      <c r="E22" s="35">
        <v>45097</v>
      </c>
      <c r="F22" s="36"/>
      <c r="G22" s="37"/>
      <c r="H22" s="38">
        <v>45097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19" ht="18" customHeight="1" thickBot="1" x14ac:dyDescent="0.35">
      <c r="A23" s="31"/>
      <c r="B23" s="32">
        <v>45098</v>
      </c>
      <c r="C23" s="33"/>
      <c r="D23" s="47"/>
      <c r="E23" s="35">
        <v>45098</v>
      </c>
      <c r="F23" s="36"/>
      <c r="G23" s="37"/>
      <c r="H23" s="38">
        <v>45098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31"/>
      <c r="B24" s="32">
        <v>45099</v>
      </c>
      <c r="C24" s="33"/>
      <c r="D24" s="51"/>
      <c r="E24" s="35">
        <v>45099</v>
      </c>
      <c r="F24" s="36"/>
      <c r="G24" s="37"/>
      <c r="H24" s="38">
        <v>45099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31"/>
      <c r="B25" s="32">
        <v>45100</v>
      </c>
      <c r="C25" s="33"/>
      <c r="D25" s="47"/>
      <c r="E25" s="35">
        <v>45100</v>
      </c>
      <c r="F25" s="36"/>
      <c r="G25" s="37"/>
      <c r="H25" s="38">
        <v>45100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v>0</v>
      </c>
      <c r="R25" s="46">
        <v>0</v>
      </c>
      <c r="S25" s="233"/>
    </row>
    <row r="26" spans="1:19" ht="18" thickBot="1" x14ac:dyDescent="0.35">
      <c r="A26" s="31"/>
      <c r="B26" s="32">
        <v>45101</v>
      </c>
      <c r="C26" s="33"/>
      <c r="D26" s="47"/>
      <c r="E26" s="35">
        <v>45101</v>
      </c>
      <c r="F26" s="36"/>
      <c r="G26" s="37"/>
      <c r="H26" s="38">
        <v>45101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31"/>
      <c r="B27" s="32">
        <v>45102</v>
      </c>
      <c r="C27" s="33"/>
      <c r="D27" s="51"/>
      <c r="E27" s="35">
        <v>45102</v>
      </c>
      <c r="F27" s="36"/>
      <c r="G27" s="37"/>
      <c r="H27" s="38">
        <v>45102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31"/>
      <c r="B28" s="32">
        <v>45103</v>
      </c>
      <c r="C28" s="33"/>
      <c r="D28" s="51"/>
      <c r="E28" s="35">
        <v>45103</v>
      </c>
      <c r="F28" s="36"/>
      <c r="G28" s="37"/>
      <c r="H28" s="38">
        <v>45103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31"/>
      <c r="B29" s="32">
        <v>45104</v>
      </c>
      <c r="C29" s="33"/>
      <c r="D29" s="76"/>
      <c r="E29" s="35">
        <v>45104</v>
      </c>
      <c r="F29" s="36"/>
      <c r="G29" s="37"/>
      <c r="H29" s="38">
        <v>45104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19" ht="18" thickBot="1" x14ac:dyDescent="0.35">
      <c r="A30" s="31"/>
      <c r="B30" s="32">
        <v>45105</v>
      </c>
      <c r="C30" s="33"/>
      <c r="D30" s="76"/>
      <c r="E30" s="35">
        <v>45105</v>
      </c>
      <c r="F30" s="36"/>
      <c r="G30" s="37"/>
      <c r="H30" s="38">
        <v>45105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31"/>
      <c r="B31" s="32">
        <v>45106</v>
      </c>
      <c r="C31" s="33"/>
      <c r="D31" s="79"/>
      <c r="E31" s="35">
        <v>45106</v>
      </c>
      <c r="F31" s="36"/>
      <c r="G31" s="37"/>
      <c r="H31" s="38">
        <v>45106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31"/>
      <c r="B32" s="32">
        <v>45107</v>
      </c>
      <c r="C32" s="33"/>
      <c r="D32" s="305"/>
      <c r="E32" s="35">
        <v>45107</v>
      </c>
      <c r="F32" s="36"/>
      <c r="G32" s="37"/>
      <c r="H32" s="38">
        <v>45107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45108</v>
      </c>
      <c r="C33" s="33"/>
      <c r="D33" s="83"/>
      <c r="E33" s="35">
        <v>45108</v>
      </c>
      <c r="F33" s="36"/>
      <c r="G33" s="37"/>
      <c r="H33" s="38">
        <v>45108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45109</v>
      </c>
      <c r="C34" s="33"/>
      <c r="D34" s="83"/>
      <c r="E34" s="35">
        <v>45109</v>
      </c>
      <c r="F34" s="36"/>
      <c r="G34" s="37"/>
      <c r="H34" s="38">
        <v>45109</v>
      </c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45110</v>
      </c>
      <c r="C35" s="86"/>
      <c r="D35" s="79"/>
      <c r="E35" s="35">
        <v>45110</v>
      </c>
      <c r="F35" s="36"/>
      <c r="G35" s="37"/>
      <c r="H35" s="38">
        <v>45110</v>
      </c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45080</v>
      </c>
      <c r="K38" s="383" t="s">
        <v>644</v>
      </c>
      <c r="L38" s="4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470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14">
        <f>SUM(M5:M40)</f>
        <v>245269.5</v>
      </c>
      <c r="N49" s="514">
        <f>SUM(N5:N40)</f>
        <v>236599</v>
      </c>
      <c r="P49" s="111">
        <f>SUM(P5:P40)</f>
        <v>589769</v>
      </c>
      <c r="Q49" s="526">
        <f>SUM(Q5:Q40)</f>
        <v>0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15"/>
      <c r="N50" s="515"/>
      <c r="P50" s="44"/>
      <c r="Q50" s="527"/>
      <c r="R50" s="112">
        <f>SUM(R5:R49)</f>
        <v>0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28">
        <f>M49+N49</f>
        <v>481868.5</v>
      </c>
      <c r="N53" s="52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456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4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68757.5</v>
      </c>
      <c r="D75" s="142"/>
      <c r="E75" s="143" t="s">
        <v>12</v>
      </c>
      <c r="F75" s="144">
        <f>SUM(F5:F68)</f>
        <v>589769</v>
      </c>
      <c r="G75" s="145"/>
      <c r="H75" s="143" t="s">
        <v>13</v>
      </c>
      <c r="I75" s="146">
        <f>SUM(I5:I68)</f>
        <v>11040</v>
      </c>
      <c r="J75" s="147"/>
      <c r="K75" s="148" t="s">
        <v>14</v>
      </c>
      <c r="L75" s="149">
        <f>SUM(L5:L73)-L26</f>
        <v>59908.5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2" t="s">
        <v>15</v>
      </c>
      <c r="I77" s="523"/>
      <c r="J77" s="154"/>
      <c r="K77" s="524">
        <f>I75+L75</f>
        <v>70948.5</v>
      </c>
      <c r="L77" s="525"/>
      <c r="M77" s="155"/>
      <c r="N77" s="155"/>
      <c r="P77" s="44"/>
      <c r="Q77" s="19"/>
    </row>
    <row r="78" spans="1:17" x14ac:dyDescent="0.25">
      <c r="D78" s="516" t="s">
        <v>16</v>
      </c>
      <c r="E78" s="516"/>
      <c r="F78" s="156">
        <f>F75-K77-C75</f>
        <v>450063</v>
      </c>
      <c r="I78" s="157"/>
      <c r="J78" s="158"/>
    </row>
    <row r="79" spans="1:17" ht="18.75" x14ac:dyDescent="0.3">
      <c r="D79" s="517" t="s">
        <v>17</v>
      </c>
      <c r="E79" s="517"/>
      <c r="F79" s="101">
        <f>-'   COMPRAS     JUNIO     2023  '!G67</f>
        <v>0</v>
      </c>
      <c r="I79" s="518" t="s">
        <v>18</v>
      </c>
      <c r="J79" s="519"/>
      <c r="K79" s="520">
        <f>F81+F82+F83</f>
        <v>450063</v>
      </c>
      <c r="L79" s="52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f>-'   COMPRAS     JUNIO     2023  '!K67</f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450063</v>
      </c>
      <c r="H81" s="168"/>
      <c r="I81" s="169" t="s">
        <v>21</v>
      </c>
      <c r="J81" s="170"/>
      <c r="K81" s="521">
        <f>-C4</f>
        <v>-3897967.53</v>
      </c>
      <c r="L81" s="520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509" t="s">
        <v>24</v>
      </c>
      <c r="E83" s="510"/>
      <c r="F83" s="173">
        <v>0</v>
      </c>
      <c r="I83" s="554" t="s">
        <v>25</v>
      </c>
      <c r="J83" s="555"/>
      <c r="K83" s="556">
        <f>K79+K81</f>
        <v>-3447904.53</v>
      </c>
      <c r="L83" s="55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B1:B2"/>
    <mergeCell ref="C1:M1"/>
    <mergeCell ref="B3:C3"/>
    <mergeCell ref="H3:I3"/>
    <mergeCell ref="R3:R4"/>
    <mergeCell ref="E4:F4"/>
    <mergeCell ref="H4:I4"/>
    <mergeCell ref="Q49:Q50"/>
    <mergeCell ref="M53:N53"/>
    <mergeCell ref="P3:P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C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352"/>
      <c r="J4" s="310"/>
      <c r="K4" s="220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352"/>
      <c r="J5" s="310"/>
      <c r="K5" s="220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352"/>
      <c r="J6" s="310"/>
      <c r="K6" s="220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352"/>
      <c r="J7" s="310"/>
      <c r="K7" s="220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352"/>
      <c r="J8" s="310"/>
      <c r="K8" s="220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352"/>
      <c r="J9" s="310"/>
      <c r="K9" s="220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352"/>
      <c r="J10" s="310"/>
      <c r="K10" s="220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352"/>
      <c r="J11" s="310"/>
      <c r="K11" s="220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352"/>
      <c r="J12" s="310"/>
      <c r="K12" s="220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352"/>
      <c r="J13" s="310"/>
      <c r="K13" s="220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352"/>
      <c r="J14" s="310"/>
      <c r="K14" s="220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352"/>
      <c r="J15" s="310"/>
      <c r="K15" s="220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352"/>
      <c r="J16" s="310"/>
      <c r="K16" s="220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352"/>
      <c r="J17" s="310"/>
      <c r="K17" s="220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352"/>
      <c r="J18" s="310"/>
      <c r="K18" s="220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352"/>
      <c r="J19" s="310"/>
      <c r="K19" s="220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352"/>
      <c r="J20" s="310"/>
      <c r="K20" s="220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352"/>
      <c r="J21" s="310"/>
      <c r="K21" s="220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352"/>
      <c r="J22" s="310"/>
      <c r="K22" s="220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352"/>
      <c r="J23" s="310"/>
      <c r="K23" s="220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352"/>
      <c r="J24" s="310"/>
      <c r="K24" s="220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352"/>
      <c r="J25" s="310"/>
      <c r="K25" s="220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352"/>
      <c r="J26" s="310"/>
      <c r="K26" s="220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352"/>
      <c r="J27" s="310"/>
      <c r="K27" s="220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22"/>
      <c r="C36" s="223"/>
      <c r="D36" s="101"/>
      <c r="E36" s="224"/>
      <c r="F36" s="101"/>
      <c r="G36" s="225">
        <f t="shared" si="0"/>
        <v>0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2" t="s">
        <v>35</v>
      </c>
      <c r="J37" s="543"/>
      <c r="K37" s="491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4"/>
      <c r="J38" s="545"/>
      <c r="K38" s="490"/>
      <c r="L38" s="218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6"/>
      <c r="J39" s="547"/>
      <c r="K39" s="84"/>
      <c r="L39" s="238"/>
      <c r="M39" s="84"/>
      <c r="N39" s="227">
        <f t="shared" si="1"/>
        <v>0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48" t="s">
        <v>35</v>
      </c>
      <c r="J67" s="54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2" t="s">
        <v>36</v>
      </c>
      <c r="I68" s="557"/>
      <c r="J68" s="55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39"/>
      <c r="J36" s="540"/>
      <c r="K36" s="540"/>
      <c r="L36" s="54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39"/>
      <c r="J37" s="540"/>
      <c r="K37" s="540"/>
      <c r="L37" s="54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2" t="s">
        <v>35</v>
      </c>
      <c r="J40" s="54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4"/>
      <c r="J41" s="54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6"/>
      <c r="J42" s="54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48" t="s">
        <v>35</v>
      </c>
      <c r="J67" s="54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2" t="s">
        <v>36</v>
      </c>
      <c r="I68" s="550"/>
      <c r="J68" s="55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2"/>
      <c r="C1" s="534" t="s">
        <v>120</v>
      </c>
      <c r="D1" s="535"/>
      <c r="E1" s="535"/>
      <c r="F1" s="535"/>
      <c r="G1" s="535"/>
      <c r="H1" s="535"/>
      <c r="I1" s="535"/>
      <c r="J1" s="535"/>
      <c r="K1" s="535"/>
      <c r="L1" s="535"/>
      <c r="M1" s="535"/>
    </row>
    <row r="2" spans="1:18" ht="16.5" thickBot="1" x14ac:dyDescent="0.3">
      <c r="B2" s="53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6" t="s">
        <v>0</v>
      </c>
      <c r="C3" s="537"/>
      <c r="D3" s="14"/>
      <c r="E3" s="15"/>
      <c r="F3" s="16"/>
      <c r="H3" s="538" t="s">
        <v>1</v>
      </c>
      <c r="I3" s="538"/>
      <c r="K3" s="18"/>
      <c r="L3" s="19"/>
      <c r="M3" s="20"/>
      <c r="P3" s="530" t="s">
        <v>2</v>
      </c>
      <c r="R3" s="50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05" t="s">
        <v>5</v>
      </c>
      <c r="F4" s="506"/>
      <c r="H4" s="507" t="s">
        <v>6</v>
      </c>
      <c r="I4" s="508"/>
      <c r="J4" s="25"/>
      <c r="K4" s="26"/>
      <c r="L4" s="27"/>
      <c r="M4" s="28" t="s">
        <v>7</v>
      </c>
      <c r="N4" s="29" t="s">
        <v>8</v>
      </c>
      <c r="P4" s="531"/>
      <c r="Q4" s="30" t="s">
        <v>9</v>
      </c>
      <c r="R4" s="50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14">
        <f>SUM(M5:M40)</f>
        <v>1964337.8699999999</v>
      </c>
      <c r="N49" s="514">
        <f>SUM(N5:N40)</f>
        <v>1314937</v>
      </c>
      <c r="P49" s="111">
        <f>SUM(P5:P40)</f>
        <v>3956557.8699999996</v>
      </c>
      <c r="Q49" s="52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15"/>
      <c r="N50" s="515"/>
      <c r="P50" s="44"/>
      <c r="Q50" s="52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28">
        <f>M49+N49</f>
        <v>3279274.87</v>
      </c>
      <c r="N53" s="52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2" t="s">
        <v>15</v>
      </c>
      <c r="I77" s="523"/>
      <c r="J77" s="154"/>
      <c r="K77" s="524">
        <f>I75+L75</f>
        <v>526980.64000000013</v>
      </c>
      <c r="L77" s="525"/>
      <c r="M77" s="155"/>
      <c r="N77" s="155"/>
      <c r="P77" s="44"/>
      <c r="Q77" s="19"/>
    </row>
    <row r="78" spans="1:17" x14ac:dyDescent="0.25">
      <c r="D78" s="516" t="s">
        <v>16</v>
      </c>
      <c r="E78" s="516"/>
      <c r="F78" s="156">
        <f>F75-K77-C75</f>
        <v>1939381.5999999999</v>
      </c>
      <c r="I78" s="157"/>
      <c r="J78" s="158"/>
    </row>
    <row r="79" spans="1:17" ht="18.75" x14ac:dyDescent="0.3">
      <c r="D79" s="517" t="s">
        <v>17</v>
      </c>
      <c r="E79" s="517"/>
      <c r="F79" s="101">
        <v>-1830849.67</v>
      </c>
      <c r="I79" s="518" t="s">
        <v>18</v>
      </c>
      <c r="J79" s="519"/>
      <c r="K79" s="520">
        <f>F81+F82+F83</f>
        <v>3946521.55</v>
      </c>
      <c r="L79" s="52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21">
        <f>-C4</f>
        <v>-3504178.07</v>
      </c>
      <c r="L81" s="52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09" t="s">
        <v>24</v>
      </c>
      <c r="E83" s="510"/>
      <c r="F83" s="173">
        <v>3720574.62</v>
      </c>
      <c r="I83" s="554" t="s">
        <v>25</v>
      </c>
      <c r="J83" s="555"/>
      <c r="K83" s="556">
        <f>K79+K81</f>
        <v>442343.48</v>
      </c>
      <c r="L83" s="55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39"/>
      <c r="J36" s="540"/>
      <c r="K36" s="540"/>
      <c r="L36" s="54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39"/>
      <c r="J37" s="540"/>
      <c r="K37" s="540"/>
      <c r="L37" s="54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2" t="s">
        <v>35</v>
      </c>
      <c r="J40" s="54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4"/>
      <c r="J41" s="54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6"/>
      <c r="J42" s="54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48" t="s">
        <v>35</v>
      </c>
      <c r="J67" s="54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2" t="s">
        <v>36</v>
      </c>
      <c r="I68" s="557"/>
      <c r="J68" s="55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2"/>
      <c r="C1" s="534" t="s">
        <v>238</v>
      </c>
      <c r="D1" s="535"/>
      <c r="E1" s="535"/>
      <c r="F1" s="535"/>
      <c r="G1" s="535"/>
      <c r="H1" s="535"/>
      <c r="I1" s="535"/>
      <c r="J1" s="535"/>
      <c r="K1" s="535"/>
      <c r="L1" s="535"/>
      <c r="M1" s="535"/>
    </row>
    <row r="2" spans="1:18" ht="16.5" thickBot="1" x14ac:dyDescent="0.3">
      <c r="B2" s="53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6" t="s">
        <v>0</v>
      </c>
      <c r="C3" s="537"/>
      <c r="D3" s="14"/>
      <c r="E3" s="15"/>
      <c r="F3" s="16"/>
      <c r="H3" s="538" t="s">
        <v>1</v>
      </c>
      <c r="I3" s="538"/>
      <c r="K3" s="18"/>
      <c r="L3" s="19"/>
      <c r="M3" s="20"/>
      <c r="P3" s="530" t="s">
        <v>2</v>
      </c>
      <c r="R3" s="55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05" t="s">
        <v>5</v>
      </c>
      <c r="F4" s="506"/>
      <c r="H4" s="507" t="s">
        <v>6</v>
      </c>
      <c r="I4" s="508"/>
      <c r="J4" s="25"/>
      <c r="K4" s="26"/>
      <c r="L4" s="27"/>
      <c r="M4" s="28" t="s">
        <v>7</v>
      </c>
      <c r="N4" s="29" t="s">
        <v>8</v>
      </c>
      <c r="P4" s="531"/>
      <c r="Q4" s="30" t="s">
        <v>9</v>
      </c>
      <c r="R4" s="56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14">
        <f>SUM(M5:M40)</f>
        <v>1803019.98</v>
      </c>
      <c r="N49" s="514">
        <f>SUM(N5:N40)</f>
        <v>1138524</v>
      </c>
      <c r="P49" s="111">
        <f>SUM(P5:P40)</f>
        <v>3684795.48</v>
      </c>
      <c r="Q49" s="52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15"/>
      <c r="N50" s="515"/>
      <c r="P50" s="44"/>
      <c r="Q50" s="52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28">
        <f>M49+N49</f>
        <v>2941543.98</v>
      </c>
      <c r="N53" s="52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2" t="s">
        <v>15</v>
      </c>
      <c r="I77" s="523"/>
      <c r="J77" s="154"/>
      <c r="K77" s="524">
        <f>I75+L75</f>
        <v>646140.08000000031</v>
      </c>
      <c r="L77" s="525"/>
      <c r="M77" s="155"/>
      <c r="N77" s="155"/>
      <c r="P77" s="44"/>
      <c r="Q77" s="19"/>
    </row>
    <row r="78" spans="1:17" x14ac:dyDescent="0.25">
      <c r="D78" s="516" t="s">
        <v>16</v>
      </c>
      <c r="E78" s="516"/>
      <c r="F78" s="156">
        <f>F75-K77-C75</f>
        <v>1113109.92</v>
      </c>
      <c r="I78" s="157"/>
      <c r="J78" s="158"/>
    </row>
    <row r="79" spans="1:17" ht="18.75" x14ac:dyDescent="0.3">
      <c r="D79" s="517" t="s">
        <v>17</v>
      </c>
      <c r="E79" s="517"/>
      <c r="F79" s="101">
        <v>-1405309.97</v>
      </c>
      <c r="I79" s="518" t="s">
        <v>18</v>
      </c>
      <c r="J79" s="519"/>
      <c r="K79" s="520">
        <f>F81+F82+F83</f>
        <v>3400888.74</v>
      </c>
      <c r="L79" s="52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21">
        <f>-C4</f>
        <v>-3504178.07</v>
      </c>
      <c r="L81" s="52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09" t="s">
        <v>24</v>
      </c>
      <c r="E83" s="510"/>
      <c r="F83" s="173">
        <v>3567993.62</v>
      </c>
      <c r="I83" s="511" t="s">
        <v>220</v>
      </c>
      <c r="J83" s="512"/>
      <c r="K83" s="513">
        <f>K79+K81</f>
        <v>-103289.32999999961</v>
      </c>
      <c r="L83" s="51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39"/>
      <c r="J36" s="540"/>
      <c r="K36" s="540"/>
      <c r="L36" s="54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39"/>
      <c r="J37" s="540"/>
      <c r="K37" s="540"/>
      <c r="L37" s="54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2" t="s">
        <v>35</v>
      </c>
      <c r="J40" s="54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4"/>
      <c r="J41" s="54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6"/>
      <c r="J42" s="54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48" t="s">
        <v>35</v>
      </c>
      <c r="J67" s="54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2" t="s">
        <v>36</v>
      </c>
      <c r="I68" s="557"/>
      <c r="J68" s="55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2"/>
      <c r="C1" s="534" t="s">
        <v>368</v>
      </c>
      <c r="D1" s="535"/>
      <c r="E1" s="535"/>
      <c r="F1" s="535"/>
      <c r="G1" s="535"/>
      <c r="H1" s="535"/>
      <c r="I1" s="535"/>
      <c r="J1" s="535"/>
      <c r="K1" s="535"/>
      <c r="L1" s="535"/>
      <c r="M1" s="535"/>
    </row>
    <row r="2" spans="1:18" ht="16.5" thickBot="1" x14ac:dyDescent="0.3">
      <c r="B2" s="53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6" t="s">
        <v>0</v>
      </c>
      <c r="C3" s="537"/>
      <c r="D3" s="14"/>
      <c r="E3" s="15"/>
      <c r="F3" s="16"/>
      <c r="H3" s="538" t="s">
        <v>1</v>
      </c>
      <c r="I3" s="538"/>
      <c r="K3" s="18"/>
      <c r="L3" s="19"/>
      <c r="M3" s="20"/>
      <c r="P3" s="530" t="s">
        <v>2</v>
      </c>
      <c r="R3" s="55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05" t="s">
        <v>5</v>
      </c>
      <c r="F4" s="506"/>
      <c r="H4" s="507" t="s">
        <v>6</v>
      </c>
      <c r="I4" s="508"/>
      <c r="J4" s="25"/>
      <c r="K4" s="26"/>
      <c r="L4" s="27"/>
      <c r="M4" s="28" t="s">
        <v>7</v>
      </c>
      <c r="N4" s="29" t="s">
        <v>8</v>
      </c>
      <c r="P4" s="531"/>
      <c r="Q4" s="30" t="s">
        <v>9</v>
      </c>
      <c r="R4" s="56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14">
        <f>SUM(M5:M40)</f>
        <v>2051765.3</v>
      </c>
      <c r="N49" s="514">
        <f>SUM(N5:N40)</f>
        <v>1741324</v>
      </c>
      <c r="P49" s="111">
        <f>SUM(P5:P40)</f>
        <v>4831473.13</v>
      </c>
      <c r="Q49" s="52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15"/>
      <c r="N50" s="515"/>
      <c r="P50" s="44"/>
      <c r="Q50" s="52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28">
        <f>M49+N49</f>
        <v>3793089.3</v>
      </c>
      <c r="N53" s="52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22" t="s">
        <v>15</v>
      </c>
      <c r="I79" s="523"/>
      <c r="J79" s="154"/>
      <c r="K79" s="524">
        <f>I77+L77</f>
        <v>739761.38</v>
      </c>
      <c r="L79" s="525"/>
      <c r="M79" s="155"/>
      <c r="N79" s="155"/>
      <c r="P79" s="44"/>
      <c r="Q79" s="19"/>
    </row>
    <row r="80" spans="1:17" x14ac:dyDescent="0.25">
      <c r="D80" s="516" t="s">
        <v>16</v>
      </c>
      <c r="E80" s="516"/>
      <c r="F80" s="156">
        <f>F77-K79-C77</f>
        <v>2011425.4899999998</v>
      </c>
      <c r="I80" s="157"/>
      <c r="J80" s="158"/>
    </row>
    <row r="81" spans="2:17" ht="18.75" x14ac:dyDescent="0.3">
      <c r="D81" s="517" t="s">
        <v>17</v>
      </c>
      <c r="E81" s="517"/>
      <c r="F81" s="101">
        <v>-2021696.34</v>
      </c>
      <c r="I81" s="518" t="s">
        <v>18</v>
      </c>
      <c r="J81" s="519"/>
      <c r="K81" s="520">
        <f>F83+F84+F85</f>
        <v>2945239.9399999995</v>
      </c>
      <c r="L81" s="520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21">
        <f>-C4</f>
        <v>-3567993.62</v>
      </c>
      <c r="L83" s="520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09" t="s">
        <v>24</v>
      </c>
      <c r="E85" s="510"/>
      <c r="F85" s="173">
        <v>3065283.79</v>
      </c>
      <c r="I85" s="511" t="s">
        <v>220</v>
      </c>
      <c r="J85" s="512"/>
      <c r="K85" s="513">
        <f>K81+K83</f>
        <v>-622753.68000000063</v>
      </c>
      <c r="L85" s="513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39"/>
      <c r="J36" s="540"/>
      <c r="K36" s="540"/>
      <c r="L36" s="54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39"/>
      <c r="J37" s="540"/>
      <c r="K37" s="540"/>
      <c r="L37" s="54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42" t="s">
        <v>35</v>
      </c>
      <c r="J40" s="54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44"/>
      <c r="J41" s="54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46"/>
      <c r="J42" s="54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48" t="s">
        <v>35</v>
      </c>
      <c r="J67" s="54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2" t="s">
        <v>36</v>
      </c>
      <c r="I68" s="557"/>
      <c r="J68" s="55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7" workbookViewId="0">
      <selection activeCell="C33" sqref="C3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2"/>
      <c r="C1" s="534" t="s">
        <v>502</v>
      </c>
      <c r="D1" s="535"/>
      <c r="E1" s="535"/>
      <c r="F1" s="535"/>
      <c r="G1" s="535"/>
      <c r="H1" s="535"/>
      <c r="I1" s="535"/>
      <c r="J1" s="535"/>
      <c r="K1" s="535"/>
      <c r="L1" s="535"/>
      <c r="M1" s="535"/>
    </row>
    <row r="2" spans="1:18" ht="16.5" thickBot="1" x14ac:dyDescent="0.3">
      <c r="B2" s="53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6" t="s">
        <v>0</v>
      </c>
      <c r="C3" s="537"/>
      <c r="D3" s="14"/>
      <c r="E3" s="15"/>
      <c r="F3" s="16"/>
      <c r="H3" s="538" t="s">
        <v>1</v>
      </c>
      <c r="I3" s="538"/>
      <c r="K3" s="18"/>
      <c r="L3" s="19"/>
      <c r="M3" s="20"/>
      <c r="P3" s="530" t="s">
        <v>2</v>
      </c>
      <c r="Q3" s="467" t="s">
        <v>509</v>
      </c>
      <c r="R3" s="55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05" t="s">
        <v>5</v>
      </c>
      <c r="F4" s="506"/>
      <c r="H4" s="507" t="s">
        <v>6</v>
      </c>
      <c r="I4" s="508"/>
      <c r="J4" s="25"/>
      <c r="K4" s="26"/>
      <c r="L4" s="27"/>
      <c r="M4" s="28" t="s">
        <v>7</v>
      </c>
      <c r="N4" s="29" t="s">
        <v>8</v>
      </c>
      <c r="P4" s="531"/>
      <c r="Q4" s="30" t="s">
        <v>9</v>
      </c>
      <c r="R4" s="56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14">
        <f>SUM(M5:M40)</f>
        <v>1683911.56</v>
      </c>
      <c r="N49" s="514">
        <f>SUM(N5:N40)</f>
        <v>1355406.15</v>
      </c>
      <c r="P49" s="111">
        <f>SUM(P5:P40)</f>
        <v>3685318.7</v>
      </c>
      <c r="Q49" s="526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15"/>
      <c r="N50" s="515"/>
      <c r="P50" s="44"/>
      <c r="Q50" s="527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28">
        <f>M49+N49</f>
        <v>3039317.71</v>
      </c>
      <c r="N53" s="52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2" t="s">
        <v>15</v>
      </c>
      <c r="I77" s="523"/>
      <c r="J77" s="154"/>
      <c r="K77" s="524">
        <f>I75+L75</f>
        <v>484126.00999999989</v>
      </c>
      <c r="L77" s="525"/>
      <c r="M77" s="155"/>
      <c r="N77" s="155"/>
      <c r="P77" s="44"/>
      <c r="Q77" s="19"/>
    </row>
    <row r="78" spans="1:17" x14ac:dyDescent="0.25">
      <c r="D78" s="516" t="s">
        <v>16</v>
      </c>
      <c r="E78" s="516"/>
      <c r="F78" s="156">
        <f>F75-K77-C75</f>
        <v>1743477.6000000003</v>
      </c>
      <c r="I78" s="157"/>
      <c r="J78" s="158"/>
    </row>
    <row r="79" spans="1:17" ht="18.75" x14ac:dyDescent="0.3">
      <c r="D79" s="517" t="s">
        <v>17</v>
      </c>
      <c r="E79" s="517"/>
      <c r="F79" s="101">
        <v>-1542483.8</v>
      </c>
      <c r="I79" s="518" t="s">
        <v>18</v>
      </c>
      <c r="J79" s="519"/>
      <c r="K79" s="520">
        <f>F81+F82+F83</f>
        <v>4235033.33</v>
      </c>
      <c r="L79" s="52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21">
        <f>-C4</f>
        <v>-3065283.79</v>
      </c>
      <c r="L81" s="520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09" t="s">
        <v>24</v>
      </c>
      <c r="E83" s="510"/>
      <c r="F83" s="173">
        <v>3897967.53</v>
      </c>
      <c r="I83" s="554" t="s">
        <v>25</v>
      </c>
      <c r="J83" s="555"/>
      <c r="K83" s="556">
        <f>K79+K81</f>
        <v>1169749.54</v>
      </c>
      <c r="L83" s="55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2023-06-26T15:05:16Z</dcterms:modified>
</cp:coreProperties>
</file>