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6" activeTab="17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<sst xmlns="http://schemas.openxmlformats.org/spreadsheetml/2006/main" count="3623" uniqueCount="504">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</sst>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" fontId="7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66FFFF"/>
      <color rgb="FFCC99FF"/>
      <color rgb="FF0000FF"/>
      <color rgb="FF00FFCC"/>
      <color rgb="FF00FF00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0</c:v>
                </c:pt>
                <c:pt idx="7">
                  <c:v>41311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0.1</c:v>
                </c:pt>
                <c:pt idx="7">
                  <c:v>2.2807238392057312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K106" activePane="bottomRight" state="frozen"/>
      <selection pane="topRight" activeCell="B1" sqref="B1"/>
      <selection pane="bottomLeft" activeCell="A3" sqref="A3"/>
      <selection pane="bottomRight" activeCell="T112" sqref="T1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205</v>
      </c>
      <c r="C1" s="888"/>
      <c r="D1" s="889"/>
      <c r="E1" s="890"/>
      <c r="F1" s="891"/>
      <c r="G1" s="892"/>
      <c r="H1" s="891"/>
      <c r="I1" s="893"/>
      <c r="J1" s="894"/>
      <c r="K1" s="1155" t="s">
        <v>26</v>
      </c>
      <c r="L1" s="632"/>
      <c r="M1" s="1157" t="s">
        <v>27</v>
      </c>
      <c r="N1" s="450"/>
      <c r="P1" s="97" t="s">
        <v>38</v>
      </c>
      <c r="Q1" s="1180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156"/>
      <c r="L2" s="633" t="s">
        <v>29</v>
      </c>
      <c r="M2" s="1158"/>
      <c r="N2" s="451" t="s">
        <v>29</v>
      </c>
      <c r="O2" s="574" t="s">
        <v>30</v>
      </c>
      <c r="P2" s="98" t="s">
        <v>39</v>
      </c>
      <c r="Q2" s="1181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7">
        <v>12001</v>
      </c>
      <c r="L4" s="1028" t="s">
        <v>238</v>
      </c>
      <c r="M4" s="557">
        <v>30160</v>
      </c>
      <c r="N4" s="559" t="s">
        <v>240</v>
      </c>
      <c r="O4" s="575">
        <v>2010181</v>
      </c>
      <c r="P4" s="1100">
        <v>4060</v>
      </c>
      <c r="Q4" s="1025">
        <f>31653.8*20.32</f>
        <v>643205.21600000001</v>
      </c>
      <c r="R4" s="1026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7">
        <v>11151</v>
      </c>
      <c r="L5" s="1028" t="s">
        <v>238</v>
      </c>
      <c r="M5" s="557">
        <v>30160</v>
      </c>
      <c r="N5" s="559" t="s">
        <v>240</v>
      </c>
      <c r="O5" s="562">
        <v>2010182</v>
      </c>
      <c r="P5" s="1100">
        <v>4060</v>
      </c>
      <c r="Q5" s="1023">
        <f>31775.08*20.2</f>
        <v>641856.61600000004</v>
      </c>
      <c r="R5" s="1024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560"/>
      <c r="Q6" s="921">
        <f>32261.55*20.625</f>
        <v>665394.46875</v>
      </c>
      <c r="R6" s="1007" t="s">
        <v>239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356</v>
      </c>
      <c r="O7" s="562">
        <v>2011060</v>
      </c>
      <c r="P7" s="564"/>
      <c r="Q7" s="1023">
        <f>32271.62*20.57</f>
        <v>663827.22340000002</v>
      </c>
      <c r="R7" s="1024" t="s">
        <v>236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356</v>
      </c>
      <c r="O8" s="575">
        <v>2011409</v>
      </c>
      <c r="P8" s="537"/>
      <c r="Q8" s="1023">
        <f>31888.13*20.553</f>
        <v>655396.73589000001</v>
      </c>
      <c r="R8" s="1024" t="s">
        <v>237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356</v>
      </c>
      <c r="O9" s="562">
        <v>2011410</v>
      </c>
      <c r="P9" s="518"/>
      <c r="Q9" s="1023">
        <f>31571.86*20.553</f>
        <v>648896.43858000007</v>
      </c>
      <c r="R9" s="1024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257</v>
      </c>
      <c r="K10" s="557"/>
      <c r="L10" s="558"/>
      <c r="M10" s="557"/>
      <c r="N10" s="559"/>
      <c r="O10" s="562"/>
      <c r="P10" s="537"/>
      <c r="Q10" s="921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358</v>
      </c>
      <c r="M11" s="557">
        <v>30160</v>
      </c>
      <c r="N11" s="559" t="s">
        <v>358</v>
      </c>
      <c r="O11" s="576"/>
      <c r="P11" s="674"/>
      <c r="Q11" s="921"/>
      <c r="R11" s="561"/>
      <c r="S11" s="65">
        <f t="shared" si="0"/>
        <v>41311</v>
      </c>
      <c r="T11" s="65">
        <f>S11/H11+0.1</f>
        <v>2.2807238392057312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357</v>
      </c>
      <c r="M12" s="557">
        <v>30160</v>
      </c>
      <c r="N12" s="559" t="s">
        <v>358</v>
      </c>
      <c r="O12" s="576">
        <v>2013290</v>
      </c>
      <c r="P12" s="518"/>
      <c r="Q12" s="1023">
        <f>34087.72*20.39</f>
        <v>695048.61080000002</v>
      </c>
      <c r="R12" s="1024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259</v>
      </c>
      <c r="K13" s="557">
        <v>10101</v>
      </c>
      <c r="L13" s="558" t="s">
        <v>357</v>
      </c>
      <c r="M13" s="557">
        <v>30160</v>
      </c>
      <c r="N13" s="559" t="s">
        <v>358</v>
      </c>
      <c r="O13" s="576">
        <v>2013291</v>
      </c>
      <c r="P13" s="566"/>
      <c r="Q13" s="1025">
        <f>33684.68*20.39</f>
        <v>686830.62520000001</v>
      </c>
      <c r="R13" s="1024" t="s">
        <v>271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359</v>
      </c>
      <c r="M14" s="557">
        <v>30160</v>
      </c>
      <c r="N14" s="559" t="s">
        <v>360</v>
      </c>
      <c r="O14" s="562">
        <v>824039</v>
      </c>
      <c r="P14" s="518"/>
      <c r="Q14" s="563">
        <f>33497.65*21.16</f>
        <v>708810.27400000009</v>
      </c>
      <c r="R14" s="567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262</v>
      </c>
      <c r="K15" s="557">
        <v>11151</v>
      </c>
      <c r="L15" s="558" t="s">
        <v>359</v>
      </c>
      <c r="M15" s="557">
        <v>30160</v>
      </c>
      <c r="N15" s="568" t="s">
        <v>360</v>
      </c>
      <c r="O15" s="575">
        <v>2013685</v>
      </c>
      <c r="P15" s="518"/>
      <c r="Q15" s="563">
        <f>33299.26*20.626</f>
        <v>686830.53676000005</v>
      </c>
      <c r="R15" s="569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266</v>
      </c>
      <c r="K16" s="557">
        <v>9851</v>
      </c>
      <c r="L16" s="558" t="s">
        <v>360</v>
      </c>
      <c r="M16" s="557">
        <v>30160</v>
      </c>
      <c r="N16" s="568" t="s">
        <v>361</v>
      </c>
      <c r="O16" s="576">
        <v>2014499</v>
      </c>
      <c r="P16" s="566"/>
      <c r="Q16" s="921">
        <f>32064.91*20.98</f>
        <v>672721.81180000002</v>
      </c>
      <c r="R16" s="561" t="s">
        <v>273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360</v>
      </c>
      <c r="M17" s="557">
        <v>30160</v>
      </c>
      <c r="N17" s="568" t="s">
        <v>361</v>
      </c>
      <c r="O17" s="562">
        <v>2014500</v>
      </c>
      <c r="P17" s="518"/>
      <c r="Q17" s="921">
        <f>32293.34*20.98</f>
        <v>677514.27320000005</v>
      </c>
      <c r="R17" s="567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5" t="s">
        <v>362</v>
      </c>
      <c r="M18" s="557">
        <v>30160</v>
      </c>
      <c r="N18" s="559" t="s">
        <v>364</v>
      </c>
      <c r="O18" s="577">
        <v>2016003</v>
      </c>
      <c r="P18" s="537"/>
      <c r="Q18" s="921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297</v>
      </c>
      <c r="K19" s="557">
        <v>11151</v>
      </c>
      <c r="L19" s="558" t="s">
        <v>364</v>
      </c>
      <c r="M19" s="557">
        <v>33640</v>
      </c>
      <c r="N19" s="559" t="s">
        <v>363</v>
      </c>
      <c r="O19" s="562">
        <v>833940</v>
      </c>
      <c r="P19" s="518"/>
      <c r="Q19" s="921">
        <f>31508.97*20.86</f>
        <v>657277.11419999995</v>
      </c>
      <c r="R19" s="570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298</v>
      </c>
      <c r="K20" s="557">
        <v>11151</v>
      </c>
      <c r="L20" s="558" t="s">
        <v>364</v>
      </c>
      <c r="M20" s="557">
        <v>30160</v>
      </c>
      <c r="N20" s="559" t="s">
        <v>365</v>
      </c>
      <c r="O20" s="562">
        <v>2016002</v>
      </c>
      <c r="P20" s="560"/>
      <c r="Q20" s="921">
        <f>32366.39*21.385</f>
        <v>692155.25015000009</v>
      </c>
      <c r="R20" s="570" t="s">
        <v>274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299</v>
      </c>
      <c r="K21" s="557">
        <v>12001</v>
      </c>
      <c r="L21" s="558" t="s">
        <v>365</v>
      </c>
      <c r="M21" s="557">
        <v>30160</v>
      </c>
      <c r="N21" s="559" t="s">
        <v>366</v>
      </c>
      <c r="O21" s="576">
        <v>2016805</v>
      </c>
      <c r="P21" s="560"/>
      <c r="Q21" s="921">
        <f>30802.41*20.968</f>
        <v>645864.93287999998</v>
      </c>
      <c r="R21" s="570" t="s">
        <v>272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300</v>
      </c>
      <c r="K22" s="557">
        <v>12001</v>
      </c>
      <c r="L22" s="558" t="s">
        <v>365</v>
      </c>
      <c r="M22" s="557">
        <v>30160</v>
      </c>
      <c r="N22" s="559" t="s">
        <v>367</v>
      </c>
      <c r="O22" s="576">
        <v>834246</v>
      </c>
      <c r="P22" s="537"/>
      <c r="Q22" s="921">
        <f>31106.49*20.81</f>
        <v>647326.05689999997</v>
      </c>
      <c r="R22" s="570" t="s">
        <v>317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301</v>
      </c>
      <c r="K23" s="557">
        <v>11151</v>
      </c>
      <c r="L23" s="558" t="s">
        <v>366</v>
      </c>
      <c r="M23" s="557">
        <v>30160</v>
      </c>
      <c r="N23" s="559" t="s">
        <v>367</v>
      </c>
      <c r="O23" s="577">
        <v>2016806</v>
      </c>
      <c r="P23" s="560"/>
      <c r="Q23" s="921">
        <f>31057.99*20.9</f>
        <v>649111.99100000004</v>
      </c>
      <c r="R23" s="570" t="s">
        <v>316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302</v>
      </c>
      <c r="K24" s="557">
        <v>11151</v>
      </c>
      <c r="L24" s="558" t="s">
        <v>366</v>
      </c>
      <c r="M24" s="557">
        <v>33640</v>
      </c>
      <c r="N24" s="559" t="s">
        <v>367</v>
      </c>
      <c r="O24" s="562">
        <v>2016807</v>
      </c>
      <c r="P24" s="560"/>
      <c r="Q24" s="921">
        <f>30725.74*20.9</f>
        <v>642167.96600000001</v>
      </c>
      <c r="R24" s="570" t="s">
        <v>316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303</v>
      </c>
      <c r="K25" s="557">
        <v>11151</v>
      </c>
      <c r="L25" s="558" t="s">
        <v>367</v>
      </c>
      <c r="M25" s="557">
        <v>30160</v>
      </c>
      <c r="N25" s="570" t="s">
        <v>367</v>
      </c>
      <c r="O25" s="562">
        <v>2017123</v>
      </c>
      <c r="P25" s="537"/>
      <c r="Q25" s="921">
        <f>30702.98*20.86</f>
        <v>640464.16279999993</v>
      </c>
      <c r="R25" s="543" t="s">
        <v>275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304</v>
      </c>
      <c r="K26" s="557">
        <v>11151</v>
      </c>
      <c r="L26" s="558" t="s">
        <v>368</v>
      </c>
      <c r="M26" s="557">
        <v>30160</v>
      </c>
      <c r="N26" s="570" t="s">
        <v>369</v>
      </c>
      <c r="O26" s="562">
        <v>2018170</v>
      </c>
      <c r="P26" s="560"/>
      <c r="Q26" s="921">
        <f>29083.73*20.88</f>
        <v>607268.28239999991</v>
      </c>
      <c r="R26" s="570" t="s">
        <v>276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305</v>
      </c>
      <c r="K27" s="557">
        <v>12151</v>
      </c>
      <c r="L27" s="558" t="s">
        <v>368</v>
      </c>
      <c r="M27" s="557">
        <v>33640</v>
      </c>
      <c r="N27" s="570" t="s">
        <v>369</v>
      </c>
      <c r="O27" s="562">
        <v>842495</v>
      </c>
      <c r="P27" s="537"/>
      <c r="Q27" s="921">
        <f>28975.58*20.298</f>
        <v>588146.32284000004</v>
      </c>
      <c r="R27" s="570" t="s">
        <v>314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306</v>
      </c>
      <c r="K28" s="557">
        <v>9851</v>
      </c>
      <c r="L28" s="558" t="s">
        <v>369</v>
      </c>
      <c r="M28" s="557">
        <v>30160</v>
      </c>
      <c r="N28" s="570" t="s">
        <v>370</v>
      </c>
      <c r="O28" s="562">
        <v>843804</v>
      </c>
      <c r="P28" s="560"/>
      <c r="Q28" s="921">
        <f>29612.44*20.185</f>
        <v>597727.10139999993</v>
      </c>
      <c r="R28" s="543" t="s">
        <v>321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307</v>
      </c>
      <c r="K29" s="563">
        <v>12151</v>
      </c>
      <c r="L29" s="558" t="s">
        <v>369</v>
      </c>
      <c r="M29" s="557">
        <v>33640</v>
      </c>
      <c r="N29" s="570" t="s">
        <v>370</v>
      </c>
      <c r="O29" s="577">
        <v>2019062</v>
      </c>
      <c r="P29" s="560"/>
      <c r="Q29" s="921">
        <f>29275.5*20.81</f>
        <v>609223.15499999991</v>
      </c>
      <c r="R29" s="543" t="s">
        <v>317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309</v>
      </c>
      <c r="K30" s="557"/>
      <c r="L30" s="558"/>
      <c r="M30" s="557"/>
      <c r="N30" s="570"/>
      <c r="O30" s="577" t="s">
        <v>309</v>
      </c>
      <c r="P30" s="1061" t="s">
        <v>312</v>
      </c>
      <c r="Q30" s="921">
        <v>642611.88</v>
      </c>
      <c r="R30" s="543" t="s">
        <v>330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308</v>
      </c>
      <c r="K31" s="557">
        <v>10101</v>
      </c>
      <c r="L31" s="558" t="s">
        <v>370</v>
      </c>
      <c r="M31" s="557">
        <v>30160</v>
      </c>
      <c r="N31" s="570" t="s">
        <v>334</v>
      </c>
      <c r="O31" s="577">
        <v>2019463</v>
      </c>
      <c r="P31" s="560"/>
      <c r="Q31" s="921">
        <f>30014.88*20.546</f>
        <v>616685.72447999998</v>
      </c>
      <c r="R31" s="543" t="s">
        <v>313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342</v>
      </c>
      <c r="K32" s="557">
        <v>12161</v>
      </c>
      <c r="L32" s="558" t="s">
        <v>353</v>
      </c>
      <c r="M32" s="557">
        <v>33640</v>
      </c>
      <c r="N32" s="570" t="s">
        <v>353</v>
      </c>
      <c r="O32" s="1097">
        <v>2021308</v>
      </c>
      <c r="P32" s="560"/>
      <c r="Q32" s="921">
        <f>31685.33*20.295</f>
        <v>643053.7723500001</v>
      </c>
      <c r="R32" s="543" t="s">
        <v>320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343</v>
      </c>
      <c r="K33" s="563">
        <v>12001</v>
      </c>
      <c r="L33" s="558" t="s">
        <v>353</v>
      </c>
      <c r="M33" s="557">
        <v>30160</v>
      </c>
      <c r="N33" s="570" t="s">
        <v>353</v>
      </c>
      <c r="O33" s="1097">
        <v>2021309</v>
      </c>
      <c r="P33" s="614"/>
      <c r="Q33" s="921">
        <f>31722.14*20.295</f>
        <v>643800.83130000008</v>
      </c>
      <c r="R33" s="543" t="s">
        <v>320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344</v>
      </c>
      <c r="K34" s="557">
        <v>11151</v>
      </c>
      <c r="L34" s="558" t="s">
        <v>353</v>
      </c>
      <c r="M34" s="557">
        <v>30160</v>
      </c>
      <c r="N34" s="570" t="s">
        <v>353</v>
      </c>
      <c r="O34" s="1098">
        <v>852660</v>
      </c>
      <c r="P34" s="560"/>
      <c r="Q34" s="922">
        <f>30377.45*19.98</f>
        <v>606941.451</v>
      </c>
      <c r="R34" s="616" t="s">
        <v>351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347</v>
      </c>
      <c r="K35" s="557">
        <v>12151</v>
      </c>
      <c r="L35" s="558" t="s">
        <v>354</v>
      </c>
      <c r="M35" s="557">
        <v>33640</v>
      </c>
      <c r="N35" s="570" t="s">
        <v>355</v>
      </c>
      <c r="O35" s="1098">
        <v>853742</v>
      </c>
      <c r="P35" s="614"/>
      <c r="Q35" s="563">
        <f>30971.87*19.977</f>
        <v>618725.04698999994</v>
      </c>
      <c r="R35" s="543" t="s">
        <v>352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350</v>
      </c>
      <c r="K36" s="557">
        <v>12001</v>
      </c>
      <c r="L36" s="558" t="s">
        <v>355</v>
      </c>
      <c r="M36" s="557">
        <v>30160</v>
      </c>
      <c r="N36" s="559" t="s">
        <v>371</v>
      </c>
      <c r="O36" s="1098">
        <v>2022023</v>
      </c>
      <c r="P36" s="614"/>
      <c r="Q36" s="563">
        <f>31533.61*20.546</f>
        <v>647889.55105999997</v>
      </c>
      <c r="R36" s="570" t="s">
        <v>313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1099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49" t="s">
        <v>126</v>
      </c>
      <c r="C101" s="529" t="s">
        <v>44</v>
      </c>
      <c r="D101" s="529"/>
      <c r="E101" s="1168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171" t="s">
        <v>133</v>
      </c>
      <c r="P101" s="742"/>
      <c r="Q101" s="924">
        <v>124132.68</v>
      </c>
      <c r="R101" s="1182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50"/>
      <c r="C102" s="529" t="s">
        <v>131</v>
      </c>
      <c r="D102" s="529"/>
      <c r="E102" s="1169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172"/>
      <c r="P102" s="839"/>
      <c r="Q102" s="924">
        <v>15750</v>
      </c>
      <c r="R102" s="1183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50"/>
      <c r="C103" s="529" t="s">
        <v>132</v>
      </c>
      <c r="D103" s="529"/>
      <c r="E103" s="1169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172"/>
      <c r="P103" s="742"/>
      <c r="Q103" s="924">
        <v>8500</v>
      </c>
      <c r="R103" s="1183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67"/>
      <c r="C104" s="751" t="s">
        <v>127</v>
      </c>
      <c r="D104" s="751"/>
      <c r="E104" s="1170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173"/>
      <c r="P104" s="556"/>
      <c r="Q104" s="924">
        <v>5902</v>
      </c>
      <c r="R104" s="1184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226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227</v>
      </c>
      <c r="P105" s="719"/>
      <c r="Q105" s="920">
        <v>46056.12</v>
      </c>
      <c r="R105" s="917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59" t="s">
        <v>232</v>
      </c>
      <c r="C106" s="965" t="s">
        <v>233</v>
      </c>
      <c r="D106" s="1018"/>
      <c r="E106" s="1161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64">
        <v>17679</v>
      </c>
      <c r="P106" s="963"/>
      <c r="Q106" s="920">
        <v>31956.2</v>
      </c>
      <c r="R106" s="1174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60"/>
      <c r="C107" s="965" t="s">
        <v>125</v>
      </c>
      <c r="D107" s="1018"/>
      <c r="E107" s="1162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65"/>
      <c r="P107" s="1022"/>
      <c r="Q107" s="920">
        <v>15539.16</v>
      </c>
      <c r="R107" s="1175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60"/>
      <c r="C108" s="965" t="s">
        <v>223</v>
      </c>
      <c r="D108" s="1018"/>
      <c r="E108" s="1163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66"/>
      <c r="P108" s="963"/>
      <c r="Q108" s="920">
        <v>17761.939999999999</v>
      </c>
      <c r="R108" s="1176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59" t="s">
        <v>126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64" t="s">
        <v>278</v>
      </c>
      <c r="P109" s="963"/>
      <c r="Q109" s="920">
        <v>32252.16</v>
      </c>
      <c r="R109" s="1174" t="s">
        <v>279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87"/>
      <c r="C110" s="965" t="s">
        <v>127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66"/>
      <c r="P110" s="963"/>
      <c r="Q110" s="920">
        <v>35412</v>
      </c>
      <c r="R110" s="1176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232</v>
      </c>
      <c r="C111" s="529" t="s">
        <v>223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313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310</v>
      </c>
      <c r="C112" s="529" t="s">
        <v>263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312</v>
      </c>
      <c r="Q112" s="920">
        <v>911844.86</v>
      </c>
      <c r="R112" s="719" t="s">
        <v>311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264</v>
      </c>
      <c r="C113" s="529" t="s">
        <v>265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312</v>
      </c>
      <c r="Q113" s="920">
        <v>25500</v>
      </c>
      <c r="R113" s="719" t="s">
        <v>313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264</v>
      </c>
      <c r="C114" s="751" t="s">
        <v>254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312</v>
      </c>
      <c r="Q114" s="920">
        <v>14595.75</v>
      </c>
      <c r="R114" s="719" t="s">
        <v>313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264</v>
      </c>
      <c r="C115" s="529" t="s">
        <v>265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312</v>
      </c>
      <c r="Q115" s="920">
        <v>42500</v>
      </c>
      <c r="R115" s="917" t="s">
        <v>314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226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268</v>
      </c>
      <c r="P116" s="719"/>
      <c r="Q116" s="920">
        <v>37446.76</v>
      </c>
      <c r="R116" s="917" t="s">
        <v>315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49" t="s">
        <v>126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64" t="s">
        <v>269</v>
      </c>
      <c r="P117" s="963"/>
      <c r="Q117" s="920">
        <v>186058.28</v>
      </c>
      <c r="R117" s="1177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67"/>
      <c r="C118" s="529" t="s">
        <v>127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65"/>
      <c r="P118" s="963"/>
      <c r="Q118" s="920">
        <v>29510</v>
      </c>
      <c r="R118" s="1178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49" t="s">
        <v>232</v>
      </c>
      <c r="C119" s="529" t="s">
        <v>125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151">
        <v>17726</v>
      </c>
      <c r="P119" s="963"/>
      <c r="Q119" s="1067">
        <v>58638.6</v>
      </c>
      <c r="R119" s="1185" t="s">
        <v>332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50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152"/>
      <c r="P120" s="1045"/>
      <c r="Q120" s="1068">
        <v>19669.759999999998</v>
      </c>
      <c r="R120" s="1186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59" t="s">
        <v>126</v>
      </c>
      <c r="C121" s="965" t="s">
        <v>131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207" t="s">
        <v>319</v>
      </c>
      <c r="P121" s="1045"/>
      <c r="Q121" s="924">
        <v>21000</v>
      </c>
      <c r="R121" s="1179" t="s">
        <v>320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60"/>
      <c r="C122" s="965" t="s">
        <v>132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208"/>
      <c r="P122" s="1046"/>
      <c r="Q122" s="924">
        <v>17000</v>
      </c>
      <c r="R122" s="1179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87"/>
      <c r="C123" s="965" t="s">
        <v>318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209"/>
      <c r="P123" s="1049"/>
      <c r="Q123" s="924">
        <v>16000</v>
      </c>
      <c r="R123" s="1154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94" t="s">
        <v>126</v>
      </c>
      <c r="C124" s="965" t="s">
        <v>325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196" t="s">
        <v>326</v>
      </c>
      <c r="P124" s="1046"/>
      <c r="Q124" s="924">
        <v>31200</v>
      </c>
      <c r="R124" s="1153" t="s">
        <v>320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195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197"/>
      <c r="P125" s="1045"/>
      <c r="Q125" s="924">
        <v>124132.68</v>
      </c>
      <c r="R125" s="1154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198" t="s">
        <v>72</v>
      </c>
      <c r="C126" s="529" t="s">
        <v>226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199" t="s">
        <v>328</v>
      </c>
      <c r="P126" s="1045"/>
      <c r="Q126" s="924">
        <v>46045.08</v>
      </c>
      <c r="R126" s="1153" t="s">
        <v>331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67"/>
      <c r="C127" s="751" t="s">
        <v>327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200"/>
      <c r="P127" s="1045"/>
      <c r="Q127" s="924">
        <v>25612.44</v>
      </c>
      <c r="R127" s="1154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49" t="s">
        <v>232</v>
      </c>
      <c r="C128" s="751" t="s">
        <v>125</v>
      </c>
      <c r="D128" s="751"/>
      <c r="E128" s="1201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204">
        <v>17748</v>
      </c>
      <c r="P128" s="1045"/>
      <c r="Q128" s="924">
        <v>41256.879999999997</v>
      </c>
      <c r="R128" s="1146" t="s">
        <v>333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50"/>
      <c r="C129" s="529" t="s">
        <v>80</v>
      </c>
      <c r="D129" s="751"/>
      <c r="E129" s="1202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205"/>
      <c r="P129" s="1046"/>
      <c r="Q129" s="924">
        <v>15801.28</v>
      </c>
      <c r="R129" s="1147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67"/>
      <c r="C130" s="751" t="s">
        <v>223</v>
      </c>
      <c r="D130" s="751"/>
      <c r="E130" s="1203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206"/>
      <c r="P130" s="1045"/>
      <c r="Q130" s="924">
        <v>17736.48</v>
      </c>
      <c r="R130" s="1148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232</v>
      </c>
      <c r="C131" s="751" t="s">
        <v>329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333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126</v>
      </c>
      <c r="C132" s="751" t="s">
        <v>345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346</v>
      </c>
      <c r="P132" s="556"/>
      <c r="Q132" s="924">
        <v>5300</v>
      </c>
      <c r="R132" s="554" t="s">
        <v>352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348</v>
      </c>
      <c r="C133" s="751" t="s">
        <v>263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49" t="s">
        <v>232</v>
      </c>
      <c r="C134" s="800" t="s">
        <v>93</v>
      </c>
      <c r="D134" s="751"/>
      <c r="E134" s="1188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191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50"/>
      <c r="C135" s="1093" t="s">
        <v>125</v>
      </c>
      <c r="D135" s="751"/>
      <c r="E135" s="1189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192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50"/>
      <c r="C136" s="1094" t="s">
        <v>349</v>
      </c>
      <c r="D136" s="751"/>
      <c r="E136" s="1189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192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67"/>
      <c r="C137" s="529" t="s">
        <v>80</v>
      </c>
      <c r="D137" s="751"/>
      <c r="E137" s="1190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193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21551408.241330005</v>
      </c>
      <c r="R186" s="154"/>
      <c r="S186" s="181">
        <f>Q186+M186+K186</f>
        <v>22821438.241330005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  <mergeCell ref="R106:R108"/>
    <mergeCell ref="R117:R118"/>
    <mergeCell ref="R109:R110"/>
    <mergeCell ref="R121:R123"/>
    <mergeCell ref="Q1:Q2"/>
    <mergeCell ref="R101:R104"/>
    <mergeCell ref="R119:R120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28:R130"/>
    <mergeCell ref="B119:B120"/>
    <mergeCell ref="O119:O120"/>
    <mergeCell ref="R126:R127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37"/>
      <c r="B5" s="879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37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16" t="s">
        <v>21</v>
      </c>
      <c r="E31" s="1217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20" sqref="D19: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2" t="s">
        <v>253</v>
      </c>
      <c r="B1" s="1222"/>
      <c r="C1" s="1222"/>
      <c r="D1" s="1222"/>
      <c r="E1" s="1222"/>
      <c r="F1" s="1222"/>
      <c r="G1" s="1222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8" t="s">
        <v>254</v>
      </c>
      <c r="C4" s="128"/>
      <c r="D4" s="136"/>
      <c r="E4" s="196"/>
      <c r="F4" s="139"/>
      <c r="G4" s="38"/>
    </row>
    <row r="5" spans="1:15" ht="15.75" x14ac:dyDescent="0.25">
      <c r="A5" s="1237"/>
      <c r="B5" s="1239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37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442</v>
      </c>
      <c r="H8" s="271">
        <v>118</v>
      </c>
      <c r="I8" s="702">
        <f>E5+E6-F8+E4</f>
        <v>0</v>
      </c>
      <c r="J8" s="722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9"/>
      <c r="H9" s="1130"/>
      <c r="I9" s="1137">
        <f>I8-F9</f>
        <v>0</v>
      </c>
      <c r="J9" s="1138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9"/>
      <c r="H10" s="1130"/>
      <c r="I10" s="1137">
        <f t="shared" ref="I10:I27" si="2">I9-F10</f>
        <v>0</v>
      </c>
      <c r="J10" s="1138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9"/>
      <c r="H11" s="1130"/>
      <c r="I11" s="1137">
        <f t="shared" si="2"/>
        <v>0</v>
      </c>
      <c r="J11" s="1138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9"/>
      <c r="H12" s="1130"/>
      <c r="I12" s="1137">
        <f t="shared" si="2"/>
        <v>0</v>
      </c>
      <c r="J12" s="1138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0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0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0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0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0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0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0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0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0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0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0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0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0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0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16" t="s">
        <v>21</v>
      </c>
      <c r="E31" s="1217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16" t="s">
        <v>21</v>
      </c>
      <c r="E31" s="1217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zoomScaleNormal="100"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10" t="s">
        <v>222</v>
      </c>
      <c r="B1" s="1210"/>
      <c r="C1" s="1210"/>
      <c r="D1" s="1210"/>
      <c r="E1" s="1210"/>
      <c r="F1" s="1210"/>
      <c r="G1" s="1210"/>
      <c r="H1" s="365">
        <v>1</v>
      </c>
      <c r="I1" s="591"/>
      <c r="L1" s="1210" t="s">
        <v>222</v>
      </c>
      <c r="M1" s="1210"/>
      <c r="N1" s="1210"/>
      <c r="O1" s="1210"/>
      <c r="P1" s="1210"/>
      <c r="Q1" s="1210"/>
      <c r="R1" s="1210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240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240" t="s">
        <v>322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241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745.96</v>
      </c>
      <c r="H5" s="140">
        <f>E5-G5</f>
        <v>252.79999999999995</v>
      </c>
      <c r="I5" s="593"/>
      <c r="L5" s="1052" t="s">
        <v>54</v>
      </c>
      <c r="M5" s="1241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0</v>
      </c>
      <c r="S5" s="140">
        <f>P5-R5</f>
        <v>542.74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323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407</v>
      </c>
      <c r="H9" s="71">
        <v>36</v>
      </c>
      <c r="I9" s="588">
        <f>E4+E5+E6-F9+E7</f>
        <v>1806.88</v>
      </c>
      <c r="J9" s="60">
        <f>H9*F9</f>
        <v>7450.92</v>
      </c>
      <c r="L9" s="61"/>
      <c r="M9" s="198">
        <f>Q4+Q5+Q6-N9+Q7</f>
        <v>19</v>
      </c>
      <c r="N9" s="15"/>
      <c r="O9" s="69">
        <v>0</v>
      </c>
      <c r="P9" s="344"/>
      <c r="Q9" s="284">
        <f>O9</f>
        <v>0</v>
      </c>
      <c r="R9" s="70"/>
      <c r="S9" s="71"/>
      <c r="T9" s="588">
        <f>P4+P5+P6-Q9+P7</f>
        <v>542.74</v>
      </c>
      <c r="U9" s="60">
        <f>S9*Q9</f>
        <v>0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426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19</v>
      </c>
      <c r="N10" s="15"/>
      <c r="O10" s="69">
        <v>0</v>
      </c>
      <c r="P10" s="511"/>
      <c r="Q10" s="284">
        <f t="shared" ref="Q10:Q29" si="2">O10</f>
        <v>0</v>
      </c>
      <c r="R10" s="270"/>
      <c r="S10" s="271"/>
      <c r="T10" s="329">
        <f>T9-Q10</f>
        <v>542.74</v>
      </c>
      <c r="U10" s="60">
        <f t="shared" ref="U10:U28" si="3">S10*Q10</f>
        <v>0</v>
      </c>
    </row>
    <row r="11" spans="1:21" x14ac:dyDescent="0.25">
      <c r="A11" s="75"/>
      <c r="B11" s="198">
        <f t="shared" ref="B11:B29" si="4">B10-C11</f>
        <v>44</v>
      </c>
      <c r="C11" s="15">
        <v>8</v>
      </c>
      <c r="D11" s="69">
        <v>223.55</v>
      </c>
      <c r="E11" s="511">
        <v>44634</v>
      </c>
      <c r="F11" s="284">
        <f t="shared" ref="F11:F29" si="5">D11</f>
        <v>223.55</v>
      </c>
      <c r="G11" s="270" t="s">
        <v>453</v>
      </c>
      <c r="H11" s="271">
        <v>36</v>
      </c>
      <c r="I11" s="329">
        <f t="shared" ref="I11:I27" si="6">I10-F11</f>
        <v>1267.8900000000001</v>
      </c>
      <c r="J11" s="60">
        <f t="shared" si="1"/>
        <v>8047.8</v>
      </c>
      <c r="L11" s="75"/>
      <c r="M11" s="198">
        <f t="shared" ref="M11:M29" si="7">M10-N11</f>
        <v>19</v>
      </c>
      <c r="N11" s="15"/>
      <c r="O11" s="69">
        <v>0</v>
      </c>
      <c r="P11" s="511"/>
      <c r="Q11" s="284">
        <f t="shared" si="2"/>
        <v>0</v>
      </c>
      <c r="R11" s="270"/>
      <c r="S11" s="271"/>
      <c r="T11" s="329">
        <f t="shared" ref="T11:T27" si="8">T10-Q11</f>
        <v>542.74</v>
      </c>
      <c r="U11" s="60">
        <f t="shared" si="3"/>
        <v>0</v>
      </c>
    </row>
    <row r="12" spans="1:21" x14ac:dyDescent="0.25">
      <c r="A12" s="61"/>
      <c r="B12" s="198">
        <f t="shared" si="4"/>
        <v>44</v>
      </c>
      <c r="C12" s="15"/>
      <c r="D12" s="69">
        <v>0</v>
      </c>
      <c r="E12" s="511"/>
      <c r="F12" s="284">
        <f t="shared" si="5"/>
        <v>0</v>
      </c>
      <c r="G12" s="270"/>
      <c r="H12" s="271"/>
      <c r="I12" s="329">
        <f t="shared" si="6"/>
        <v>1267.8900000000001</v>
      </c>
      <c r="J12" s="60">
        <f t="shared" si="1"/>
        <v>0</v>
      </c>
      <c r="L12" s="61"/>
      <c r="M12" s="198">
        <f t="shared" si="7"/>
        <v>19</v>
      </c>
      <c r="N12" s="15"/>
      <c r="O12" s="69">
        <v>0</v>
      </c>
      <c r="P12" s="511"/>
      <c r="Q12" s="284">
        <f t="shared" si="2"/>
        <v>0</v>
      </c>
      <c r="R12" s="270"/>
      <c r="S12" s="271"/>
      <c r="T12" s="329">
        <f t="shared" si="8"/>
        <v>542.74</v>
      </c>
      <c r="U12" s="60">
        <f t="shared" si="3"/>
        <v>0</v>
      </c>
    </row>
    <row r="13" spans="1:21" x14ac:dyDescent="0.25">
      <c r="A13" s="75"/>
      <c r="B13" s="198">
        <f t="shared" si="4"/>
        <v>44</v>
      </c>
      <c r="C13" s="15"/>
      <c r="D13" s="69">
        <v>0</v>
      </c>
      <c r="E13" s="511"/>
      <c r="F13" s="284">
        <f t="shared" si="5"/>
        <v>0</v>
      </c>
      <c r="G13" s="270"/>
      <c r="H13" s="271"/>
      <c r="I13" s="329">
        <f t="shared" si="6"/>
        <v>1267.8900000000001</v>
      </c>
      <c r="J13" s="60">
        <f t="shared" si="1"/>
        <v>0</v>
      </c>
      <c r="L13" s="75"/>
      <c r="M13" s="198">
        <f t="shared" si="7"/>
        <v>19</v>
      </c>
      <c r="N13" s="15"/>
      <c r="O13" s="69">
        <v>0</v>
      </c>
      <c r="P13" s="511"/>
      <c r="Q13" s="284">
        <f t="shared" si="2"/>
        <v>0</v>
      </c>
      <c r="R13" s="270"/>
      <c r="S13" s="271"/>
      <c r="T13" s="329">
        <f t="shared" si="8"/>
        <v>542.74</v>
      </c>
      <c r="U13" s="60">
        <f t="shared" si="3"/>
        <v>0</v>
      </c>
    </row>
    <row r="14" spans="1:21" x14ac:dyDescent="0.25">
      <c r="A14" s="75"/>
      <c r="B14" s="198">
        <f t="shared" si="4"/>
        <v>44</v>
      </c>
      <c r="C14" s="15"/>
      <c r="D14" s="69">
        <v>0</v>
      </c>
      <c r="E14" s="511"/>
      <c r="F14" s="284">
        <f t="shared" si="5"/>
        <v>0</v>
      </c>
      <c r="G14" s="270"/>
      <c r="H14" s="271"/>
      <c r="I14" s="329">
        <f t="shared" si="6"/>
        <v>1267.8900000000001</v>
      </c>
      <c r="J14" s="60">
        <f t="shared" si="1"/>
        <v>0</v>
      </c>
      <c r="L14" s="75"/>
      <c r="M14" s="198">
        <f t="shared" si="7"/>
        <v>19</v>
      </c>
      <c r="N14" s="15"/>
      <c r="O14" s="69">
        <v>0</v>
      </c>
      <c r="P14" s="511"/>
      <c r="Q14" s="284">
        <f t="shared" si="2"/>
        <v>0</v>
      </c>
      <c r="R14" s="270"/>
      <c r="S14" s="271"/>
      <c r="T14" s="329">
        <f t="shared" si="8"/>
        <v>542.74</v>
      </c>
      <c r="U14" s="60">
        <f t="shared" si="3"/>
        <v>0</v>
      </c>
    </row>
    <row r="15" spans="1:21" x14ac:dyDescent="0.25">
      <c r="A15" s="75"/>
      <c r="B15" s="198">
        <f t="shared" si="4"/>
        <v>44</v>
      </c>
      <c r="C15" s="15"/>
      <c r="D15" s="69">
        <v>0</v>
      </c>
      <c r="E15" s="344"/>
      <c r="F15" s="284">
        <f t="shared" si="5"/>
        <v>0</v>
      </c>
      <c r="G15" s="270"/>
      <c r="H15" s="271"/>
      <c r="I15" s="329">
        <f t="shared" si="6"/>
        <v>1267.8900000000001</v>
      </c>
      <c r="J15" s="60">
        <f t="shared" si="1"/>
        <v>0</v>
      </c>
      <c r="L15" s="75"/>
      <c r="M15" s="198">
        <f t="shared" si="7"/>
        <v>19</v>
      </c>
      <c r="N15" s="15"/>
      <c r="O15" s="69">
        <v>0</v>
      </c>
      <c r="P15" s="344"/>
      <c r="Q15" s="284">
        <f t="shared" si="2"/>
        <v>0</v>
      </c>
      <c r="R15" s="270"/>
      <c r="S15" s="271"/>
      <c r="T15" s="329">
        <f t="shared" si="8"/>
        <v>542.74</v>
      </c>
      <c r="U15" s="60">
        <f t="shared" si="3"/>
        <v>0</v>
      </c>
    </row>
    <row r="16" spans="1:21" x14ac:dyDescent="0.25">
      <c r="A16" s="75"/>
      <c r="B16" s="198">
        <f t="shared" si="4"/>
        <v>44</v>
      </c>
      <c r="C16" s="15"/>
      <c r="D16" s="69">
        <v>0</v>
      </c>
      <c r="E16" s="344"/>
      <c r="F16" s="284">
        <f t="shared" si="5"/>
        <v>0</v>
      </c>
      <c r="G16" s="270"/>
      <c r="H16" s="271"/>
      <c r="I16" s="329">
        <f t="shared" si="6"/>
        <v>1267.8900000000001</v>
      </c>
      <c r="J16" s="60">
        <f t="shared" si="1"/>
        <v>0</v>
      </c>
      <c r="L16" s="75"/>
      <c r="M16" s="198">
        <f t="shared" si="7"/>
        <v>19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8"/>
        <v>542.74</v>
      </c>
      <c r="U16" s="60">
        <f t="shared" si="3"/>
        <v>0</v>
      </c>
    </row>
    <row r="17" spans="1:21" x14ac:dyDescent="0.25">
      <c r="A17" s="75"/>
      <c r="B17" s="198">
        <f t="shared" si="4"/>
        <v>44</v>
      </c>
      <c r="C17" s="15"/>
      <c r="D17" s="69">
        <v>0</v>
      </c>
      <c r="E17" s="344"/>
      <c r="F17" s="284">
        <f t="shared" si="5"/>
        <v>0</v>
      </c>
      <c r="G17" s="270"/>
      <c r="H17" s="271"/>
      <c r="I17" s="329">
        <f t="shared" si="6"/>
        <v>1267.8900000000001</v>
      </c>
      <c r="J17" s="60">
        <f t="shared" si="1"/>
        <v>0</v>
      </c>
      <c r="L17" s="75"/>
      <c r="M17" s="198">
        <f t="shared" si="7"/>
        <v>19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8"/>
        <v>542.74</v>
      </c>
      <c r="U17" s="60">
        <f t="shared" si="3"/>
        <v>0</v>
      </c>
    </row>
    <row r="18" spans="1:21" x14ac:dyDescent="0.25">
      <c r="A18" s="75"/>
      <c r="B18" s="198">
        <f t="shared" si="4"/>
        <v>44</v>
      </c>
      <c r="C18" s="15"/>
      <c r="D18" s="69">
        <v>0</v>
      </c>
      <c r="E18" s="344"/>
      <c r="F18" s="284">
        <f t="shared" si="5"/>
        <v>0</v>
      </c>
      <c r="G18" s="70"/>
      <c r="H18" s="71"/>
      <c r="I18" s="588">
        <f t="shared" si="6"/>
        <v>1267.8900000000001</v>
      </c>
      <c r="J18" s="60">
        <f t="shared" si="1"/>
        <v>0</v>
      </c>
      <c r="L18" s="75"/>
      <c r="M18" s="198">
        <f t="shared" si="7"/>
        <v>19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8"/>
        <v>542.74</v>
      </c>
      <c r="U18" s="60">
        <f t="shared" si="3"/>
        <v>0</v>
      </c>
    </row>
    <row r="19" spans="1:21" x14ac:dyDescent="0.25">
      <c r="A19" s="75"/>
      <c r="B19" s="198">
        <f t="shared" si="4"/>
        <v>44</v>
      </c>
      <c r="C19" s="15"/>
      <c r="D19" s="69">
        <v>0</v>
      </c>
      <c r="E19" s="344"/>
      <c r="F19" s="284">
        <f t="shared" si="5"/>
        <v>0</v>
      </c>
      <c r="G19" s="70"/>
      <c r="H19" s="71"/>
      <c r="I19" s="588">
        <f t="shared" si="6"/>
        <v>1267.8900000000001</v>
      </c>
      <c r="J19" s="60">
        <f t="shared" si="1"/>
        <v>0</v>
      </c>
      <c r="L19" s="75"/>
      <c r="M19" s="198">
        <f t="shared" si="7"/>
        <v>19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8"/>
        <v>542.74</v>
      </c>
      <c r="U19" s="60">
        <f t="shared" si="3"/>
        <v>0</v>
      </c>
    </row>
    <row r="20" spans="1:21" x14ac:dyDescent="0.25">
      <c r="A20" s="75"/>
      <c r="B20" s="198">
        <f t="shared" si="4"/>
        <v>44</v>
      </c>
      <c r="C20" s="15"/>
      <c r="D20" s="69">
        <v>0</v>
      </c>
      <c r="E20" s="344"/>
      <c r="F20" s="284">
        <f t="shared" si="5"/>
        <v>0</v>
      </c>
      <c r="G20" s="70"/>
      <c r="H20" s="71"/>
      <c r="I20" s="588">
        <f t="shared" si="6"/>
        <v>1267.8900000000001</v>
      </c>
      <c r="J20" s="60">
        <f t="shared" si="1"/>
        <v>0</v>
      </c>
      <c r="L20" s="75"/>
      <c r="M20" s="198">
        <f t="shared" si="7"/>
        <v>19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8"/>
        <v>542.74</v>
      </c>
      <c r="U20" s="60">
        <f t="shared" si="3"/>
        <v>0</v>
      </c>
    </row>
    <row r="21" spans="1:21" x14ac:dyDescent="0.25">
      <c r="A21" s="75"/>
      <c r="B21" s="198">
        <f t="shared" si="4"/>
        <v>44</v>
      </c>
      <c r="C21" s="15"/>
      <c r="D21" s="69">
        <v>0</v>
      </c>
      <c r="E21" s="344"/>
      <c r="F21" s="284">
        <f t="shared" si="5"/>
        <v>0</v>
      </c>
      <c r="G21" s="70"/>
      <c r="H21" s="71"/>
      <c r="I21" s="588">
        <f t="shared" si="6"/>
        <v>1267.8900000000001</v>
      </c>
      <c r="J21" s="60">
        <f t="shared" si="1"/>
        <v>0</v>
      </c>
      <c r="L21" s="75"/>
      <c r="M21" s="198">
        <f t="shared" si="7"/>
        <v>19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8"/>
        <v>542.74</v>
      </c>
      <c r="U21" s="60">
        <f t="shared" si="3"/>
        <v>0</v>
      </c>
    </row>
    <row r="22" spans="1:21" x14ac:dyDescent="0.25">
      <c r="A22" s="75"/>
      <c r="B22" s="198">
        <f t="shared" si="4"/>
        <v>44</v>
      </c>
      <c r="C22" s="15"/>
      <c r="D22" s="69">
        <v>0</v>
      </c>
      <c r="E22" s="344"/>
      <c r="F22" s="284">
        <f t="shared" si="5"/>
        <v>0</v>
      </c>
      <c r="G22" s="70"/>
      <c r="H22" s="71"/>
      <c r="I22" s="588">
        <f t="shared" si="6"/>
        <v>1267.8900000000001</v>
      </c>
      <c r="J22" s="60">
        <f t="shared" si="1"/>
        <v>0</v>
      </c>
      <c r="L22" s="75"/>
      <c r="M22" s="198">
        <f t="shared" si="7"/>
        <v>19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8"/>
        <v>542.74</v>
      </c>
      <c r="U22" s="60">
        <f t="shared" si="3"/>
        <v>0</v>
      </c>
    </row>
    <row r="23" spans="1:21" x14ac:dyDescent="0.25">
      <c r="A23" s="19"/>
      <c r="B23" s="198">
        <f t="shared" si="4"/>
        <v>44</v>
      </c>
      <c r="C23" s="73"/>
      <c r="D23" s="69">
        <v>0</v>
      </c>
      <c r="E23" s="136"/>
      <c r="F23" s="284">
        <f t="shared" si="5"/>
        <v>0</v>
      </c>
      <c r="G23" s="70"/>
      <c r="H23" s="71"/>
      <c r="I23" s="588">
        <f t="shared" si="6"/>
        <v>1267.8900000000001</v>
      </c>
      <c r="J23" s="60">
        <f t="shared" si="1"/>
        <v>0</v>
      </c>
      <c r="L23" s="19"/>
      <c r="M23" s="198">
        <f t="shared" si="7"/>
        <v>19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8"/>
        <v>542.74</v>
      </c>
      <c r="U23" s="60">
        <f t="shared" si="3"/>
        <v>0</v>
      </c>
    </row>
    <row r="24" spans="1:21" x14ac:dyDescent="0.25">
      <c r="A24" s="19"/>
      <c r="B24" s="198">
        <f t="shared" si="4"/>
        <v>44</v>
      </c>
      <c r="C24" s="73"/>
      <c r="D24" s="69">
        <v>0</v>
      </c>
      <c r="E24" s="136"/>
      <c r="F24" s="284">
        <f t="shared" si="5"/>
        <v>0</v>
      </c>
      <c r="G24" s="70"/>
      <c r="H24" s="71"/>
      <c r="I24" s="588">
        <f t="shared" si="6"/>
        <v>1267.8900000000001</v>
      </c>
      <c r="J24" s="60">
        <f t="shared" si="1"/>
        <v>0</v>
      </c>
      <c r="L24" s="19"/>
      <c r="M24" s="198">
        <f t="shared" si="7"/>
        <v>19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8"/>
        <v>542.74</v>
      </c>
      <c r="U24" s="60">
        <f t="shared" si="3"/>
        <v>0</v>
      </c>
    </row>
    <row r="25" spans="1:21" x14ac:dyDescent="0.25">
      <c r="A25" s="19"/>
      <c r="B25" s="198">
        <f t="shared" si="4"/>
        <v>44</v>
      </c>
      <c r="C25" s="73"/>
      <c r="D25" s="69">
        <v>0</v>
      </c>
      <c r="E25" s="136"/>
      <c r="F25" s="284">
        <f t="shared" si="5"/>
        <v>0</v>
      </c>
      <c r="G25" s="70"/>
      <c r="H25" s="71"/>
      <c r="I25" s="588">
        <f t="shared" si="6"/>
        <v>1267.8900000000001</v>
      </c>
      <c r="J25" s="60">
        <f t="shared" si="1"/>
        <v>0</v>
      </c>
      <c r="L25" s="19"/>
      <c r="M25" s="198">
        <f t="shared" si="7"/>
        <v>19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8"/>
        <v>542.74</v>
      </c>
      <c r="U25" s="60">
        <f t="shared" si="3"/>
        <v>0</v>
      </c>
    </row>
    <row r="26" spans="1:21" x14ac:dyDescent="0.25">
      <c r="A26" s="19"/>
      <c r="B26" s="198">
        <f t="shared" si="4"/>
        <v>44</v>
      </c>
      <c r="C26" s="15"/>
      <c r="D26" s="69">
        <v>0</v>
      </c>
      <c r="E26" s="136"/>
      <c r="F26" s="284">
        <f t="shared" si="5"/>
        <v>0</v>
      </c>
      <c r="G26" s="70"/>
      <c r="H26" s="71"/>
      <c r="I26" s="588">
        <f t="shared" si="6"/>
        <v>1267.8900000000001</v>
      </c>
      <c r="J26" s="60">
        <f t="shared" si="1"/>
        <v>0</v>
      </c>
      <c r="L26" s="19"/>
      <c r="M26" s="198">
        <f t="shared" si="7"/>
        <v>19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8"/>
        <v>542.74</v>
      </c>
      <c r="U26" s="60">
        <f t="shared" si="3"/>
        <v>0</v>
      </c>
    </row>
    <row r="27" spans="1:21" x14ac:dyDescent="0.25">
      <c r="A27" s="19"/>
      <c r="B27" s="198">
        <f t="shared" si="4"/>
        <v>44</v>
      </c>
      <c r="C27" s="15"/>
      <c r="D27" s="69">
        <v>0</v>
      </c>
      <c r="E27" s="136"/>
      <c r="F27" s="284">
        <f t="shared" si="5"/>
        <v>0</v>
      </c>
      <c r="G27" s="70"/>
      <c r="H27" s="71"/>
      <c r="I27" s="588">
        <f t="shared" si="6"/>
        <v>1267.8900000000001</v>
      </c>
      <c r="J27" s="60">
        <f t="shared" si="1"/>
        <v>0</v>
      </c>
      <c r="L27" s="19"/>
      <c r="M27" s="198">
        <f t="shared" si="7"/>
        <v>19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8"/>
        <v>542.74</v>
      </c>
      <c r="U27" s="60">
        <f t="shared" si="3"/>
        <v>0</v>
      </c>
    </row>
    <row r="28" spans="1:21" x14ac:dyDescent="0.25">
      <c r="B28" s="198">
        <f t="shared" si="4"/>
        <v>44</v>
      </c>
      <c r="C28" s="15"/>
      <c r="D28" s="69">
        <v>0</v>
      </c>
      <c r="E28" s="136"/>
      <c r="F28" s="284">
        <f t="shared" si="5"/>
        <v>0</v>
      </c>
      <c r="G28" s="70"/>
      <c r="H28" s="71"/>
      <c r="I28" s="588">
        <f>SUM(I9:I27)</f>
        <v>24852.449999999993</v>
      </c>
      <c r="J28" s="60">
        <f t="shared" si="1"/>
        <v>0</v>
      </c>
      <c r="M28" s="198">
        <f t="shared" si="7"/>
        <v>19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10312.059999999998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44</v>
      </c>
      <c r="C29" s="37"/>
      <c r="D29" s="69">
        <v>0</v>
      </c>
      <c r="E29" s="335"/>
      <c r="F29" s="284">
        <f t="shared" si="5"/>
        <v>0</v>
      </c>
      <c r="G29" s="141"/>
      <c r="H29" s="214"/>
      <c r="I29" s="159"/>
      <c r="J29" s="60">
        <f>SUM(J9:J28)</f>
        <v>26854.560000000001</v>
      </c>
      <c r="L29" s="121"/>
      <c r="M29" s="198">
        <f t="shared" si="7"/>
        <v>19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745.96</v>
      </c>
      <c r="E30" s="136"/>
      <c r="F30" s="105">
        <f>SUM(F9:F29)</f>
        <v>745.96</v>
      </c>
      <c r="G30" s="159"/>
      <c r="H30" s="159"/>
      <c r="L30" s="47">
        <f>SUM(L29:L29)</f>
        <v>0</v>
      </c>
      <c r="N30" s="73"/>
      <c r="O30" s="105">
        <f>SUM(O9:O29)</f>
        <v>0</v>
      </c>
      <c r="P30" s="136"/>
      <c r="Q30" s="105">
        <f>SUM(Q9:Q29)</f>
        <v>0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16" t="s">
        <v>21</v>
      </c>
      <c r="E32" s="1217"/>
      <c r="F32" s="143">
        <f>G5-F30</f>
        <v>0</v>
      </c>
      <c r="M32" s="200"/>
      <c r="O32" s="1216" t="s">
        <v>21</v>
      </c>
      <c r="P32" s="1217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4:F5">
    <sortCondition ref="D4:D5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R10" sqref="R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26" t="s">
        <v>207</v>
      </c>
      <c r="B1" s="1226"/>
      <c r="C1" s="1226"/>
      <c r="D1" s="1226"/>
      <c r="E1" s="1226"/>
      <c r="F1" s="1226"/>
      <c r="G1" s="1226"/>
      <c r="H1" s="11">
        <v>1</v>
      </c>
      <c r="K1" s="1222" t="s">
        <v>214</v>
      </c>
      <c r="L1" s="1222"/>
      <c r="M1" s="1222"/>
      <c r="N1" s="1222"/>
      <c r="O1" s="1222"/>
      <c r="P1" s="1222"/>
      <c r="Q1" s="122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73"/>
      <c r="M4" s="66"/>
      <c r="N4" s="253">
        <v>44620</v>
      </c>
      <c r="O4" s="251">
        <v>22.7</v>
      </c>
      <c r="P4" s="248">
        <v>5</v>
      </c>
      <c r="Q4" s="1006"/>
    </row>
    <row r="5" spans="1:19" ht="15.75" x14ac:dyDescent="0.25">
      <c r="A5" s="75" t="s">
        <v>71</v>
      </c>
      <c r="B5" s="834" t="s">
        <v>87</v>
      </c>
      <c r="C5" s="316">
        <v>260</v>
      </c>
      <c r="D5" s="253">
        <v>44603</v>
      </c>
      <c r="E5" s="807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34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49.94</v>
      </c>
      <c r="R5" s="7">
        <f>O5-Q5+O4+O6</f>
        <v>222.45999999999998</v>
      </c>
    </row>
    <row r="6" spans="1:19" ht="15.75" thickBot="1" x14ac:dyDescent="0.3">
      <c r="B6" s="808"/>
      <c r="C6" s="316"/>
      <c r="D6" s="317"/>
      <c r="E6" s="280"/>
      <c r="F6" s="248"/>
      <c r="L6" s="808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33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3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184</v>
      </c>
      <c r="H8" s="271">
        <v>265</v>
      </c>
      <c r="I8" s="47">
        <f>E4+E5+E6-F8</f>
        <v>68.099999999999994</v>
      </c>
      <c r="K8" s="55" t="s">
        <v>32</v>
      </c>
      <c r="L8" s="643">
        <f>P4+P5+P6-M8</f>
        <v>50</v>
      </c>
      <c r="M8" s="248">
        <v>10</v>
      </c>
      <c r="N8" s="269">
        <v>45.4</v>
      </c>
      <c r="O8" s="336">
        <v>44624</v>
      </c>
      <c r="P8" s="105">
        <f t="shared" ref="P8:P25" si="1">N8</f>
        <v>45.4</v>
      </c>
      <c r="Q8" s="270" t="s">
        <v>388</v>
      </c>
      <c r="R8" s="271">
        <v>265</v>
      </c>
      <c r="S8" s="47">
        <f>O4+O5+O6-P8</f>
        <v>226.99999999999997</v>
      </c>
    </row>
    <row r="9" spans="1:19" x14ac:dyDescent="0.25">
      <c r="B9" s="643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194</v>
      </c>
      <c r="H9" s="271">
        <v>265</v>
      </c>
      <c r="I9" s="267">
        <f>I8-F9</f>
        <v>36.319999999999993</v>
      </c>
      <c r="L9" s="643">
        <f>L8-M9</f>
        <v>49</v>
      </c>
      <c r="M9" s="248">
        <v>1</v>
      </c>
      <c r="N9" s="269">
        <v>4.54</v>
      </c>
      <c r="O9" s="336">
        <v>44627</v>
      </c>
      <c r="P9" s="280">
        <f t="shared" si="1"/>
        <v>4.54</v>
      </c>
      <c r="Q9" s="270" t="s">
        <v>409</v>
      </c>
      <c r="R9" s="271">
        <v>265</v>
      </c>
      <c r="S9" s="267">
        <f>S8-P9</f>
        <v>222.45999999999998</v>
      </c>
    </row>
    <row r="10" spans="1:19" x14ac:dyDescent="0.25">
      <c r="B10" s="643">
        <f>B9-C10</f>
        <v>8</v>
      </c>
      <c r="C10" s="248"/>
      <c r="D10" s="898">
        <v>0</v>
      </c>
      <c r="E10" s="899"/>
      <c r="F10" s="900">
        <f t="shared" si="0"/>
        <v>0</v>
      </c>
      <c r="G10" s="484"/>
      <c r="H10" s="551"/>
      <c r="I10" s="267">
        <f t="shared" ref="I10:I25" si="2">I9-F10</f>
        <v>36.319999999999993</v>
      </c>
      <c r="L10" s="643">
        <f>L9-M10</f>
        <v>49</v>
      </c>
      <c r="M10" s="248"/>
      <c r="N10" s="269">
        <v>0</v>
      </c>
      <c r="O10" s="899"/>
      <c r="P10" s="280">
        <f t="shared" si="1"/>
        <v>0</v>
      </c>
      <c r="Q10" s="484"/>
      <c r="R10" s="551"/>
      <c r="S10" s="267">
        <f t="shared" ref="S10:S25" si="3">S9-P10</f>
        <v>222.45999999999998</v>
      </c>
    </row>
    <row r="11" spans="1:19" x14ac:dyDescent="0.25">
      <c r="A11" s="55" t="s">
        <v>33</v>
      </c>
      <c r="B11" s="643">
        <f t="shared" ref="B11:B13" si="4">B10-C11</f>
        <v>8</v>
      </c>
      <c r="C11" s="248"/>
      <c r="D11" s="898">
        <v>0</v>
      </c>
      <c r="E11" s="899"/>
      <c r="F11" s="900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3">
        <f t="shared" ref="L11:L13" si="5">L10-M11</f>
        <v>49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si="3"/>
        <v>222.45999999999998</v>
      </c>
    </row>
    <row r="12" spans="1:19" x14ac:dyDescent="0.25">
      <c r="B12" s="643">
        <f t="shared" si="4"/>
        <v>8</v>
      </c>
      <c r="C12" s="248"/>
      <c r="D12" s="898">
        <v>0</v>
      </c>
      <c r="E12" s="899"/>
      <c r="F12" s="900">
        <f t="shared" si="0"/>
        <v>0</v>
      </c>
      <c r="G12" s="484"/>
      <c r="H12" s="551"/>
      <c r="I12" s="267">
        <f t="shared" si="2"/>
        <v>36.319999999999993</v>
      </c>
      <c r="L12" s="643">
        <f t="shared" si="5"/>
        <v>49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222.45999999999998</v>
      </c>
    </row>
    <row r="13" spans="1:19" x14ac:dyDescent="0.25">
      <c r="A13" s="19"/>
      <c r="B13" s="643">
        <f t="shared" si="4"/>
        <v>8</v>
      </c>
      <c r="C13" s="248"/>
      <c r="D13" s="898">
        <v>0</v>
      </c>
      <c r="E13" s="899"/>
      <c r="F13" s="900">
        <f t="shared" si="0"/>
        <v>0</v>
      </c>
      <c r="G13" s="484"/>
      <c r="H13" s="551"/>
      <c r="I13" s="267">
        <f t="shared" si="2"/>
        <v>36.319999999999993</v>
      </c>
      <c r="K13" s="19"/>
      <c r="L13" s="643">
        <f t="shared" si="5"/>
        <v>49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222.45999999999998</v>
      </c>
    </row>
    <row r="14" spans="1:19" x14ac:dyDescent="0.25">
      <c r="B14" s="643">
        <f>B13-C14</f>
        <v>8</v>
      </c>
      <c r="C14" s="248"/>
      <c r="D14" s="898">
        <v>0</v>
      </c>
      <c r="E14" s="899"/>
      <c r="F14" s="900">
        <f t="shared" si="0"/>
        <v>0</v>
      </c>
      <c r="G14" s="484"/>
      <c r="H14" s="551"/>
      <c r="I14" s="267">
        <f t="shared" si="2"/>
        <v>36.319999999999993</v>
      </c>
      <c r="L14" s="643">
        <f>L13-M14</f>
        <v>49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222.45999999999998</v>
      </c>
    </row>
    <row r="15" spans="1:19" x14ac:dyDescent="0.25">
      <c r="B15" s="643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3">
        <f t="shared" ref="L15:L25" si="7">L14-M15</f>
        <v>49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222.45999999999998</v>
      </c>
    </row>
    <row r="16" spans="1:19" x14ac:dyDescent="0.25">
      <c r="B16" s="643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3">
        <f t="shared" si="7"/>
        <v>49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222.45999999999998</v>
      </c>
    </row>
    <row r="17" spans="1:19" x14ac:dyDescent="0.25">
      <c r="B17" s="643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3">
        <f t="shared" si="7"/>
        <v>49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222.45999999999998</v>
      </c>
    </row>
    <row r="18" spans="1:19" x14ac:dyDescent="0.25">
      <c r="B18" s="643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3">
        <f t="shared" si="7"/>
        <v>49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222.45999999999998</v>
      </c>
    </row>
    <row r="19" spans="1:19" x14ac:dyDescent="0.25">
      <c r="B19" s="643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3">
        <f t="shared" si="7"/>
        <v>49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222.45999999999998</v>
      </c>
    </row>
    <row r="20" spans="1:19" x14ac:dyDescent="0.25">
      <c r="B20" s="643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3">
        <f t="shared" si="7"/>
        <v>49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222.45999999999998</v>
      </c>
    </row>
    <row r="21" spans="1:19" x14ac:dyDescent="0.25">
      <c r="B21" s="643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3">
        <f t="shared" si="7"/>
        <v>49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222.45999999999998</v>
      </c>
    </row>
    <row r="22" spans="1:19" x14ac:dyDescent="0.25">
      <c r="B22" s="643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3">
        <f t="shared" si="7"/>
        <v>49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222.45999999999998</v>
      </c>
    </row>
    <row r="23" spans="1:19" x14ac:dyDescent="0.25">
      <c r="B23" s="643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3">
        <f t="shared" si="7"/>
        <v>49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222.45999999999998</v>
      </c>
    </row>
    <row r="24" spans="1:19" x14ac:dyDescent="0.25">
      <c r="B24" s="643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3">
        <f t="shared" si="7"/>
        <v>49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222.45999999999998</v>
      </c>
    </row>
    <row r="25" spans="1:19" ht="15.75" thickBot="1" x14ac:dyDescent="0.3">
      <c r="A25" s="121"/>
      <c r="B25" s="643">
        <f t="shared" si="6"/>
        <v>8</v>
      </c>
      <c r="C25" s="37"/>
      <c r="D25" s="269">
        <v>0</v>
      </c>
      <c r="E25" s="222"/>
      <c r="F25" s="681">
        <f t="shared" si="0"/>
        <v>0</v>
      </c>
      <c r="G25" s="682"/>
      <c r="H25" s="683"/>
      <c r="I25" s="267">
        <f t="shared" si="2"/>
        <v>36.319999999999993</v>
      </c>
      <c r="K25" s="121"/>
      <c r="L25" s="643">
        <f t="shared" si="7"/>
        <v>49</v>
      </c>
      <c r="M25" s="37"/>
      <c r="N25" s="269">
        <v>0</v>
      </c>
      <c r="O25" s="222"/>
      <c r="P25" s="280">
        <f t="shared" si="1"/>
        <v>0</v>
      </c>
      <c r="Q25" s="682"/>
      <c r="R25" s="683"/>
      <c r="S25" s="267">
        <f t="shared" si="3"/>
        <v>222.45999999999998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11</v>
      </c>
      <c r="N26" s="105">
        <f>SUM(N8:N25)</f>
        <v>49.94</v>
      </c>
      <c r="O26" s="75"/>
      <c r="P26" s="105">
        <f>SUM(P8:P25)</f>
        <v>49.94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216" t="s">
        <v>21</v>
      </c>
      <c r="E28" s="1217"/>
      <c r="F28" s="143">
        <f>E4+E5-F26+E6</f>
        <v>36.319999999999993</v>
      </c>
      <c r="L28" s="5"/>
      <c r="N28" s="1216" t="s">
        <v>21</v>
      </c>
      <c r="O28" s="1217"/>
      <c r="P28" s="143">
        <f>O4+O5-P26+O6</f>
        <v>222.45999999999998</v>
      </c>
    </row>
    <row r="29" spans="1:19" ht="15.75" thickBot="1" x14ac:dyDescent="0.3">
      <c r="A29" s="125"/>
      <c r="D29" s="971" t="s">
        <v>4</v>
      </c>
      <c r="E29" s="972"/>
      <c r="F29" s="49">
        <f>F4+F5-C26+F6</f>
        <v>8</v>
      </c>
      <c r="K29" s="125"/>
      <c r="N29" s="1004" t="s">
        <v>4</v>
      </c>
      <c r="O29" s="1005"/>
      <c r="P29" s="49">
        <f>P4+P5-M26+P6</f>
        <v>49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6" t="s">
        <v>21</v>
      </c>
      <c r="E32" s="1217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G1" workbookViewId="0">
      <selection activeCell="L10" sqref="L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26" t="s">
        <v>210</v>
      </c>
      <c r="B1" s="1226"/>
      <c r="C1" s="1226"/>
      <c r="D1" s="1226"/>
      <c r="E1" s="1226"/>
      <c r="F1" s="1226"/>
      <c r="G1" s="1226"/>
      <c r="H1" s="11">
        <v>1</v>
      </c>
      <c r="J1" s="1222" t="s">
        <v>214</v>
      </c>
      <c r="K1" s="1222"/>
      <c r="L1" s="1222"/>
      <c r="M1" s="1222"/>
      <c r="N1" s="1222"/>
      <c r="O1" s="1222"/>
      <c r="P1" s="1222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214" t="s">
        <v>71</v>
      </c>
      <c r="B6" s="780" t="s">
        <v>78</v>
      </c>
      <c r="C6" s="520"/>
      <c r="D6" s="317"/>
      <c r="E6" s="502"/>
      <c r="F6" s="300"/>
      <c r="G6" s="88"/>
      <c r="H6" s="265"/>
      <c r="J6" s="1214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14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8">
        <f>E7-G7</f>
        <v>0</v>
      </c>
      <c r="J7" s="1214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8">
        <v>40</v>
      </c>
      <c r="E14" s="1011">
        <v>44639</v>
      </c>
      <c r="F14" s="851">
        <f t="shared" ref="F14:F27" si="2">D14</f>
        <v>40</v>
      </c>
      <c r="G14" s="641" t="s">
        <v>487</v>
      </c>
      <c r="H14" s="271">
        <v>195</v>
      </c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8">
        <v>0</v>
      </c>
      <c r="E15" s="1011"/>
      <c r="F15" s="1299">
        <f t="shared" si="2"/>
        <v>0</v>
      </c>
      <c r="G15" s="1122"/>
      <c r="H15" s="1130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8">
        <v>0</v>
      </c>
      <c r="E16" s="1011"/>
      <c r="F16" s="1299">
        <f t="shared" si="2"/>
        <v>0</v>
      </c>
      <c r="G16" s="1122"/>
      <c r="H16" s="1130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8">
        <v>0</v>
      </c>
      <c r="E17" s="1011"/>
      <c r="F17" s="1299">
        <f t="shared" si="2"/>
        <v>0</v>
      </c>
      <c r="G17" s="1122"/>
      <c r="H17" s="1130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8">
        <v>0</v>
      </c>
      <c r="E18" s="1011"/>
      <c r="F18" s="1299">
        <f t="shared" si="2"/>
        <v>0</v>
      </c>
      <c r="G18" s="1122"/>
      <c r="H18" s="1130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16" t="s">
        <v>21</v>
      </c>
      <c r="E30" s="1217"/>
      <c r="F30" s="143">
        <f>E5+E6-F28+E7+E4+E8</f>
        <v>0</v>
      </c>
      <c r="K30" s="5"/>
      <c r="M30" s="1216" t="s">
        <v>21</v>
      </c>
      <c r="N30" s="1217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0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abSelected="1" topLeftCell="L1" zoomScale="98" zoomScaleNormal="98" workbookViewId="0">
      <pane ySplit="8" topLeftCell="A9" activePane="bottomLeft" state="frozen"/>
      <selection pane="bottomLeft" activeCell="T14" sqref="T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45" t="s">
        <v>211</v>
      </c>
      <c r="B1" s="1245"/>
      <c r="C1" s="1245"/>
      <c r="D1" s="1245"/>
      <c r="E1" s="1245"/>
      <c r="F1" s="1245"/>
      <c r="G1" s="1245"/>
      <c r="H1" s="1245"/>
      <c r="I1" s="1245"/>
      <c r="J1" s="1245"/>
      <c r="K1" s="768">
        <v>1</v>
      </c>
      <c r="M1" s="1242" t="s">
        <v>214</v>
      </c>
      <c r="N1" s="1242"/>
      <c r="O1" s="1242"/>
      <c r="P1" s="1242"/>
      <c r="Q1" s="1242"/>
      <c r="R1" s="1242"/>
      <c r="S1" s="1242"/>
      <c r="T1" s="1242"/>
      <c r="U1" s="1242"/>
      <c r="V1" s="1242"/>
      <c r="W1" s="768">
        <v>2</v>
      </c>
      <c r="Y1" s="1242" t="s">
        <v>214</v>
      </c>
      <c r="Z1" s="1242"/>
      <c r="AA1" s="1242"/>
      <c r="AB1" s="1242"/>
      <c r="AC1" s="1242"/>
      <c r="AD1" s="1242"/>
      <c r="AE1" s="1242"/>
      <c r="AF1" s="1242"/>
      <c r="AG1" s="1242"/>
      <c r="AH1" s="1242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46" t="s">
        <v>120</v>
      </c>
      <c r="B4" s="327"/>
      <c r="C4" s="640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46" t="s">
        <v>118</v>
      </c>
      <c r="N4" s="327"/>
      <c r="O4" s="640"/>
      <c r="P4" s="250"/>
      <c r="Q4" s="275">
        <v>381.08</v>
      </c>
      <c r="R4" s="248">
        <v>14</v>
      </c>
      <c r="S4" s="545"/>
      <c r="T4" s="245"/>
      <c r="U4" s="245"/>
      <c r="X4" s="1071"/>
      <c r="Y4" s="1243" t="s">
        <v>107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47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47"/>
      <c r="N5" s="73" t="s">
        <v>50</v>
      </c>
      <c r="O5" s="1032">
        <v>48</v>
      </c>
      <c r="P5" s="137">
        <v>44630</v>
      </c>
      <c r="Q5" s="132">
        <v>18999.560000000001</v>
      </c>
      <c r="R5" s="73">
        <v>698</v>
      </c>
      <c r="S5" s="47">
        <f>R115</f>
        <v>2667.56</v>
      </c>
      <c r="T5" s="161">
        <f>Q5+Q6-S5+Q4</f>
        <v>16713.080000000002</v>
      </c>
      <c r="X5" s="1071"/>
      <c r="Y5" s="1244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47"/>
      <c r="B6" s="916" t="s">
        <v>108</v>
      </c>
      <c r="C6" s="163"/>
      <c r="D6" s="137"/>
      <c r="E6" s="78">
        <v>27.22</v>
      </c>
      <c r="F6" s="62">
        <v>1</v>
      </c>
      <c r="M6" s="1247"/>
      <c r="N6" s="916" t="s">
        <v>108</v>
      </c>
      <c r="O6" s="163"/>
      <c r="P6" s="137"/>
      <c r="Q6" s="78"/>
      <c r="R6" s="62"/>
      <c r="X6" s="1071"/>
      <c r="Y6" s="1244"/>
      <c r="Z6" s="916" t="s">
        <v>108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492</v>
      </c>
      <c r="T9" s="271">
        <v>55</v>
      </c>
      <c r="U9" s="665">
        <f>Q5-R9+Q4+Q6+Q7</f>
        <v>18509.600000000002</v>
      </c>
      <c r="V9" s="666">
        <f>R5-O9+R4+R6+R7</f>
        <v>680</v>
      </c>
      <c r="W9" s="667">
        <f>R9*T9</f>
        <v>47907.199999999997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494</v>
      </c>
      <c r="T10" s="71">
        <v>55</v>
      </c>
      <c r="U10" s="668">
        <f>U9-R10</f>
        <v>17638.560000000001</v>
      </c>
      <c r="V10" s="669">
        <f>V9-O10</f>
        <v>648</v>
      </c>
      <c r="W10" s="670">
        <f t="shared" ref="W10:W73" si="7">R10*T10</f>
        <v>47907.199999999997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497</v>
      </c>
      <c r="T11" s="271">
        <v>55</v>
      </c>
      <c r="U11" s="668">
        <f t="shared" ref="U11:U74" si="11">U10-R11</f>
        <v>17502.460000000003</v>
      </c>
      <c r="V11" s="669">
        <f t="shared" ref="V11" si="12">V10-O11</f>
        <v>643</v>
      </c>
      <c r="W11" s="670">
        <f t="shared" si="7"/>
        <v>7485.5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500</v>
      </c>
      <c r="T12" s="271">
        <v>55</v>
      </c>
      <c r="U12" s="668">
        <f t="shared" si="11"/>
        <v>16849.180000000004</v>
      </c>
      <c r="V12" s="669">
        <f>V11-O12</f>
        <v>619</v>
      </c>
      <c r="W12" s="670">
        <f t="shared" si="7"/>
        <v>35930.400000000001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503</v>
      </c>
      <c r="T13" s="71">
        <v>55</v>
      </c>
      <c r="U13" s="668">
        <f t="shared" si="11"/>
        <v>16713.080000000005</v>
      </c>
      <c r="V13" s="669">
        <f t="shared" ref="V13:V76" si="16">V12-O13</f>
        <v>614</v>
      </c>
      <c r="W13" s="670">
        <f t="shared" si="7"/>
        <v>7485.5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8">
        <f t="shared" si="11"/>
        <v>16713.080000000005</v>
      </c>
      <c r="V14" s="669">
        <f t="shared" si="16"/>
        <v>614</v>
      </c>
      <c r="W14" s="670">
        <f t="shared" si="7"/>
        <v>0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8">
        <f t="shared" si="11"/>
        <v>16713.080000000005</v>
      </c>
      <c r="V15" s="669">
        <f t="shared" si="16"/>
        <v>614</v>
      </c>
      <c r="W15" s="670">
        <f t="shared" si="7"/>
        <v>0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8">
        <f t="shared" si="11"/>
        <v>16713.080000000005</v>
      </c>
      <c r="V16" s="669">
        <f t="shared" si="16"/>
        <v>614</v>
      </c>
      <c r="W16" s="670">
        <f t="shared" si="7"/>
        <v>0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8">
        <f t="shared" si="11"/>
        <v>16713.080000000005</v>
      </c>
      <c r="V17" s="669">
        <f t="shared" si="16"/>
        <v>614</v>
      </c>
      <c r="W17" s="670">
        <f t="shared" si="7"/>
        <v>0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8">
        <f t="shared" si="11"/>
        <v>16713.080000000005</v>
      </c>
      <c r="V18" s="669">
        <f t="shared" si="16"/>
        <v>614</v>
      </c>
      <c r="W18" s="670">
        <f t="shared" si="7"/>
        <v>0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8">
        <f t="shared" si="11"/>
        <v>16713.080000000005</v>
      </c>
      <c r="V19" s="669">
        <f t="shared" si="16"/>
        <v>614</v>
      </c>
      <c r="W19" s="670">
        <f t="shared" si="7"/>
        <v>0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16713.080000000005</v>
      </c>
      <c r="V20" s="671">
        <f t="shared" si="16"/>
        <v>614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16713.080000000005</v>
      </c>
      <c r="V21" s="669">
        <f t="shared" si="16"/>
        <v>614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16713.080000000005</v>
      </c>
      <c r="V22" s="669">
        <f t="shared" si="16"/>
        <v>614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16713.080000000005</v>
      </c>
      <c r="V23" s="669">
        <f t="shared" si="16"/>
        <v>614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16713.080000000005</v>
      </c>
      <c r="V24" s="669">
        <f t="shared" si="16"/>
        <v>614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16713.080000000005</v>
      </c>
      <c r="V25" s="669">
        <f t="shared" si="16"/>
        <v>614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16713.080000000005</v>
      </c>
      <c r="V26" s="669">
        <f t="shared" si="16"/>
        <v>614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16713.080000000005</v>
      </c>
      <c r="V27" s="669">
        <f t="shared" si="16"/>
        <v>614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16713.080000000005</v>
      </c>
      <c r="V28" s="669">
        <f t="shared" si="16"/>
        <v>614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16713.080000000005</v>
      </c>
      <c r="V29" s="671">
        <f t="shared" si="16"/>
        <v>614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>
        <v>5</v>
      </c>
      <c r="D30" s="1106">
        <f t="shared" si="0"/>
        <v>136.1</v>
      </c>
      <c r="E30" s="1107">
        <v>44622</v>
      </c>
      <c r="F30" s="232">
        <f t="shared" si="1"/>
        <v>136.1</v>
      </c>
      <c r="G30" s="433" t="s">
        <v>382</v>
      </c>
      <c r="H30" s="434">
        <v>55</v>
      </c>
      <c r="I30" s="668">
        <f t="shared" si="9"/>
        <v>9880.8599999999988</v>
      </c>
      <c r="J30" s="671">
        <f t="shared" si="15"/>
        <v>363</v>
      </c>
      <c r="K30" s="670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16713.080000000005</v>
      </c>
      <c r="V30" s="671">
        <f t="shared" si="16"/>
        <v>614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>
        <v>32</v>
      </c>
      <c r="D31" s="1106">
        <f t="shared" si="0"/>
        <v>871.04</v>
      </c>
      <c r="E31" s="1107">
        <v>44623</v>
      </c>
      <c r="F31" s="232">
        <f t="shared" si="1"/>
        <v>871.04</v>
      </c>
      <c r="G31" s="433" t="s">
        <v>386</v>
      </c>
      <c r="H31" s="434">
        <v>55</v>
      </c>
      <c r="I31" s="668">
        <f t="shared" si="9"/>
        <v>9009.82</v>
      </c>
      <c r="J31" s="671">
        <f t="shared" si="15"/>
        <v>331</v>
      </c>
      <c r="K31" s="670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16713.080000000005</v>
      </c>
      <c r="V31" s="671">
        <f t="shared" si="16"/>
        <v>614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>
        <v>6</v>
      </c>
      <c r="D32" s="1106">
        <f t="shared" si="0"/>
        <v>163.32</v>
      </c>
      <c r="E32" s="1107">
        <v>44624</v>
      </c>
      <c r="F32" s="232">
        <f t="shared" si="1"/>
        <v>163.32</v>
      </c>
      <c r="G32" s="433" t="s">
        <v>389</v>
      </c>
      <c r="H32" s="434">
        <v>55</v>
      </c>
      <c r="I32" s="668">
        <f t="shared" si="9"/>
        <v>8846.5</v>
      </c>
      <c r="J32" s="671">
        <f t="shared" si="15"/>
        <v>325</v>
      </c>
      <c r="K32" s="670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16713.080000000005</v>
      </c>
      <c r="V32" s="671">
        <f t="shared" si="16"/>
        <v>614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>
        <v>1</v>
      </c>
      <c r="D33" s="1106">
        <f t="shared" si="0"/>
        <v>27.22</v>
      </c>
      <c r="E33" s="1107">
        <v>44625</v>
      </c>
      <c r="F33" s="232">
        <f t="shared" si="1"/>
        <v>27.22</v>
      </c>
      <c r="G33" s="433" t="s">
        <v>399</v>
      </c>
      <c r="H33" s="434">
        <v>55</v>
      </c>
      <c r="I33" s="668">
        <f t="shared" si="9"/>
        <v>8819.2800000000007</v>
      </c>
      <c r="J33" s="671">
        <f t="shared" si="15"/>
        <v>324</v>
      </c>
      <c r="K33" s="670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16713.080000000005</v>
      </c>
      <c r="V33" s="671">
        <f t="shared" si="16"/>
        <v>614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>
        <v>2</v>
      </c>
      <c r="D34" s="1106">
        <f t="shared" si="0"/>
        <v>54.44</v>
      </c>
      <c r="E34" s="1107">
        <v>44625</v>
      </c>
      <c r="F34" s="232">
        <f t="shared" si="1"/>
        <v>54.44</v>
      </c>
      <c r="G34" s="1108" t="s">
        <v>400</v>
      </c>
      <c r="H34" s="1109">
        <v>55</v>
      </c>
      <c r="I34" s="668">
        <f t="shared" si="9"/>
        <v>8764.84</v>
      </c>
      <c r="J34" s="669">
        <f t="shared" si="15"/>
        <v>322</v>
      </c>
      <c r="K34" s="670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16713.080000000005</v>
      </c>
      <c r="V34" s="669">
        <f t="shared" si="16"/>
        <v>614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>
        <v>32</v>
      </c>
      <c r="D35" s="1106">
        <f t="shared" si="0"/>
        <v>871.04</v>
      </c>
      <c r="E35" s="1107">
        <v>44625</v>
      </c>
      <c r="F35" s="232">
        <f t="shared" si="1"/>
        <v>871.04</v>
      </c>
      <c r="G35" s="1108" t="s">
        <v>402</v>
      </c>
      <c r="H35" s="1109">
        <v>55</v>
      </c>
      <c r="I35" s="668">
        <f t="shared" si="9"/>
        <v>7893.8</v>
      </c>
      <c r="J35" s="669">
        <f t="shared" si="15"/>
        <v>290</v>
      </c>
      <c r="K35" s="670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16713.080000000005</v>
      </c>
      <c r="V35" s="669">
        <f t="shared" si="16"/>
        <v>614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>
        <v>1</v>
      </c>
      <c r="D36" s="1106">
        <f t="shared" si="0"/>
        <v>27.22</v>
      </c>
      <c r="E36" s="1107">
        <v>44627</v>
      </c>
      <c r="F36" s="232">
        <f t="shared" si="1"/>
        <v>27.22</v>
      </c>
      <c r="G36" s="1108" t="s">
        <v>409</v>
      </c>
      <c r="H36" s="1109">
        <v>55</v>
      </c>
      <c r="I36" s="668">
        <f t="shared" si="9"/>
        <v>7866.58</v>
      </c>
      <c r="J36" s="669">
        <f t="shared" si="15"/>
        <v>289</v>
      </c>
      <c r="K36" s="670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16713.080000000005</v>
      </c>
      <c r="V36" s="669">
        <f t="shared" si="16"/>
        <v>614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10">
        <v>44628</v>
      </c>
      <c r="F37" s="232">
        <f t="shared" si="1"/>
        <v>871.04</v>
      </c>
      <c r="G37" s="1108" t="s">
        <v>415</v>
      </c>
      <c r="H37" s="1109">
        <v>55</v>
      </c>
      <c r="I37" s="668">
        <f t="shared" si="9"/>
        <v>6995.54</v>
      </c>
      <c r="J37" s="669">
        <f t="shared" si="15"/>
        <v>257</v>
      </c>
      <c r="K37" s="670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16713.080000000005</v>
      </c>
      <c r="V37" s="669">
        <f t="shared" si="16"/>
        <v>614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10">
        <v>44628</v>
      </c>
      <c r="F38" s="232">
        <f t="shared" si="1"/>
        <v>27.22</v>
      </c>
      <c r="G38" s="1108" t="s">
        <v>417</v>
      </c>
      <c r="H38" s="1109">
        <v>55</v>
      </c>
      <c r="I38" s="668">
        <f t="shared" si="9"/>
        <v>6968.32</v>
      </c>
      <c r="J38" s="669">
        <f t="shared" si="15"/>
        <v>256</v>
      </c>
      <c r="K38" s="670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16713.080000000005</v>
      </c>
      <c r="V38" s="669">
        <f t="shared" si="16"/>
        <v>614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10">
        <v>44629</v>
      </c>
      <c r="F39" s="232">
        <f t="shared" si="1"/>
        <v>680.5</v>
      </c>
      <c r="G39" s="1108" t="s">
        <v>427</v>
      </c>
      <c r="H39" s="1109">
        <v>55</v>
      </c>
      <c r="I39" s="668">
        <f t="shared" si="9"/>
        <v>6287.82</v>
      </c>
      <c r="J39" s="669">
        <f t="shared" si="15"/>
        <v>231</v>
      </c>
      <c r="K39" s="670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16713.080000000005</v>
      </c>
      <c r="V39" s="669">
        <f t="shared" si="16"/>
        <v>614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10">
        <v>44630</v>
      </c>
      <c r="F40" s="232">
        <f t="shared" si="1"/>
        <v>163.32</v>
      </c>
      <c r="G40" s="1108" t="s">
        <v>428</v>
      </c>
      <c r="H40" s="1109">
        <v>55</v>
      </c>
      <c r="I40" s="668">
        <f t="shared" si="9"/>
        <v>6124.5</v>
      </c>
      <c r="J40" s="669">
        <f t="shared" si="15"/>
        <v>225</v>
      </c>
      <c r="K40" s="670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16713.080000000005</v>
      </c>
      <c r="V40" s="669">
        <f t="shared" si="16"/>
        <v>614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10">
        <v>44631</v>
      </c>
      <c r="F41" s="232">
        <f t="shared" si="1"/>
        <v>653.28</v>
      </c>
      <c r="G41" s="1108" t="s">
        <v>437</v>
      </c>
      <c r="H41" s="1109">
        <v>55</v>
      </c>
      <c r="I41" s="668">
        <f t="shared" si="9"/>
        <v>5471.22</v>
      </c>
      <c r="J41" s="669">
        <f t="shared" si="15"/>
        <v>201</v>
      </c>
      <c r="K41" s="670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16713.080000000005</v>
      </c>
      <c r="V41" s="669">
        <f t="shared" si="16"/>
        <v>614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10">
        <v>44632</v>
      </c>
      <c r="F42" s="232">
        <f t="shared" si="1"/>
        <v>136.1</v>
      </c>
      <c r="G42" s="1108" t="s">
        <v>443</v>
      </c>
      <c r="H42" s="1109">
        <v>55</v>
      </c>
      <c r="I42" s="668">
        <f t="shared" si="9"/>
        <v>5335.12</v>
      </c>
      <c r="J42" s="669">
        <f t="shared" si="15"/>
        <v>196</v>
      </c>
      <c r="K42" s="670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16713.080000000005</v>
      </c>
      <c r="V42" s="669">
        <f t="shared" si="16"/>
        <v>614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10">
        <v>44632</v>
      </c>
      <c r="F43" s="232">
        <f t="shared" si="1"/>
        <v>762.16</v>
      </c>
      <c r="G43" s="1108" t="s">
        <v>445</v>
      </c>
      <c r="H43" s="1109">
        <v>55</v>
      </c>
      <c r="I43" s="668">
        <f t="shared" si="9"/>
        <v>4572.96</v>
      </c>
      <c r="J43" s="669">
        <f t="shared" si="15"/>
        <v>168</v>
      </c>
      <c r="K43" s="670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16713.080000000005</v>
      </c>
      <c r="V43" s="669">
        <f t="shared" si="16"/>
        <v>614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10">
        <v>44632</v>
      </c>
      <c r="F44" s="232">
        <f t="shared" si="1"/>
        <v>871.04</v>
      </c>
      <c r="G44" s="1108" t="s">
        <v>449</v>
      </c>
      <c r="H44" s="1109">
        <v>55</v>
      </c>
      <c r="I44" s="668">
        <f t="shared" si="9"/>
        <v>3701.92</v>
      </c>
      <c r="J44" s="669">
        <f t="shared" si="15"/>
        <v>136</v>
      </c>
      <c r="K44" s="670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16713.080000000005</v>
      </c>
      <c r="V44" s="669">
        <f t="shared" si="16"/>
        <v>614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10">
        <v>44635</v>
      </c>
      <c r="F45" s="232">
        <f t="shared" si="1"/>
        <v>1361</v>
      </c>
      <c r="G45" s="1108" t="s">
        <v>459</v>
      </c>
      <c r="H45" s="1109">
        <v>55</v>
      </c>
      <c r="I45" s="668">
        <f t="shared" si="9"/>
        <v>2340.92</v>
      </c>
      <c r="J45" s="669">
        <f t="shared" si="15"/>
        <v>86</v>
      </c>
      <c r="K45" s="670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16713.080000000005</v>
      </c>
      <c r="V45" s="669">
        <f t="shared" si="16"/>
        <v>614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10">
        <v>44635</v>
      </c>
      <c r="F46" s="232">
        <f t="shared" si="1"/>
        <v>871.04</v>
      </c>
      <c r="G46" s="1108" t="s">
        <v>460</v>
      </c>
      <c r="H46" s="1109">
        <v>55</v>
      </c>
      <c r="I46" s="668">
        <f t="shared" si="9"/>
        <v>1469.88</v>
      </c>
      <c r="J46" s="669">
        <f t="shared" si="15"/>
        <v>54</v>
      </c>
      <c r="K46" s="670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16713.080000000005</v>
      </c>
      <c r="V46" s="669">
        <f t="shared" si="16"/>
        <v>614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10">
        <v>44636</v>
      </c>
      <c r="F47" s="232">
        <f t="shared" si="1"/>
        <v>27.22</v>
      </c>
      <c r="G47" s="1108" t="s">
        <v>466</v>
      </c>
      <c r="H47" s="1109">
        <v>55</v>
      </c>
      <c r="I47" s="668">
        <f t="shared" si="9"/>
        <v>1442.66</v>
      </c>
      <c r="J47" s="669">
        <f t="shared" si="15"/>
        <v>53</v>
      </c>
      <c r="K47" s="670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16713.080000000005</v>
      </c>
      <c r="V47" s="669">
        <f t="shared" si="16"/>
        <v>614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10">
        <v>44637</v>
      </c>
      <c r="F48" s="232">
        <f t="shared" si="1"/>
        <v>871.04</v>
      </c>
      <c r="G48" s="1108" t="s">
        <v>469</v>
      </c>
      <c r="H48" s="1109">
        <v>55</v>
      </c>
      <c r="I48" s="668">
        <f t="shared" si="9"/>
        <v>571.62000000000012</v>
      </c>
      <c r="J48" s="669">
        <f t="shared" si="15"/>
        <v>21</v>
      </c>
      <c r="K48" s="670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16713.080000000005</v>
      </c>
      <c r="V48" s="669">
        <f t="shared" si="16"/>
        <v>614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10">
        <v>44638</v>
      </c>
      <c r="F49" s="232">
        <f t="shared" si="1"/>
        <v>136.1</v>
      </c>
      <c r="G49" s="1108" t="s">
        <v>477</v>
      </c>
      <c r="H49" s="1109">
        <v>55</v>
      </c>
      <c r="I49" s="668">
        <f t="shared" si="9"/>
        <v>435.5200000000001</v>
      </c>
      <c r="J49" s="669">
        <f t="shared" si="15"/>
        <v>16</v>
      </c>
      <c r="K49" s="670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16713.080000000005</v>
      </c>
      <c r="V49" s="669">
        <f t="shared" si="16"/>
        <v>614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10">
        <v>44639</v>
      </c>
      <c r="F50" s="232">
        <f t="shared" si="1"/>
        <v>54.44</v>
      </c>
      <c r="G50" s="1108" t="s">
        <v>486</v>
      </c>
      <c r="H50" s="1109">
        <v>55</v>
      </c>
      <c r="I50" s="668">
        <f t="shared" si="9"/>
        <v>381.0800000000001</v>
      </c>
      <c r="J50" s="669">
        <f t="shared" si="15"/>
        <v>14</v>
      </c>
      <c r="K50" s="670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16713.080000000005</v>
      </c>
      <c r="V50" s="669">
        <f t="shared" si="16"/>
        <v>614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10"/>
      <c r="F51" s="232">
        <f t="shared" si="1"/>
        <v>0</v>
      </c>
      <c r="G51" s="1108"/>
      <c r="H51" s="1109"/>
      <c r="I51" s="668">
        <f t="shared" si="9"/>
        <v>381.0800000000001</v>
      </c>
      <c r="J51" s="669">
        <f t="shared" si="15"/>
        <v>14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16713.080000000005</v>
      </c>
      <c r="V51" s="669">
        <f t="shared" si="16"/>
        <v>614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10"/>
      <c r="F52" s="232">
        <f t="shared" si="1"/>
        <v>0</v>
      </c>
      <c r="G52" s="1126"/>
      <c r="H52" s="1127"/>
      <c r="I52" s="1300">
        <f t="shared" si="9"/>
        <v>381.0800000000001</v>
      </c>
      <c r="J52" s="1301">
        <f t="shared" si="15"/>
        <v>14</v>
      </c>
      <c r="K52" s="1302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16713.080000000005</v>
      </c>
      <c r="V52" s="669">
        <f t="shared" si="16"/>
        <v>614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10"/>
      <c r="F53" s="232">
        <f t="shared" si="1"/>
        <v>381.08</v>
      </c>
      <c r="G53" s="1126"/>
      <c r="H53" s="1127"/>
      <c r="I53" s="1300">
        <f t="shared" si="9"/>
        <v>0</v>
      </c>
      <c r="J53" s="1301">
        <f t="shared" si="15"/>
        <v>0</v>
      </c>
      <c r="K53" s="1302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16713.080000000005</v>
      </c>
      <c r="V53" s="669">
        <f t="shared" si="16"/>
        <v>614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10"/>
      <c r="F54" s="232">
        <f t="shared" si="1"/>
        <v>0</v>
      </c>
      <c r="G54" s="1126"/>
      <c r="H54" s="1127"/>
      <c r="I54" s="1300">
        <f t="shared" si="9"/>
        <v>0</v>
      </c>
      <c r="J54" s="1301">
        <f t="shared" si="15"/>
        <v>0</v>
      </c>
      <c r="K54" s="1302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16713.080000000005</v>
      </c>
      <c r="V54" s="669">
        <f t="shared" si="16"/>
        <v>614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10"/>
      <c r="F55" s="232">
        <f t="shared" si="1"/>
        <v>0</v>
      </c>
      <c r="G55" s="1126"/>
      <c r="H55" s="1127"/>
      <c r="I55" s="1300">
        <f t="shared" si="9"/>
        <v>0</v>
      </c>
      <c r="J55" s="1301">
        <f t="shared" si="15"/>
        <v>0</v>
      </c>
      <c r="K55" s="1302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16713.080000000005</v>
      </c>
      <c r="V55" s="669">
        <f t="shared" si="16"/>
        <v>614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10"/>
      <c r="F56" s="232">
        <f t="shared" si="1"/>
        <v>0</v>
      </c>
      <c r="G56" s="1108"/>
      <c r="H56" s="1109"/>
      <c r="I56" s="668">
        <f t="shared" si="9"/>
        <v>0</v>
      </c>
      <c r="J56" s="669">
        <f t="shared" si="15"/>
        <v>0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16713.080000000005</v>
      </c>
      <c r="V56" s="669">
        <f t="shared" si="16"/>
        <v>614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10"/>
      <c r="F57" s="232">
        <f t="shared" si="1"/>
        <v>0</v>
      </c>
      <c r="G57" s="1108"/>
      <c r="H57" s="1109"/>
      <c r="I57" s="668">
        <f t="shared" si="9"/>
        <v>0</v>
      </c>
      <c r="J57" s="669">
        <f t="shared" si="15"/>
        <v>0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16713.080000000005</v>
      </c>
      <c r="V57" s="669">
        <f t="shared" si="16"/>
        <v>614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10"/>
      <c r="F58" s="232">
        <f t="shared" si="1"/>
        <v>0</v>
      </c>
      <c r="G58" s="1108"/>
      <c r="H58" s="1109"/>
      <c r="I58" s="668">
        <f t="shared" si="9"/>
        <v>0</v>
      </c>
      <c r="J58" s="669">
        <f t="shared" si="15"/>
        <v>0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16713.080000000005</v>
      </c>
      <c r="V58" s="669">
        <f t="shared" si="16"/>
        <v>614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10"/>
      <c r="F59" s="232">
        <f t="shared" si="1"/>
        <v>0</v>
      </c>
      <c r="G59" s="1108"/>
      <c r="H59" s="1109"/>
      <c r="I59" s="668">
        <f t="shared" si="9"/>
        <v>0</v>
      </c>
      <c r="J59" s="669">
        <f t="shared" si="15"/>
        <v>0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16713.080000000005</v>
      </c>
      <c r="V59" s="669">
        <f t="shared" si="16"/>
        <v>614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10"/>
      <c r="F60" s="232">
        <f t="shared" si="1"/>
        <v>0</v>
      </c>
      <c r="G60" s="1108"/>
      <c r="H60" s="1109"/>
      <c r="I60" s="668">
        <f t="shared" si="9"/>
        <v>0</v>
      </c>
      <c r="J60" s="669">
        <f t="shared" si="15"/>
        <v>0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16713.080000000005</v>
      </c>
      <c r="V60" s="669">
        <f t="shared" si="16"/>
        <v>614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10"/>
      <c r="F61" s="232">
        <f t="shared" si="1"/>
        <v>0</v>
      </c>
      <c r="G61" s="1108"/>
      <c r="H61" s="1109"/>
      <c r="I61" s="668">
        <f t="shared" si="9"/>
        <v>0</v>
      </c>
      <c r="J61" s="669">
        <f t="shared" si="15"/>
        <v>0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16713.080000000005</v>
      </c>
      <c r="V61" s="669">
        <f t="shared" si="16"/>
        <v>614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10"/>
      <c r="F62" s="232">
        <f t="shared" si="1"/>
        <v>0</v>
      </c>
      <c r="G62" s="1108"/>
      <c r="H62" s="1109"/>
      <c r="I62" s="668">
        <f t="shared" si="9"/>
        <v>0</v>
      </c>
      <c r="J62" s="669">
        <f t="shared" si="15"/>
        <v>0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16713.080000000005</v>
      </c>
      <c r="V62" s="669">
        <f t="shared" si="16"/>
        <v>614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10"/>
      <c r="F63" s="232">
        <f t="shared" si="1"/>
        <v>0</v>
      </c>
      <c r="G63" s="1108"/>
      <c r="H63" s="1109"/>
      <c r="I63" s="668">
        <f t="shared" si="9"/>
        <v>0</v>
      </c>
      <c r="J63" s="669">
        <f t="shared" si="15"/>
        <v>0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16713.080000000005</v>
      </c>
      <c r="V63" s="669">
        <f t="shared" si="16"/>
        <v>614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10"/>
      <c r="F64" s="232">
        <f t="shared" si="1"/>
        <v>0</v>
      </c>
      <c r="G64" s="1108"/>
      <c r="H64" s="1109"/>
      <c r="I64" s="668">
        <f t="shared" si="9"/>
        <v>0</v>
      </c>
      <c r="J64" s="669">
        <f t="shared" si="15"/>
        <v>0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16713.080000000005</v>
      </c>
      <c r="V64" s="669">
        <f t="shared" si="16"/>
        <v>614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10"/>
      <c r="F65" s="232">
        <f t="shared" si="1"/>
        <v>0</v>
      </c>
      <c r="G65" s="1108"/>
      <c r="H65" s="1109"/>
      <c r="I65" s="668">
        <f t="shared" si="9"/>
        <v>0</v>
      </c>
      <c r="J65" s="669">
        <f t="shared" si="15"/>
        <v>0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16713.080000000005</v>
      </c>
      <c r="V65" s="669">
        <f t="shared" si="16"/>
        <v>614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10"/>
      <c r="F66" s="232">
        <f t="shared" si="1"/>
        <v>0</v>
      </c>
      <c r="G66" s="1108"/>
      <c r="H66" s="1109"/>
      <c r="I66" s="668">
        <f t="shared" si="9"/>
        <v>0</v>
      </c>
      <c r="J66" s="669">
        <f t="shared" si="15"/>
        <v>0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16713.080000000005</v>
      </c>
      <c r="V66" s="669">
        <f t="shared" si="16"/>
        <v>614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10"/>
      <c r="F67" s="232">
        <f t="shared" si="1"/>
        <v>0</v>
      </c>
      <c r="G67" s="1108"/>
      <c r="H67" s="1109"/>
      <c r="I67" s="668">
        <f t="shared" si="9"/>
        <v>0</v>
      </c>
      <c r="J67" s="669">
        <f t="shared" si="15"/>
        <v>0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16713.080000000005</v>
      </c>
      <c r="V67" s="669">
        <f t="shared" si="16"/>
        <v>614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10"/>
      <c r="F68" s="232">
        <f t="shared" si="1"/>
        <v>0</v>
      </c>
      <c r="G68" s="1108"/>
      <c r="H68" s="1109"/>
      <c r="I68" s="668">
        <f t="shared" si="9"/>
        <v>0</v>
      </c>
      <c r="J68" s="669">
        <f t="shared" si="15"/>
        <v>0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16713.080000000005</v>
      </c>
      <c r="V68" s="669">
        <f t="shared" si="16"/>
        <v>614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0</v>
      </c>
      <c r="J69" s="669">
        <f t="shared" si="15"/>
        <v>0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16713.080000000005</v>
      </c>
      <c r="V69" s="669">
        <f t="shared" si="16"/>
        <v>614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0</v>
      </c>
      <c r="J70" s="671">
        <f t="shared" si="15"/>
        <v>0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16713.080000000005</v>
      </c>
      <c r="V70" s="671">
        <f t="shared" si="16"/>
        <v>614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0</v>
      </c>
      <c r="J71" s="671">
        <f t="shared" si="15"/>
        <v>0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16713.080000000005</v>
      </c>
      <c r="V71" s="671">
        <f t="shared" si="16"/>
        <v>614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0</v>
      </c>
      <c r="J72" s="671">
        <f t="shared" si="15"/>
        <v>0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16713.080000000005</v>
      </c>
      <c r="V72" s="671">
        <f t="shared" si="16"/>
        <v>614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0</v>
      </c>
      <c r="J73" s="671">
        <f t="shared" si="15"/>
        <v>0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16713.080000000005</v>
      </c>
      <c r="V73" s="671">
        <f t="shared" si="16"/>
        <v>614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0</v>
      </c>
      <c r="J74" s="671">
        <f t="shared" si="15"/>
        <v>0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16713.080000000005</v>
      </c>
      <c r="V74" s="671">
        <f t="shared" si="16"/>
        <v>614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0</v>
      </c>
      <c r="J75" s="671">
        <f t="shared" si="15"/>
        <v>0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16713.080000000005</v>
      </c>
      <c r="V75" s="671">
        <f t="shared" si="16"/>
        <v>614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0</v>
      </c>
      <c r="J76" s="669">
        <f t="shared" si="15"/>
        <v>0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16713.080000000005</v>
      </c>
      <c r="V76" s="669">
        <f t="shared" si="16"/>
        <v>614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0</v>
      </c>
      <c r="J77" s="669">
        <f t="shared" ref="J77:J113" si="30">J76-C77</f>
        <v>0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16713.080000000005</v>
      </c>
      <c r="V77" s="669">
        <f t="shared" ref="V77:V113" si="31">V76-O77</f>
        <v>614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0</v>
      </c>
      <c r="J78" s="669">
        <f t="shared" si="30"/>
        <v>0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16713.080000000005</v>
      </c>
      <c r="V78" s="669">
        <f t="shared" si="31"/>
        <v>614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0</v>
      </c>
      <c r="J79" s="669">
        <f t="shared" si="30"/>
        <v>0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16713.080000000005</v>
      </c>
      <c r="V79" s="669">
        <f t="shared" si="31"/>
        <v>614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0</v>
      </c>
      <c r="J80" s="669">
        <f t="shared" si="30"/>
        <v>0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16713.080000000005</v>
      </c>
      <c r="V80" s="669">
        <f t="shared" si="31"/>
        <v>614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0</v>
      </c>
      <c r="J81" s="669">
        <f t="shared" si="30"/>
        <v>0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16713.080000000005</v>
      </c>
      <c r="V81" s="669">
        <f t="shared" si="31"/>
        <v>614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0</v>
      </c>
      <c r="J82" s="669">
        <f t="shared" si="30"/>
        <v>0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16713.080000000005</v>
      </c>
      <c r="V82" s="669">
        <f t="shared" si="31"/>
        <v>614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0</v>
      </c>
      <c r="J83" s="669">
        <f t="shared" si="30"/>
        <v>0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16713.080000000005</v>
      </c>
      <c r="V83" s="669">
        <f t="shared" si="31"/>
        <v>614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0</v>
      </c>
      <c r="J84" s="669">
        <f t="shared" si="30"/>
        <v>0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16713.080000000005</v>
      </c>
      <c r="V84" s="669">
        <f t="shared" si="31"/>
        <v>614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0</v>
      </c>
      <c r="J85" s="669">
        <f t="shared" si="30"/>
        <v>0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16713.080000000005</v>
      </c>
      <c r="V85" s="669">
        <f t="shared" si="31"/>
        <v>614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0</v>
      </c>
      <c r="J86" s="669">
        <f t="shared" si="30"/>
        <v>0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16713.080000000005</v>
      </c>
      <c r="V86" s="669">
        <f t="shared" si="31"/>
        <v>614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0</v>
      </c>
      <c r="J87" s="669">
        <f t="shared" si="30"/>
        <v>0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16713.080000000005</v>
      </c>
      <c r="V87" s="669">
        <f t="shared" si="31"/>
        <v>614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0</v>
      </c>
      <c r="J88" s="669">
        <f t="shared" si="30"/>
        <v>0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16713.080000000005</v>
      </c>
      <c r="V88" s="669">
        <f t="shared" si="31"/>
        <v>614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0</v>
      </c>
      <c r="J89" s="669">
        <f t="shared" si="30"/>
        <v>0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16713.080000000005</v>
      </c>
      <c r="V89" s="669">
        <f t="shared" si="31"/>
        <v>614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0</v>
      </c>
      <c r="J90" s="669">
        <f t="shared" si="30"/>
        <v>0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16713.080000000005</v>
      </c>
      <c r="V90" s="669">
        <f t="shared" si="31"/>
        <v>614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0</v>
      </c>
      <c r="J91" s="669">
        <f t="shared" si="30"/>
        <v>0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16713.080000000005</v>
      </c>
      <c r="V91" s="669">
        <f t="shared" si="31"/>
        <v>614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0</v>
      </c>
      <c r="J92" s="669">
        <f t="shared" si="30"/>
        <v>0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16713.080000000005</v>
      </c>
      <c r="V92" s="669">
        <f t="shared" si="31"/>
        <v>614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0</v>
      </c>
      <c r="J93" s="669">
        <f t="shared" si="30"/>
        <v>0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16713.080000000005</v>
      </c>
      <c r="V93" s="669">
        <f t="shared" si="31"/>
        <v>614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0</v>
      </c>
      <c r="J94" s="669">
        <f t="shared" si="30"/>
        <v>0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16713.080000000005</v>
      </c>
      <c r="V94" s="669">
        <f t="shared" si="31"/>
        <v>614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0</v>
      </c>
      <c r="J95" s="669">
        <f t="shared" si="30"/>
        <v>0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16713.080000000005</v>
      </c>
      <c r="V95" s="669">
        <f t="shared" si="31"/>
        <v>614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0</v>
      </c>
      <c r="J96" s="669">
        <f t="shared" si="30"/>
        <v>0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16713.080000000005</v>
      </c>
      <c r="V96" s="669">
        <f t="shared" si="31"/>
        <v>614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0</v>
      </c>
      <c r="J97" s="669">
        <f t="shared" si="30"/>
        <v>0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16713.080000000005</v>
      </c>
      <c r="V97" s="669">
        <f t="shared" si="31"/>
        <v>614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0</v>
      </c>
      <c r="J98" s="669">
        <f t="shared" si="30"/>
        <v>0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16713.080000000005</v>
      </c>
      <c r="V98" s="669">
        <f t="shared" si="31"/>
        <v>614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0</v>
      </c>
      <c r="J99" s="669">
        <f t="shared" si="30"/>
        <v>0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16713.080000000005</v>
      </c>
      <c r="V99" s="669">
        <f t="shared" si="31"/>
        <v>614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0</v>
      </c>
      <c r="J100" s="669">
        <f t="shared" si="30"/>
        <v>0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16713.080000000005</v>
      </c>
      <c r="V100" s="669">
        <f t="shared" si="31"/>
        <v>614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0</v>
      </c>
      <c r="J101" s="669">
        <f t="shared" si="30"/>
        <v>0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16713.080000000005</v>
      </c>
      <c r="V101" s="669">
        <f t="shared" si="31"/>
        <v>614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0</v>
      </c>
      <c r="J102" s="669">
        <f t="shared" si="30"/>
        <v>0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16713.080000000005</v>
      </c>
      <c r="V102" s="669">
        <f t="shared" si="31"/>
        <v>614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0</v>
      </c>
      <c r="J103" s="669">
        <f t="shared" si="30"/>
        <v>0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16713.080000000005</v>
      </c>
      <c r="V103" s="669">
        <f t="shared" si="31"/>
        <v>614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0</v>
      </c>
      <c r="J104" s="669">
        <f t="shared" si="30"/>
        <v>0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16713.080000000005</v>
      </c>
      <c r="V104" s="669">
        <f t="shared" si="31"/>
        <v>614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0</v>
      </c>
      <c r="J105" s="669">
        <f t="shared" si="30"/>
        <v>0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16713.080000000005</v>
      </c>
      <c r="V105" s="669">
        <f t="shared" si="31"/>
        <v>614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0</v>
      </c>
      <c r="J106" s="669">
        <f t="shared" si="30"/>
        <v>0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16713.080000000005</v>
      </c>
      <c r="V106" s="669">
        <f t="shared" si="31"/>
        <v>614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0</v>
      </c>
      <c r="J107" s="669">
        <f t="shared" si="30"/>
        <v>0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16713.080000000005</v>
      </c>
      <c r="V107" s="669">
        <f t="shared" si="31"/>
        <v>614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0</v>
      </c>
      <c r="J108" s="669">
        <f t="shared" si="30"/>
        <v>0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16713.080000000005</v>
      </c>
      <c r="V108" s="669">
        <f t="shared" si="31"/>
        <v>614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0</v>
      </c>
      <c r="J109" s="669">
        <f t="shared" si="30"/>
        <v>0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16713.080000000005</v>
      </c>
      <c r="V109" s="669">
        <f t="shared" si="31"/>
        <v>614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0</v>
      </c>
      <c r="J110" s="669">
        <f t="shared" si="30"/>
        <v>0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16713.080000000005</v>
      </c>
      <c r="V110" s="669">
        <f t="shared" si="31"/>
        <v>614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0</v>
      </c>
      <c r="J111" s="669">
        <f t="shared" si="30"/>
        <v>0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16713.080000000005</v>
      </c>
      <c r="V111" s="669">
        <f t="shared" si="31"/>
        <v>614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0</v>
      </c>
      <c r="J112" s="669">
        <f t="shared" si="30"/>
        <v>0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16713.080000000005</v>
      </c>
      <c r="V112" s="669">
        <f t="shared" si="31"/>
        <v>614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0</v>
      </c>
      <c r="J113" s="669">
        <f t="shared" si="30"/>
        <v>0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16713.080000000005</v>
      </c>
      <c r="V113" s="669">
        <f t="shared" si="31"/>
        <v>614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98</v>
      </c>
      <c r="P115" s="6">
        <f>SUM(P9:P114)</f>
        <v>2667.56</v>
      </c>
      <c r="R115" s="6">
        <f>SUM(R9:R114)</f>
        <v>2667.56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614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24" t="s">
        <v>11</v>
      </c>
      <c r="D120" s="1225"/>
      <c r="E120" s="57">
        <f>E4+E5+E6-F115</f>
        <v>0</v>
      </c>
      <c r="G120" s="47"/>
      <c r="H120" s="91"/>
      <c r="O120" s="1224" t="s">
        <v>11</v>
      </c>
      <c r="P120" s="1225"/>
      <c r="Q120" s="57">
        <f>Q4+Q5+Q6-R115</f>
        <v>16713.080000000002</v>
      </c>
      <c r="S120" s="47"/>
      <c r="T120" s="91"/>
      <c r="AA120" s="1224" t="s">
        <v>11</v>
      </c>
      <c r="AB120" s="1225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H16" sqref="H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6" t="s">
        <v>207</v>
      </c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14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633.81999999999994</v>
      </c>
      <c r="H5" s="7">
        <f>E5-G5+E4+E6+E7</f>
        <v>232.41000000000008</v>
      </c>
    </row>
    <row r="6" spans="1:10" ht="15" customHeight="1" x14ac:dyDescent="0.25">
      <c r="A6" s="1214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8">
        <v>20.100000000000001</v>
      </c>
      <c r="E11" s="903">
        <v>44624</v>
      </c>
      <c r="F11" s="898">
        <f t="shared" si="0"/>
        <v>20.100000000000001</v>
      </c>
      <c r="G11" s="484" t="s">
        <v>388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8">
        <v>21.27</v>
      </c>
      <c r="E12" s="903">
        <v>44627</v>
      </c>
      <c r="F12" s="898">
        <f t="shared" si="0"/>
        <v>21.27</v>
      </c>
      <c r="G12" s="484" t="s">
        <v>409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8">
        <v>90.08</v>
      </c>
      <c r="E13" s="903">
        <v>44628</v>
      </c>
      <c r="F13" s="898">
        <f t="shared" si="0"/>
        <v>90.08</v>
      </c>
      <c r="G13" s="484" t="s">
        <v>423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8">
        <v>175.55</v>
      </c>
      <c r="E14" s="903">
        <v>44630</v>
      </c>
      <c r="F14" s="898">
        <f t="shared" si="0"/>
        <v>175.55</v>
      </c>
      <c r="G14" s="484" t="s">
        <v>430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8">
        <v>44.17</v>
      </c>
      <c r="E15" s="903">
        <v>44641</v>
      </c>
      <c r="F15" s="898">
        <f t="shared" si="0"/>
        <v>44.17</v>
      </c>
      <c r="G15" s="484" t="s">
        <v>499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11</v>
      </c>
      <c r="C16" s="53"/>
      <c r="D16" s="898"/>
      <c r="E16" s="903"/>
      <c r="F16" s="898">
        <f t="shared" si="0"/>
        <v>0</v>
      </c>
      <c r="G16" s="484"/>
      <c r="H16" s="551"/>
      <c r="I16" s="264">
        <f t="shared" si="2"/>
        <v>232.41000000000003</v>
      </c>
      <c r="J16" s="245"/>
    </row>
    <row r="17" spans="2:10" x14ac:dyDescent="0.25">
      <c r="B17" s="198">
        <f t="shared" si="1"/>
        <v>11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232.41000000000003</v>
      </c>
      <c r="J17" s="245"/>
    </row>
    <row r="18" spans="2:10" x14ac:dyDescent="0.25">
      <c r="B18" s="198">
        <f t="shared" si="1"/>
        <v>11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232.41000000000003</v>
      </c>
      <c r="J18" s="245"/>
    </row>
    <row r="19" spans="2:10" x14ac:dyDescent="0.25">
      <c r="B19" s="198">
        <f t="shared" si="1"/>
        <v>11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232.41000000000003</v>
      </c>
      <c r="J19" s="245"/>
    </row>
    <row r="20" spans="2:10" x14ac:dyDescent="0.25">
      <c r="B20" s="198">
        <f t="shared" si="1"/>
        <v>11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232.41000000000003</v>
      </c>
      <c r="J20" s="245"/>
    </row>
    <row r="21" spans="2:10" x14ac:dyDescent="0.25">
      <c r="B21" s="198">
        <f t="shared" si="1"/>
        <v>11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232.41000000000003</v>
      </c>
      <c r="J21" s="245"/>
    </row>
    <row r="22" spans="2:10" x14ac:dyDescent="0.25">
      <c r="B22" s="198">
        <f t="shared" si="1"/>
        <v>11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232.41000000000003</v>
      </c>
      <c r="J22" s="245"/>
    </row>
    <row r="23" spans="2:10" x14ac:dyDescent="0.25">
      <c r="B23" s="198">
        <f t="shared" si="1"/>
        <v>11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232.41000000000003</v>
      </c>
      <c r="J23" s="245"/>
    </row>
    <row r="24" spans="2:10" x14ac:dyDescent="0.25">
      <c r="B24" s="198">
        <f t="shared" si="1"/>
        <v>11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232.41000000000003</v>
      </c>
    </row>
    <row r="25" spans="2:10" x14ac:dyDescent="0.25">
      <c r="B25" s="198">
        <f t="shared" si="1"/>
        <v>11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232.41000000000003</v>
      </c>
    </row>
    <row r="26" spans="2:10" x14ac:dyDescent="0.25">
      <c r="B26" s="198">
        <f t="shared" si="1"/>
        <v>11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232.41000000000003</v>
      </c>
    </row>
    <row r="27" spans="2:10" x14ac:dyDescent="0.25">
      <c r="B27" s="198">
        <f t="shared" si="1"/>
        <v>11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232.41000000000003</v>
      </c>
    </row>
    <row r="28" spans="2:10" x14ac:dyDescent="0.25">
      <c r="B28" s="198">
        <f t="shared" si="1"/>
        <v>11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232.41000000000003</v>
      </c>
    </row>
    <row r="29" spans="2:10" x14ac:dyDescent="0.25">
      <c r="B29" s="198">
        <f t="shared" si="1"/>
        <v>11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232.41000000000003</v>
      </c>
    </row>
    <row r="30" spans="2:10" x14ac:dyDescent="0.25">
      <c r="B30" s="198">
        <f t="shared" si="1"/>
        <v>11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232.41000000000003</v>
      </c>
    </row>
    <row r="31" spans="2:10" x14ac:dyDescent="0.25">
      <c r="B31" s="198">
        <f t="shared" si="1"/>
        <v>11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232.41000000000003</v>
      </c>
    </row>
    <row r="32" spans="2:10" x14ac:dyDescent="0.25">
      <c r="B32" s="198">
        <f t="shared" si="1"/>
        <v>11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232.41000000000003</v>
      </c>
    </row>
    <row r="33" spans="2:9" x14ac:dyDescent="0.25">
      <c r="B33" s="198">
        <f t="shared" si="1"/>
        <v>11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232.41000000000003</v>
      </c>
    </row>
    <row r="34" spans="2:9" x14ac:dyDescent="0.25">
      <c r="B34" s="198">
        <f t="shared" si="1"/>
        <v>11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232.41000000000003</v>
      </c>
    </row>
    <row r="35" spans="2:9" x14ac:dyDescent="0.25">
      <c r="B35" s="198">
        <f t="shared" si="1"/>
        <v>11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232.41000000000003</v>
      </c>
    </row>
    <row r="36" spans="2:9" x14ac:dyDescent="0.25">
      <c r="B36" s="198">
        <f t="shared" si="1"/>
        <v>11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232.41000000000003</v>
      </c>
    </row>
    <row r="37" spans="2:9" x14ac:dyDescent="0.25">
      <c r="B37" s="198">
        <f t="shared" si="1"/>
        <v>11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232.41000000000003</v>
      </c>
    </row>
    <row r="38" spans="2:9" x14ac:dyDescent="0.25">
      <c r="B38" s="198">
        <f t="shared" si="1"/>
        <v>11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232.41000000000003</v>
      </c>
    </row>
    <row r="39" spans="2:9" x14ac:dyDescent="0.25">
      <c r="B39" s="198">
        <f t="shared" si="1"/>
        <v>11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232.41000000000003</v>
      </c>
    </row>
    <row r="40" spans="2:9" x14ac:dyDescent="0.25">
      <c r="B40" s="198">
        <f t="shared" si="1"/>
        <v>11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232.41000000000003</v>
      </c>
    </row>
    <row r="41" spans="2:9" x14ac:dyDescent="0.25">
      <c r="B41" s="198">
        <f t="shared" si="1"/>
        <v>11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232.41000000000003</v>
      </c>
    </row>
    <row r="42" spans="2:9" x14ac:dyDescent="0.25">
      <c r="B42" s="198">
        <f t="shared" si="1"/>
        <v>11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232.41000000000003</v>
      </c>
    </row>
    <row r="43" spans="2:9" x14ac:dyDescent="0.25">
      <c r="B43" s="198">
        <f t="shared" si="1"/>
        <v>11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232.41000000000003</v>
      </c>
    </row>
    <row r="44" spans="2:9" x14ac:dyDescent="0.25">
      <c r="B44" s="198">
        <f t="shared" si="1"/>
        <v>11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232.41000000000003</v>
      </c>
    </row>
    <row r="45" spans="2:9" x14ac:dyDescent="0.25">
      <c r="B45" s="198">
        <f t="shared" si="1"/>
        <v>11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232.41000000000003</v>
      </c>
    </row>
    <row r="46" spans="2:9" x14ac:dyDescent="0.25">
      <c r="B46" s="198">
        <f t="shared" si="1"/>
        <v>11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232.41000000000003</v>
      </c>
    </row>
    <row r="47" spans="2:9" x14ac:dyDescent="0.25">
      <c r="B47" s="198">
        <f t="shared" si="1"/>
        <v>11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232.41000000000003</v>
      </c>
    </row>
    <row r="48" spans="2:9" x14ac:dyDescent="0.25">
      <c r="B48" s="198">
        <f t="shared" si="1"/>
        <v>11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232.41000000000003</v>
      </c>
    </row>
    <row r="49" spans="2:9" x14ac:dyDescent="0.25">
      <c r="B49" s="198">
        <f t="shared" si="1"/>
        <v>11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232.41000000000003</v>
      </c>
    </row>
    <row r="50" spans="2:9" x14ac:dyDescent="0.25">
      <c r="B50" s="198">
        <f t="shared" si="1"/>
        <v>11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232.41000000000003</v>
      </c>
    </row>
    <row r="51" spans="2:9" x14ac:dyDescent="0.25">
      <c r="B51" s="198">
        <f t="shared" si="1"/>
        <v>11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232.41000000000003</v>
      </c>
    </row>
    <row r="52" spans="2:9" x14ac:dyDescent="0.25">
      <c r="B52" s="198">
        <f t="shared" si="1"/>
        <v>11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232.41000000000003</v>
      </c>
    </row>
    <row r="53" spans="2:9" x14ac:dyDescent="0.25">
      <c r="B53" s="198">
        <f t="shared" si="1"/>
        <v>11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232.41000000000003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232.41000000000003</v>
      </c>
    </row>
    <row r="55" spans="2:9" x14ac:dyDescent="0.25">
      <c r="C55" s="53">
        <f>SUM(C9:C54)</f>
        <v>29</v>
      </c>
      <c r="D55" s="124">
        <f>SUM(D9:D54)</f>
        <v>633.81999999999994</v>
      </c>
      <c r="E55" s="174"/>
      <c r="F55" s="124">
        <f>SUM(F9:F54)</f>
        <v>633.81999999999994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11</v>
      </c>
    </row>
    <row r="59" spans="2:9" ht="15.75" thickBot="1" x14ac:dyDescent="0.3">
      <c r="B59" s="125"/>
    </row>
    <row r="60" spans="2:9" ht="15.75" thickBot="1" x14ac:dyDescent="0.3">
      <c r="B60" s="91"/>
      <c r="C60" s="1224" t="s">
        <v>11</v>
      </c>
      <c r="D60" s="1225"/>
      <c r="E60" s="57">
        <f>E5-F55+E4+E6+E7</f>
        <v>232.41000000000008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8" sqref="H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6" t="s">
        <v>212</v>
      </c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14" t="s">
        <v>118</v>
      </c>
      <c r="B5" s="1248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832.95</v>
      </c>
      <c r="H5" s="7">
        <f>E5-G5+E4+E6+E7</f>
        <v>443.35</v>
      </c>
    </row>
    <row r="6" spans="1:10" ht="15" customHeight="1" x14ac:dyDescent="0.25">
      <c r="A6" s="1214"/>
      <c r="B6" s="1248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8">
        <v>108.69</v>
      </c>
      <c r="E16" s="903">
        <v>44624</v>
      </c>
      <c r="F16" s="898">
        <f t="shared" si="0"/>
        <v>108.69</v>
      </c>
      <c r="G16" s="484" t="s">
        <v>390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8">
        <v>55.73</v>
      </c>
      <c r="E17" s="903">
        <v>44625</v>
      </c>
      <c r="F17" s="898">
        <f t="shared" si="0"/>
        <v>55.73</v>
      </c>
      <c r="G17" s="484" t="s">
        <v>401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21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443.34999999999985</v>
      </c>
      <c r="J18" s="245"/>
    </row>
    <row r="19" spans="2:10" x14ac:dyDescent="0.25">
      <c r="B19" s="198">
        <f t="shared" si="1"/>
        <v>21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443.34999999999985</v>
      </c>
      <c r="J19" s="245"/>
    </row>
    <row r="20" spans="2:10" x14ac:dyDescent="0.25">
      <c r="B20" s="198">
        <f t="shared" si="1"/>
        <v>21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443.34999999999985</v>
      </c>
      <c r="J20" s="245"/>
    </row>
    <row r="21" spans="2:10" x14ac:dyDescent="0.25">
      <c r="B21" s="198">
        <f t="shared" si="1"/>
        <v>21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443.34999999999985</v>
      </c>
      <c r="J21" s="245"/>
    </row>
    <row r="22" spans="2:10" x14ac:dyDescent="0.25">
      <c r="B22" s="198">
        <f t="shared" si="1"/>
        <v>21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443.34999999999985</v>
      </c>
      <c r="J22" s="245"/>
    </row>
    <row r="23" spans="2:10" x14ac:dyDescent="0.25">
      <c r="B23" s="198">
        <f t="shared" si="1"/>
        <v>21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443.34999999999985</v>
      </c>
      <c r="J23" s="245"/>
    </row>
    <row r="24" spans="2:10" x14ac:dyDescent="0.25">
      <c r="B24" s="198">
        <f t="shared" si="1"/>
        <v>21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443.34999999999985</v>
      </c>
    </row>
    <row r="25" spans="2:10" x14ac:dyDescent="0.25">
      <c r="B25" s="198">
        <f t="shared" si="1"/>
        <v>21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443.34999999999985</v>
      </c>
    </row>
    <row r="26" spans="2:10" x14ac:dyDescent="0.25">
      <c r="B26" s="198">
        <f t="shared" si="1"/>
        <v>21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443.34999999999985</v>
      </c>
    </row>
    <row r="27" spans="2:10" x14ac:dyDescent="0.25">
      <c r="B27" s="198">
        <f t="shared" si="1"/>
        <v>21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443.34999999999985</v>
      </c>
    </row>
    <row r="28" spans="2:10" x14ac:dyDescent="0.25">
      <c r="B28" s="198">
        <f t="shared" si="1"/>
        <v>21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443.34999999999985</v>
      </c>
    </row>
    <row r="29" spans="2:10" x14ac:dyDescent="0.25">
      <c r="B29" s="198">
        <f t="shared" si="1"/>
        <v>21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443.34999999999985</v>
      </c>
    </row>
    <row r="30" spans="2:10" x14ac:dyDescent="0.25">
      <c r="B30" s="198">
        <f t="shared" si="1"/>
        <v>21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443.34999999999985</v>
      </c>
    </row>
    <row r="31" spans="2:10" x14ac:dyDescent="0.25">
      <c r="B31" s="198">
        <f t="shared" si="1"/>
        <v>21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443.34999999999985</v>
      </c>
    </row>
    <row r="32" spans="2:10" x14ac:dyDescent="0.25">
      <c r="B32" s="198">
        <f t="shared" si="1"/>
        <v>21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443.34999999999985</v>
      </c>
    </row>
    <row r="33" spans="2:9" x14ac:dyDescent="0.25">
      <c r="B33" s="198">
        <f t="shared" si="1"/>
        <v>21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443.34999999999985</v>
      </c>
    </row>
    <row r="34" spans="2:9" x14ac:dyDescent="0.25">
      <c r="B34" s="198">
        <f t="shared" si="1"/>
        <v>21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443.34999999999985</v>
      </c>
    </row>
    <row r="35" spans="2:9" x14ac:dyDescent="0.25">
      <c r="B35" s="198">
        <f t="shared" si="1"/>
        <v>21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443.34999999999985</v>
      </c>
    </row>
    <row r="36" spans="2:9" x14ac:dyDescent="0.25">
      <c r="B36" s="198">
        <f t="shared" si="1"/>
        <v>21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443.34999999999985</v>
      </c>
    </row>
    <row r="37" spans="2:9" x14ac:dyDescent="0.25">
      <c r="B37" s="198">
        <f t="shared" si="1"/>
        <v>21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443.34999999999985</v>
      </c>
    </row>
    <row r="38" spans="2:9" x14ac:dyDescent="0.25">
      <c r="B38" s="198">
        <f t="shared" si="1"/>
        <v>21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443.34999999999985</v>
      </c>
    </row>
    <row r="39" spans="2:9" x14ac:dyDescent="0.25">
      <c r="B39" s="198">
        <f t="shared" si="1"/>
        <v>21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443.34999999999985</v>
      </c>
    </row>
    <row r="40" spans="2:9" x14ac:dyDescent="0.25">
      <c r="B40" s="198">
        <f t="shared" si="1"/>
        <v>21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443.34999999999985</v>
      </c>
    </row>
    <row r="41" spans="2:9" x14ac:dyDescent="0.25">
      <c r="B41" s="198">
        <f t="shared" si="1"/>
        <v>21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443.34999999999985</v>
      </c>
    </row>
    <row r="42" spans="2:9" x14ac:dyDescent="0.25">
      <c r="B42" s="198">
        <f t="shared" si="1"/>
        <v>21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443.34999999999985</v>
      </c>
    </row>
    <row r="43" spans="2:9" x14ac:dyDescent="0.25">
      <c r="B43" s="198">
        <f t="shared" si="1"/>
        <v>21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443.34999999999985</v>
      </c>
    </row>
    <row r="44" spans="2:9" x14ac:dyDescent="0.25">
      <c r="B44" s="198">
        <f t="shared" si="1"/>
        <v>21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443.34999999999985</v>
      </c>
    </row>
    <row r="45" spans="2:9" x14ac:dyDescent="0.25">
      <c r="B45" s="198">
        <f t="shared" si="1"/>
        <v>21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443.34999999999985</v>
      </c>
    </row>
    <row r="46" spans="2:9" x14ac:dyDescent="0.25">
      <c r="B46" s="198">
        <f t="shared" si="1"/>
        <v>21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443.34999999999985</v>
      </c>
    </row>
    <row r="47" spans="2:9" x14ac:dyDescent="0.25">
      <c r="B47" s="198">
        <f t="shared" si="1"/>
        <v>21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443.34999999999985</v>
      </c>
    </row>
    <row r="48" spans="2:9" x14ac:dyDescent="0.25">
      <c r="B48" s="198">
        <f t="shared" si="1"/>
        <v>21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443.34999999999985</v>
      </c>
    </row>
    <row r="49" spans="2:9" x14ac:dyDescent="0.25">
      <c r="B49" s="198">
        <f t="shared" si="1"/>
        <v>21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443.34999999999985</v>
      </c>
    </row>
    <row r="50" spans="2:9" x14ac:dyDescent="0.25">
      <c r="B50" s="198">
        <f t="shared" si="1"/>
        <v>21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443.34999999999985</v>
      </c>
    </row>
    <row r="51" spans="2:9" x14ac:dyDescent="0.25">
      <c r="B51" s="198">
        <f t="shared" si="1"/>
        <v>21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443.34999999999985</v>
      </c>
    </row>
    <row r="52" spans="2:9" x14ac:dyDescent="0.25">
      <c r="B52" s="198">
        <f t="shared" si="1"/>
        <v>21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443.34999999999985</v>
      </c>
    </row>
    <row r="53" spans="2:9" x14ac:dyDescent="0.25">
      <c r="B53" s="198">
        <f t="shared" si="1"/>
        <v>21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443.34999999999985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443.34999999999985</v>
      </c>
    </row>
    <row r="55" spans="2:9" x14ac:dyDescent="0.25">
      <c r="C55" s="53">
        <f>SUM(C9:C54)</f>
        <v>38</v>
      </c>
      <c r="D55" s="124">
        <f>SUM(D9:D54)</f>
        <v>832.95</v>
      </c>
      <c r="E55" s="174"/>
      <c r="F55" s="124">
        <f>SUM(F9:F54)</f>
        <v>832.95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21</v>
      </c>
    </row>
    <row r="59" spans="2:9" ht="15.75" thickBot="1" x14ac:dyDescent="0.3">
      <c r="B59" s="125"/>
    </row>
    <row r="60" spans="2:9" ht="15.75" thickBot="1" x14ac:dyDescent="0.3">
      <c r="B60" s="91"/>
      <c r="C60" s="1224" t="s">
        <v>11</v>
      </c>
      <c r="D60" s="1225"/>
      <c r="E60" s="57">
        <f>E5-F55+E4+E6+E7</f>
        <v>443.35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GR1" zoomScaleNormal="100" workbookViewId="0">
      <selection activeCell="GZ28" sqref="GZ28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12" t="s">
        <v>206</v>
      </c>
      <c r="L1" s="1212"/>
      <c r="M1" s="1212"/>
      <c r="N1" s="1212"/>
      <c r="O1" s="1212"/>
      <c r="P1" s="1212"/>
      <c r="Q1" s="1212"/>
      <c r="R1" s="365">
        <f>I1+1</f>
        <v>1</v>
      </c>
      <c r="S1" s="365"/>
      <c r="U1" s="1210" t="str">
        <f>K1</f>
        <v>ENTRADAS DEL MES DE MARZO 2022</v>
      </c>
      <c r="V1" s="1210"/>
      <c r="W1" s="1210"/>
      <c r="X1" s="1210"/>
      <c r="Y1" s="1210"/>
      <c r="Z1" s="1210"/>
      <c r="AA1" s="1210"/>
      <c r="AB1" s="365">
        <f>R1+1</f>
        <v>2</v>
      </c>
      <c r="AC1" s="591"/>
      <c r="AE1" s="1210" t="str">
        <f>U1</f>
        <v>ENTRADAS DEL MES DE MARZO 2022</v>
      </c>
      <c r="AF1" s="1210"/>
      <c r="AG1" s="1210"/>
      <c r="AH1" s="1210"/>
      <c r="AI1" s="1210"/>
      <c r="AJ1" s="1210"/>
      <c r="AK1" s="1210"/>
      <c r="AL1" s="365">
        <f>AB1+1</f>
        <v>3</v>
      </c>
      <c r="AM1" s="365"/>
      <c r="AO1" s="1210" t="str">
        <f>AE1</f>
        <v>ENTRADAS DEL MES DE MARZO 2022</v>
      </c>
      <c r="AP1" s="1210"/>
      <c r="AQ1" s="1210"/>
      <c r="AR1" s="1210"/>
      <c r="AS1" s="1210"/>
      <c r="AT1" s="1210"/>
      <c r="AU1" s="1210"/>
      <c r="AV1" s="365">
        <f>AL1+1</f>
        <v>4</v>
      </c>
      <c r="AW1" s="591"/>
      <c r="AY1" s="1210" t="str">
        <f>AO1</f>
        <v>ENTRADAS DEL MES DE MARZO 2022</v>
      </c>
      <c r="AZ1" s="1210"/>
      <c r="BA1" s="1210"/>
      <c r="BB1" s="1210"/>
      <c r="BC1" s="1210"/>
      <c r="BD1" s="1210"/>
      <c r="BE1" s="1210"/>
      <c r="BF1" s="365">
        <f>AV1+1</f>
        <v>5</v>
      </c>
      <c r="BG1" s="629"/>
      <c r="BI1" s="1210" t="str">
        <f>AY1</f>
        <v>ENTRADAS DEL MES DE MARZO 2022</v>
      </c>
      <c r="BJ1" s="1210"/>
      <c r="BK1" s="1210"/>
      <c r="BL1" s="1210"/>
      <c r="BM1" s="1210"/>
      <c r="BN1" s="1210"/>
      <c r="BO1" s="1210"/>
      <c r="BP1" s="365">
        <f>BF1+1</f>
        <v>6</v>
      </c>
      <c r="BQ1" s="591"/>
      <c r="BS1" s="1210" t="str">
        <f>BI1</f>
        <v>ENTRADAS DEL MES DE MARZO 2022</v>
      </c>
      <c r="BT1" s="1210"/>
      <c r="BU1" s="1210"/>
      <c r="BV1" s="1210"/>
      <c r="BW1" s="1210"/>
      <c r="BX1" s="1210"/>
      <c r="BY1" s="1210"/>
      <c r="BZ1" s="365">
        <f>BP1+1</f>
        <v>7</v>
      </c>
      <c r="CC1" s="1210" t="str">
        <f>BS1</f>
        <v>ENTRADAS DEL MES DE MARZO 2022</v>
      </c>
      <c r="CD1" s="1210"/>
      <c r="CE1" s="1210"/>
      <c r="CF1" s="1210"/>
      <c r="CG1" s="1210"/>
      <c r="CH1" s="1210"/>
      <c r="CI1" s="1210"/>
      <c r="CJ1" s="365">
        <f>BZ1+1</f>
        <v>8</v>
      </c>
      <c r="CM1" s="1210" t="str">
        <f>CC1</f>
        <v>ENTRADAS DEL MES DE MARZO 2022</v>
      </c>
      <c r="CN1" s="1210"/>
      <c r="CO1" s="1210"/>
      <c r="CP1" s="1210"/>
      <c r="CQ1" s="1210"/>
      <c r="CR1" s="1210"/>
      <c r="CS1" s="1210"/>
      <c r="CT1" s="365">
        <f>CJ1+1</f>
        <v>9</v>
      </c>
      <c r="CU1" s="591"/>
      <c r="CW1" s="1210" t="str">
        <f>CM1</f>
        <v>ENTRADAS DEL MES DE MARZO 2022</v>
      </c>
      <c r="CX1" s="1210"/>
      <c r="CY1" s="1210"/>
      <c r="CZ1" s="1210"/>
      <c r="DA1" s="1210"/>
      <c r="DB1" s="1210"/>
      <c r="DC1" s="1210"/>
      <c r="DD1" s="365">
        <f>CT1+1</f>
        <v>10</v>
      </c>
      <c r="DE1" s="591"/>
      <c r="DG1" s="1210" t="str">
        <f>CW1</f>
        <v>ENTRADAS DEL MES DE MARZO 2022</v>
      </c>
      <c r="DH1" s="1210"/>
      <c r="DI1" s="1210"/>
      <c r="DJ1" s="1210"/>
      <c r="DK1" s="1210"/>
      <c r="DL1" s="1210"/>
      <c r="DM1" s="1210"/>
      <c r="DN1" s="365">
        <f>DD1+1</f>
        <v>11</v>
      </c>
      <c r="DO1" s="591"/>
      <c r="DQ1" s="1210" t="str">
        <f>DG1</f>
        <v>ENTRADAS DEL MES DE MARZO 2022</v>
      </c>
      <c r="DR1" s="1210"/>
      <c r="DS1" s="1210"/>
      <c r="DT1" s="1210"/>
      <c r="DU1" s="1210"/>
      <c r="DV1" s="1210"/>
      <c r="DW1" s="1210"/>
      <c r="DX1" s="365">
        <f>DN1+1</f>
        <v>12</v>
      </c>
      <c r="EA1" s="1210" t="str">
        <f>DQ1</f>
        <v>ENTRADAS DEL MES DE MARZO 2022</v>
      </c>
      <c r="EB1" s="1210"/>
      <c r="EC1" s="1210"/>
      <c r="ED1" s="1210"/>
      <c r="EE1" s="1210"/>
      <c r="EF1" s="1210"/>
      <c r="EG1" s="1210"/>
      <c r="EH1" s="365">
        <f>DX1+1</f>
        <v>13</v>
      </c>
      <c r="EI1" s="591"/>
      <c r="EK1" s="1210" t="str">
        <f>EA1</f>
        <v>ENTRADAS DEL MES DE MARZO 2022</v>
      </c>
      <c r="EL1" s="1210"/>
      <c r="EM1" s="1210"/>
      <c r="EN1" s="1210"/>
      <c r="EO1" s="1210"/>
      <c r="EP1" s="1210"/>
      <c r="EQ1" s="1210"/>
      <c r="ER1" s="365">
        <f>EH1+1</f>
        <v>14</v>
      </c>
      <c r="ES1" s="591"/>
      <c r="EU1" s="1210" t="str">
        <f>EK1</f>
        <v>ENTRADAS DEL MES DE MARZO 2022</v>
      </c>
      <c r="EV1" s="1210"/>
      <c r="EW1" s="1210"/>
      <c r="EX1" s="1210"/>
      <c r="EY1" s="1210"/>
      <c r="EZ1" s="1210"/>
      <c r="FA1" s="1210"/>
      <c r="FB1" s="365">
        <f>ER1+1</f>
        <v>15</v>
      </c>
      <c r="FC1" s="591"/>
      <c r="FE1" s="1210" t="str">
        <f>EU1</f>
        <v>ENTRADAS DEL MES DE MARZO 2022</v>
      </c>
      <c r="FF1" s="1210"/>
      <c r="FG1" s="1210"/>
      <c r="FH1" s="1210"/>
      <c r="FI1" s="1210"/>
      <c r="FJ1" s="1210"/>
      <c r="FK1" s="1210"/>
      <c r="FL1" s="365">
        <f>FB1+1</f>
        <v>16</v>
      </c>
      <c r="FM1" s="591"/>
      <c r="FO1" s="1210" t="str">
        <f>FE1</f>
        <v>ENTRADAS DEL MES DE MARZO 2022</v>
      </c>
      <c r="FP1" s="1210"/>
      <c r="FQ1" s="1210"/>
      <c r="FR1" s="1210"/>
      <c r="FS1" s="1210"/>
      <c r="FT1" s="1210"/>
      <c r="FU1" s="1210"/>
      <c r="FV1" s="365">
        <f>FL1+1</f>
        <v>17</v>
      </c>
      <c r="FW1" s="591"/>
      <c r="FY1" s="1210" t="str">
        <f>FO1</f>
        <v>ENTRADAS DEL MES DE MARZO 2022</v>
      </c>
      <c r="FZ1" s="1210"/>
      <c r="GA1" s="1210"/>
      <c r="GB1" s="1210"/>
      <c r="GC1" s="1210"/>
      <c r="GD1" s="1210"/>
      <c r="GE1" s="1210"/>
      <c r="GF1" s="365">
        <f>FV1+1</f>
        <v>18</v>
      </c>
      <c r="GG1" s="591"/>
      <c r="GH1" s="75" t="s">
        <v>37</v>
      </c>
      <c r="GI1" s="1210" t="str">
        <f>FY1</f>
        <v>ENTRADAS DEL MES DE MARZO 2022</v>
      </c>
      <c r="GJ1" s="1210"/>
      <c r="GK1" s="1210"/>
      <c r="GL1" s="1210"/>
      <c r="GM1" s="1210"/>
      <c r="GN1" s="1210"/>
      <c r="GO1" s="1210"/>
      <c r="GP1" s="365">
        <f>GF1+1</f>
        <v>19</v>
      </c>
      <c r="GQ1" s="591"/>
      <c r="GS1" s="1210" t="str">
        <f>GI1</f>
        <v>ENTRADAS DEL MES DE MARZO 2022</v>
      </c>
      <c r="GT1" s="1210"/>
      <c r="GU1" s="1210"/>
      <c r="GV1" s="1210"/>
      <c r="GW1" s="1210"/>
      <c r="GX1" s="1210"/>
      <c r="GY1" s="1210"/>
      <c r="GZ1" s="365">
        <f>GP1+1</f>
        <v>20</v>
      </c>
      <c r="HA1" s="591"/>
      <c r="HC1" s="1210" t="str">
        <f>GS1</f>
        <v>ENTRADAS DEL MES DE MARZO 2022</v>
      </c>
      <c r="HD1" s="1210"/>
      <c r="HE1" s="1210"/>
      <c r="HF1" s="1210"/>
      <c r="HG1" s="1210"/>
      <c r="HH1" s="1210"/>
      <c r="HI1" s="1210"/>
      <c r="HJ1" s="365">
        <f>GZ1+1</f>
        <v>21</v>
      </c>
      <c r="HK1" s="591"/>
      <c r="HM1" s="1210" t="str">
        <f>HC1</f>
        <v>ENTRADAS DEL MES DE MARZO 2022</v>
      </c>
      <c r="HN1" s="1210"/>
      <c r="HO1" s="1210"/>
      <c r="HP1" s="1210"/>
      <c r="HQ1" s="1210"/>
      <c r="HR1" s="1210"/>
      <c r="HS1" s="1210"/>
      <c r="HT1" s="365">
        <f>HJ1+1</f>
        <v>22</v>
      </c>
      <c r="HU1" s="591"/>
      <c r="HW1" s="1210" t="str">
        <f>HM1</f>
        <v>ENTRADAS DEL MES DE MARZO 2022</v>
      </c>
      <c r="HX1" s="1210"/>
      <c r="HY1" s="1210"/>
      <c r="HZ1" s="1210"/>
      <c r="IA1" s="1210"/>
      <c r="IB1" s="1210"/>
      <c r="IC1" s="1210"/>
      <c r="ID1" s="365">
        <f>HT1+1</f>
        <v>23</v>
      </c>
      <c r="IE1" s="591"/>
      <c r="IG1" s="1210" t="str">
        <f>HW1</f>
        <v>ENTRADAS DEL MES DE MARZO 2022</v>
      </c>
      <c r="IH1" s="1210"/>
      <c r="II1" s="1210"/>
      <c r="IJ1" s="1210"/>
      <c r="IK1" s="1210"/>
      <c r="IL1" s="1210"/>
      <c r="IM1" s="1210"/>
      <c r="IN1" s="365">
        <f>ID1+1</f>
        <v>24</v>
      </c>
      <c r="IO1" s="591"/>
      <c r="IQ1" s="1210" t="str">
        <f>IG1</f>
        <v>ENTRADAS DEL MES DE MARZO 2022</v>
      </c>
      <c r="IR1" s="1210"/>
      <c r="IS1" s="1210"/>
      <c r="IT1" s="1210"/>
      <c r="IU1" s="1210"/>
      <c r="IV1" s="1210"/>
      <c r="IW1" s="1210"/>
      <c r="IX1" s="365">
        <f>IN1+1</f>
        <v>25</v>
      </c>
      <c r="IY1" s="591"/>
      <c r="JA1" s="1210" t="str">
        <f>IQ1</f>
        <v>ENTRADAS DEL MES DE MARZO 2022</v>
      </c>
      <c r="JB1" s="1210"/>
      <c r="JC1" s="1210"/>
      <c r="JD1" s="1210"/>
      <c r="JE1" s="1210"/>
      <c r="JF1" s="1210"/>
      <c r="JG1" s="1210"/>
      <c r="JH1" s="365">
        <f>IX1+1</f>
        <v>26</v>
      </c>
      <c r="JI1" s="591"/>
      <c r="JK1" s="1221" t="str">
        <f>JA1</f>
        <v>ENTRADAS DEL MES DE MARZO 2022</v>
      </c>
      <c r="JL1" s="1221"/>
      <c r="JM1" s="1221"/>
      <c r="JN1" s="1221"/>
      <c r="JO1" s="1221"/>
      <c r="JP1" s="1221"/>
      <c r="JQ1" s="1221"/>
      <c r="JR1" s="365">
        <f>JH1+1</f>
        <v>27</v>
      </c>
      <c r="JS1" s="591"/>
      <c r="JU1" s="1210" t="str">
        <f>JK1</f>
        <v>ENTRADAS DEL MES DE MARZO 2022</v>
      </c>
      <c r="JV1" s="1210"/>
      <c r="JW1" s="1210"/>
      <c r="JX1" s="1210"/>
      <c r="JY1" s="1210"/>
      <c r="JZ1" s="1210"/>
      <c r="KA1" s="1210"/>
      <c r="KB1" s="365">
        <f>JR1+1</f>
        <v>28</v>
      </c>
      <c r="KC1" s="591"/>
      <c r="KE1" s="1210" t="str">
        <f>JU1</f>
        <v>ENTRADAS DEL MES DE MARZO 2022</v>
      </c>
      <c r="KF1" s="1210"/>
      <c r="KG1" s="1210"/>
      <c r="KH1" s="1210"/>
      <c r="KI1" s="1210"/>
      <c r="KJ1" s="1210"/>
      <c r="KK1" s="1210"/>
      <c r="KL1" s="365">
        <f>KB1+1</f>
        <v>29</v>
      </c>
      <c r="KM1" s="591"/>
      <c r="KO1" s="1210" t="str">
        <f>KE1</f>
        <v>ENTRADAS DEL MES DE MARZO 2022</v>
      </c>
      <c r="KP1" s="1210"/>
      <c r="KQ1" s="1210"/>
      <c r="KR1" s="1210"/>
      <c r="KS1" s="1210"/>
      <c r="KT1" s="1210"/>
      <c r="KU1" s="1210"/>
      <c r="KV1" s="365">
        <f>KL1+1</f>
        <v>30</v>
      </c>
      <c r="KW1" s="591"/>
      <c r="KY1" s="1210" t="str">
        <f>KO1</f>
        <v>ENTRADAS DEL MES DE MARZO 2022</v>
      </c>
      <c r="KZ1" s="1210"/>
      <c r="LA1" s="1210"/>
      <c r="LB1" s="1210"/>
      <c r="LC1" s="1210"/>
      <c r="LD1" s="1210"/>
      <c r="LE1" s="1210"/>
      <c r="LF1" s="365">
        <f>KV1+1</f>
        <v>31</v>
      </c>
      <c r="LG1" s="591"/>
      <c r="LI1" s="1210" t="str">
        <f>KY1</f>
        <v>ENTRADAS DEL MES DE MARZO 2022</v>
      </c>
      <c r="LJ1" s="1210"/>
      <c r="LK1" s="1210"/>
      <c r="LL1" s="1210"/>
      <c r="LM1" s="1210"/>
      <c r="LN1" s="1210"/>
      <c r="LO1" s="1210"/>
      <c r="LP1" s="365">
        <f>LF1+1</f>
        <v>32</v>
      </c>
      <c r="LQ1" s="591"/>
      <c r="LS1" s="1210" t="str">
        <f>LI1</f>
        <v>ENTRADAS DEL MES DE MARZO 2022</v>
      </c>
      <c r="LT1" s="1210"/>
      <c r="LU1" s="1210"/>
      <c r="LV1" s="1210"/>
      <c r="LW1" s="1210"/>
      <c r="LX1" s="1210"/>
      <c r="LY1" s="1210"/>
      <c r="LZ1" s="365">
        <f>LP1+1</f>
        <v>33</v>
      </c>
      <c r="MC1" s="1210" t="str">
        <f>LS1</f>
        <v>ENTRADAS DEL MES DE MARZO 2022</v>
      </c>
      <c r="MD1" s="1210"/>
      <c r="ME1" s="1210"/>
      <c r="MF1" s="1210"/>
      <c r="MG1" s="1210"/>
      <c r="MH1" s="1210"/>
      <c r="MI1" s="1210"/>
      <c r="MJ1" s="365">
        <f>LZ1+1</f>
        <v>34</v>
      </c>
      <c r="MK1" s="365"/>
      <c r="MM1" s="1210" t="str">
        <f>MC1</f>
        <v>ENTRADAS DEL MES DE MARZO 2022</v>
      </c>
      <c r="MN1" s="1210"/>
      <c r="MO1" s="1210"/>
      <c r="MP1" s="1210"/>
      <c r="MQ1" s="1210"/>
      <c r="MR1" s="1210"/>
      <c r="MS1" s="1210"/>
      <c r="MT1" s="365">
        <f>MJ1+1</f>
        <v>35</v>
      </c>
      <c r="MU1" s="365"/>
      <c r="MW1" s="1210" t="str">
        <f>MM1</f>
        <v>ENTRADAS DEL MES DE MARZO 2022</v>
      </c>
      <c r="MX1" s="1210"/>
      <c r="MY1" s="1210"/>
      <c r="MZ1" s="1210"/>
      <c r="NA1" s="1210"/>
      <c r="NB1" s="1210"/>
      <c r="NC1" s="1210"/>
      <c r="ND1" s="365">
        <f>MT1+1</f>
        <v>36</v>
      </c>
      <c r="NE1" s="365"/>
      <c r="NG1" s="1210" t="str">
        <f>MW1</f>
        <v>ENTRADAS DEL MES DE MARZO 2022</v>
      </c>
      <c r="NH1" s="1210"/>
      <c r="NI1" s="1210"/>
      <c r="NJ1" s="1210"/>
      <c r="NK1" s="1210"/>
      <c r="NL1" s="1210"/>
      <c r="NM1" s="1210"/>
      <c r="NN1" s="365">
        <f>ND1+1</f>
        <v>37</v>
      </c>
      <c r="NO1" s="365"/>
      <c r="NQ1" s="1210" t="str">
        <f>NG1</f>
        <v>ENTRADAS DEL MES DE MARZO 2022</v>
      </c>
      <c r="NR1" s="1210"/>
      <c r="NS1" s="1210"/>
      <c r="NT1" s="1210"/>
      <c r="NU1" s="1210"/>
      <c r="NV1" s="1210"/>
      <c r="NW1" s="1210"/>
      <c r="NX1" s="365">
        <f>NN1+1</f>
        <v>38</v>
      </c>
      <c r="NY1" s="365"/>
      <c r="OA1" s="1210" t="str">
        <f>NQ1</f>
        <v>ENTRADAS DEL MES DE MARZO 2022</v>
      </c>
      <c r="OB1" s="1210"/>
      <c r="OC1" s="1210"/>
      <c r="OD1" s="1210"/>
      <c r="OE1" s="1210"/>
      <c r="OF1" s="1210"/>
      <c r="OG1" s="1210"/>
      <c r="OH1" s="365">
        <f>NX1+1</f>
        <v>39</v>
      </c>
      <c r="OI1" s="365"/>
      <c r="OK1" s="1210" t="str">
        <f>OA1</f>
        <v>ENTRADAS DEL MES DE MARZO 2022</v>
      </c>
      <c r="OL1" s="1210"/>
      <c r="OM1" s="1210"/>
      <c r="ON1" s="1210"/>
      <c r="OO1" s="1210"/>
      <c r="OP1" s="1210"/>
      <c r="OQ1" s="1210"/>
      <c r="OR1" s="365">
        <f>OH1+1</f>
        <v>40</v>
      </c>
      <c r="OS1" s="365"/>
      <c r="OU1" s="1210" t="str">
        <f>OK1</f>
        <v>ENTRADAS DEL MES DE MARZO 2022</v>
      </c>
      <c r="OV1" s="1210"/>
      <c r="OW1" s="1210"/>
      <c r="OX1" s="1210"/>
      <c r="OY1" s="1210"/>
      <c r="OZ1" s="1210"/>
      <c r="PA1" s="1210"/>
      <c r="PB1" s="365">
        <f>OR1+1</f>
        <v>41</v>
      </c>
      <c r="PC1" s="365"/>
      <c r="PE1" s="1210" t="str">
        <f>OU1</f>
        <v>ENTRADAS DEL MES DE MARZO 2022</v>
      </c>
      <c r="PF1" s="1210"/>
      <c r="PG1" s="1210"/>
      <c r="PH1" s="1210"/>
      <c r="PI1" s="1210"/>
      <c r="PJ1" s="1210"/>
      <c r="PK1" s="1210"/>
      <c r="PL1" s="365">
        <f>PB1+1</f>
        <v>42</v>
      </c>
      <c r="PM1" s="365"/>
      <c r="PO1" s="1210" t="str">
        <f>PE1</f>
        <v>ENTRADAS DEL MES DE MARZO 2022</v>
      </c>
      <c r="PP1" s="1210"/>
      <c r="PQ1" s="1210"/>
      <c r="PR1" s="1210"/>
      <c r="PS1" s="1210"/>
      <c r="PT1" s="1210"/>
      <c r="PU1" s="1210"/>
      <c r="PV1" s="365">
        <f>PL1+1</f>
        <v>43</v>
      </c>
      <c r="PX1" s="1210" t="str">
        <f>PO1</f>
        <v>ENTRADAS DEL MES DE MARZO 2022</v>
      </c>
      <c r="PY1" s="1210"/>
      <c r="PZ1" s="1210"/>
      <c r="QA1" s="1210"/>
      <c r="QB1" s="1210"/>
      <c r="QC1" s="1210"/>
      <c r="QD1" s="1210"/>
      <c r="QE1" s="365">
        <f>PV1+1</f>
        <v>44</v>
      </c>
      <c r="QG1" s="1210" t="str">
        <f>PX1</f>
        <v>ENTRADAS DEL MES DE MARZO 2022</v>
      </c>
      <c r="QH1" s="1210"/>
      <c r="QI1" s="1210"/>
      <c r="QJ1" s="1210"/>
      <c r="QK1" s="1210"/>
      <c r="QL1" s="1210"/>
      <c r="QM1" s="1210"/>
      <c r="QN1" s="365">
        <f>QE1+1</f>
        <v>45</v>
      </c>
      <c r="QP1" s="1210" t="str">
        <f>QG1</f>
        <v>ENTRADAS DEL MES DE MARZO 2022</v>
      </c>
      <c r="QQ1" s="1210"/>
      <c r="QR1" s="1210"/>
      <c r="QS1" s="1210"/>
      <c r="QT1" s="1210"/>
      <c r="QU1" s="1210"/>
      <c r="QV1" s="1210"/>
      <c r="QW1" s="365">
        <f>QN1+1</f>
        <v>46</v>
      </c>
      <c r="QY1" s="1210" t="str">
        <f>QP1</f>
        <v>ENTRADAS DEL MES DE MARZO 2022</v>
      </c>
      <c r="QZ1" s="1210"/>
      <c r="RA1" s="1210"/>
      <c r="RB1" s="1210"/>
      <c r="RC1" s="1210"/>
      <c r="RD1" s="1210"/>
      <c r="RE1" s="1210"/>
      <c r="RF1" s="365">
        <f>QW1+1</f>
        <v>47</v>
      </c>
      <c r="RH1" s="1210" t="str">
        <f>QY1</f>
        <v>ENTRADAS DEL MES DE MARZO 2022</v>
      </c>
      <c r="RI1" s="1210"/>
      <c r="RJ1" s="1210"/>
      <c r="RK1" s="1210"/>
      <c r="RL1" s="1210"/>
      <c r="RM1" s="1210"/>
      <c r="RN1" s="1210"/>
      <c r="RO1" s="365">
        <f>RF1+1</f>
        <v>48</v>
      </c>
      <c r="RQ1" s="1210" t="str">
        <f>RH1</f>
        <v>ENTRADAS DEL MES DE MARZO 2022</v>
      </c>
      <c r="RR1" s="1210"/>
      <c r="RS1" s="1210"/>
      <c r="RT1" s="1210"/>
      <c r="RU1" s="1210"/>
      <c r="RV1" s="1210"/>
      <c r="RW1" s="1210"/>
      <c r="RX1" s="365">
        <f>RO1+1</f>
        <v>49</v>
      </c>
      <c r="RZ1" s="1210" t="str">
        <f>RQ1</f>
        <v>ENTRADAS DEL MES DE MARZO 2022</v>
      </c>
      <c r="SA1" s="1210"/>
      <c r="SB1" s="1210"/>
      <c r="SC1" s="1210"/>
      <c r="SD1" s="1210"/>
      <c r="SE1" s="1210"/>
      <c r="SF1" s="1210"/>
      <c r="SG1" s="365">
        <f>RX1+1</f>
        <v>50</v>
      </c>
      <c r="SI1" s="1210" t="str">
        <f>RZ1</f>
        <v>ENTRADAS DEL MES DE MARZO 2022</v>
      </c>
      <c r="SJ1" s="1210"/>
      <c r="SK1" s="1210"/>
      <c r="SL1" s="1210"/>
      <c r="SM1" s="1210"/>
      <c r="SN1" s="1210"/>
      <c r="SO1" s="1210"/>
      <c r="SP1" s="365">
        <f>SG1+1</f>
        <v>51</v>
      </c>
      <c r="SR1" s="1210" t="str">
        <f>SI1</f>
        <v>ENTRADAS DEL MES DE MARZO 2022</v>
      </c>
      <c r="SS1" s="1210"/>
      <c r="ST1" s="1210"/>
      <c r="SU1" s="1210"/>
      <c r="SV1" s="1210"/>
      <c r="SW1" s="1210"/>
      <c r="SX1" s="1210"/>
      <c r="SY1" s="365">
        <f>SP1+1</f>
        <v>52</v>
      </c>
      <c r="TA1" s="1210" t="str">
        <f>SR1</f>
        <v>ENTRADAS DEL MES DE MARZO 2022</v>
      </c>
      <c r="TB1" s="1210"/>
      <c r="TC1" s="1210"/>
      <c r="TD1" s="1210"/>
      <c r="TE1" s="1210"/>
      <c r="TF1" s="1210"/>
      <c r="TG1" s="1210"/>
      <c r="TH1" s="365">
        <f>SY1+1</f>
        <v>53</v>
      </c>
      <c r="TJ1" s="1210" t="str">
        <f>TA1</f>
        <v>ENTRADAS DEL MES DE MARZO 2022</v>
      </c>
      <c r="TK1" s="1210"/>
      <c r="TL1" s="1210"/>
      <c r="TM1" s="1210"/>
      <c r="TN1" s="1210"/>
      <c r="TO1" s="1210"/>
      <c r="TP1" s="1210"/>
      <c r="TQ1" s="365">
        <f>TH1+1</f>
        <v>54</v>
      </c>
      <c r="TS1" s="1210" t="str">
        <f>TJ1</f>
        <v>ENTRADAS DEL MES DE MARZO 2022</v>
      </c>
      <c r="TT1" s="1210"/>
      <c r="TU1" s="1210"/>
      <c r="TV1" s="1210"/>
      <c r="TW1" s="1210"/>
      <c r="TX1" s="1210"/>
      <c r="TY1" s="1210"/>
      <c r="TZ1" s="365">
        <f>TQ1+1</f>
        <v>55</v>
      </c>
      <c r="UB1" s="1210" t="str">
        <f>TS1</f>
        <v>ENTRADAS DEL MES DE MARZO 2022</v>
      </c>
      <c r="UC1" s="1210"/>
      <c r="UD1" s="1210"/>
      <c r="UE1" s="1210"/>
      <c r="UF1" s="1210"/>
      <c r="UG1" s="1210"/>
      <c r="UH1" s="1210"/>
      <c r="UI1" s="365">
        <f>TZ1+1</f>
        <v>56</v>
      </c>
      <c r="UK1" s="1210" t="str">
        <f>UB1</f>
        <v>ENTRADAS DEL MES DE MARZO 2022</v>
      </c>
      <c r="UL1" s="1210"/>
      <c r="UM1" s="1210"/>
      <c r="UN1" s="1210"/>
      <c r="UO1" s="1210"/>
      <c r="UP1" s="1210"/>
      <c r="UQ1" s="1210"/>
      <c r="UR1" s="365">
        <f>UI1+1</f>
        <v>57</v>
      </c>
      <c r="UT1" s="1210" t="str">
        <f>UK1</f>
        <v>ENTRADAS DEL MES DE MARZO 2022</v>
      </c>
      <c r="UU1" s="1210"/>
      <c r="UV1" s="1210"/>
      <c r="UW1" s="1210"/>
      <c r="UX1" s="1210"/>
      <c r="UY1" s="1210"/>
      <c r="UZ1" s="1210"/>
      <c r="VA1" s="365">
        <f>UR1+1</f>
        <v>58</v>
      </c>
      <c r="VC1" s="1210" t="str">
        <f>UT1</f>
        <v>ENTRADAS DEL MES DE MARZO 2022</v>
      </c>
      <c r="VD1" s="1210"/>
      <c r="VE1" s="1210"/>
      <c r="VF1" s="1210"/>
      <c r="VG1" s="1210"/>
      <c r="VH1" s="1210"/>
      <c r="VI1" s="1210"/>
      <c r="VJ1" s="365">
        <f>VA1+1</f>
        <v>59</v>
      </c>
      <c r="VL1" s="1210" t="str">
        <f>VC1</f>
        <v>ENTRADAS DEL MES DE MARZO 2022</v>
      </c>
      <c r="VM1" s="1210"/>
      <c r="VN1" s="1210"/>
      <c r="VO1" s="1210"/>
      <c r="VP1" s="1210"/>
      <c r="VQ1" s="1210"/>
      <c r="VR1" s="1210"/>
      <c r="VS1" s="365">
        <f>VJ1+1</f>
        <v>60</v>
      </c>
      <c r="VU1" s="1210" t="str">
        <f>VL1</f>
        <v>ENTRADAS DEL MES DE MARZO 2022</v>
      </c>
      <c r="VV1" s="1210"/>
      <c r="VW1" s="1210"/>
      <c r="VX1" s="1210"/>
      <c r="VY1" s="1210"/>
      <c r="VZ1" s="1210"/>
      <c r="WA1" s="1210"/>
      <c r="WB1" s="365">
        <f>VS1+1</f>
        <v>61</v>
      </c>
      <c r="WD1" s="1210" t="str">
        <f>VU1</f>
        <v>ENTRADAS DEL MES DE MARZO 2022</v>
      </c>
      <c r="WE1" s="1210"/>
      <c r="WF1" s="1210"/>
      <c r="WG1" s="1210"/>
      <c r="WH1" s="1210"/>
      <c r="WI1" s="1210"/>
      <c r="WJ1" s="1210"/>
      <c r="WK1" s="365">
        <f>WB1+1</f>
        <v>62</v>
      </c>
      <c r="WM1" s="1210" t="str">
        <f>WD1</f>
        <v>ENTRADAS DEL MES DE MARZO 2022</v>
      </c>
      <c r="WN1" s="1210"/>
      <c r="WO1" s="1210"/>
      <c r="WP1" s="1210"/>
      <c r="WQ1" s="1210"/>
      <c r="WR1" s="1210"/>
      <c r="WS1" s="1210"/>
      <c r="WT1" s="365">
        <f>WK1+1</f>
        <v>63</v>
      </c>
      <c r="WV1" s="1210" t="str">
        <f>WM1</f>
        <v>ENTRADAS DEL MES DE MARZO 2022</v>
      </c>
      <c r="WW1" s="1210"/>
      <c r="WX1" s="1210"/>
      <c r="WY1" s="1210"/>
      <c r="WZ1" s="1210"/>
      <c r="XA1" s="1210"/>
      <c r="XB1" s="1210"/>
      <c r="XC1" s="365">
        <f>WT1+1</f>
        <v>64</v>
      </c>
      <c r="XE1" s="1210" t="str">
        <f>WV1</f>
        <v>ENTRADAS DEL MES DE MARZO 2022</v>
      </c>
      <c r="XF1" s="1210"/>
      <c r="XG1" s="1210"/>
      <c r="XH1" s="1210"/>
      <c r="XI1" s="1210"/>
      <c r="XJ1" s="1210"/>
      <c r="XK1" s="1210"/>
      <c r="XL1" s="365">
        <f>XC1+1</f>
        <v>65</v>
      </c>
      <c r="XN1" s="1210" t="str">
        <f>XE1</f>
        <v>ENTRADAS DEL MES DE MARZO 2022</v>
      </c>
      <c r="XO1" s="1210"/>
      <c r="XP1" s="1210"/>
      <c r="XQ1" s="1210"/>
      <c r="XR1" s="1210"/>
      <c r="XS1" s="1210"/>
      <c r="XT1" s="1210"/>
      <c r="XU1" s="365">
        <f>XL1+1</f>
        <v>66</v>
      </c>
      <c r="XW1" s="1210" t="str">
        <f>XN1</f>
        <v>ENTRADAS DEL MES DE MARZO 2022</v>
      </c>
      <c r="XX1" s="1210"/>
      <c r="XY1" s="1210"/>
      <c r="XZ1" s="1210"/>
      <c r="YA1" s="1210"/>
      <c r="YB1" s="1210"/>
      <c r="YC1" s="1210"/>
      <c r="YD1" s="365">
        <f>XU1+1</f>
        <v>67</v>
      </c>
      <c r="YF1" s="1210" t="str">
        <f>XW1</f>
        <v>ENTRADAS DEL MES DE MARZO 2022</v>
      </c>
      <c r="YG1" s="1210"/>
      <c r="YH1" s="1210"/>
      <c r="YI1" s="1210"/>
      <c r="YJ1" s="1210"/>
      <c r="YK1" s="1210"/>
      <c r="YL1" s="1210"/>
      <c r="YM1" s="365">
        <f>YD1+1</f>
        <v>68</v>
      </c>
      <c r="YO1" s="1210" t="str">
        <f>YF1</f>
        <v>ENTRADAS DEL MES DE MARZO 2022</v>
      </c>
      <c r="YP1" s="1210"/>
      <c r="YQ1" s="1210"/>
      <c r="YR1" s="1210"/>
      <c r="YS1" s="1210"/>
      <c r="YT1" s="1210"/>
      <c r="YU1" s="1210"/>
      <c r="YV1" s="365">
        <f>YM1+1</f>
        <v>69</v>
      </c>
      <c r="YX1" s="1210" t="str">
        <f>YO1</f>
        <v>ENTRADAS DEL MES DE MARZO 2022</v>
      </c>
      <c r="YY1" s="1210"/>
      <c r="YZ1" s="1210"/>
      <c r="ZA1" s="1210"/>
      <c r="ZB1" s="1210"/>
      <c r="ZC1" s="1210"/>
      <c r="ZD1" s="1210"/>
      <c r="ZE1" s="365">
        <f>YV1+1</f>
        <v>70</v>
      </c>
      <c r="ZG1" s="1210" t="str">
        <f>YX1</f>
        <v>ENTRADAS DEL MES DE MARZO 2022</v>
      </c>
      <c r="ZH1" s="1210"/>
      <c r="ZI1" s="1210"/>
      <c r="ZJ1" s="1210"/>
      <c r="ZK1" s="1210"/>
      <c r="ZL1" s="1210"/>
      <c r="ZM1" s="1210"/>
      <c r="ZN1" s="365">
        <f>ZE1+1</f>
        <v>71</v>
      </c>
      <c r="ZP1" s="1210" t="str">
        <f>ZG1</f>
        <v>ENTRADAS DEL MES DE MARZO 2022</v>
      </c>
      <c r="ZQ1" s="1210"/>
      <c r="ZR1" s="1210"/>
      <c r="ZS1" s="1210"/>
      <c r="ZT1" s="1210"/>
      <c r="ZU1" s="1210"/>
      <c r="ZV1" s="1210"/>
      <c r="ZW1" s="365">
        <f>ZN1+1</f>
        <v>72</v>
      </c>
      <c r="ZY1" s="1210" t="str">
        <f>ZP1</f>
        <v>ENTRADAS DEL MES DE MARZO 2022</v>
      </c>
      <c r="ZZ1" s="1210"/>
      <c r="AAA1" s="1210"/>
      <c r="AAB1" s="1210"/>
      <c r="AAC1" s="1210"/>
      <c r="AAD1" s="1210"/>
      <c r="AAE1" s="1210"/>
      <c r="AAF1" s="365">
        <f>ZW1+1</f>
        <v>73</v>
      </c>
      <c r="AAH1" s="1210" t="str">
        <f>ZY1</f>
        <v>ENTRADAS DEL MES DE MARZO 2022</v>
      </c>
      <c r="AAI1" s="1210"/>
      <c r="AAJ1" s="1210"/>
      <c r="AAK1" s="1210"/>
      <c r="AAL1" s="1210"/>
      <c r="AAM1" s="1210"/>
      <c r="AAN1" s="1210"/>
      <c r="AAO1" s="365">
        <f>AAF1+1</f>
        <v>74</v>
      </c>
      <c r="AAQ1" s="1210" t="str">
        <f>AAH1</f>
        <v>ENTRADAS DEL MES DE MARZO 2022</v>
      </c>
      <c r="AAR1" s="1210"/>
      <c r="AAS1" s="1210"/>
      <c r="AAT1" s="1210"/>
      <c r="AAU1" s="1210"/>
      <c r="AAV1" s="1210"/>
      <c r="AAW1" s="1210"/>
      <c r="AAX1" s="365">
        <f>AAO1+1</f>
        <v>75</v>
      </c>
      <c r="AAZ1" s="1210" t="str">
        <f>AAQ1</f>
        <v>ENTRADAS DEL MES DE MARZO 2022</v>
      </c>
      <c r="ABA1" s="1210"/>
      <c r="ABB1" s="1210"/>
      <c r="ABC1" s="1210"/>
      <c r="ABD1" s="1210"/>
      <c r="ABE1" s="1210"/>
      <c r="ABF1" s="1210"/>
      <c r="ABG1" s="365">
        <f>AAX1+1</f>
        <v>76</v>
      </c>
      <c r="ABI1" s="1210" t="str">
        <f>AAZ1</f>
        <v>ENTRADAS DEL MES DE MARZO 2022</v>
      </c>
      <c r="ABJ1" s="1210"/>
      <c r="ABK1" s="1210"/>
      <c r="ABL1" s="1210"/>
      <c r="ABM1" s="1210"/>
      <c r="ABN1" s="1210"/>
      <c r="ABO1" s="1210"/>
      <c r="ABP1" s="365">
        <f>ABG1+1</f>
        <v>77</v>
      </c>
      <c r="ABR1" s="1210" t="str">
        <f>ABI1</f>
        <v>ENTRADAS DEL MES DE MARZO 2022</v>
      </c>
      <c r="ABS1" s="1210"/>
      <c r="ABT1" s="1210"/>
      <c r="ABU1" s="1210"/>
      <c r="ABV1" s="1210"/>
      <c r="ABW1" s="1210"/>
      <c r="ABX1" s="1210"/>
      <c r="ABY1" s="365">
        <f>ABP1+1</f>
        <v>78</v>
      </c>
      <c r="ACA1" s="1210" t="str">
        <f>ABR1</f>
        <v>ENTRADAS DEL MES DE MARZO 2022</v>
      </c>
      <c r="ACB1" s="1210"/>
      <c r="ACC1" s="1210"/>
      <c r="ACD1" s="1210"/>
      <c r="ACE1" s="1210"/>
      <c r="ACF1" s="1210"/>
      <c r="ACG1" s="1210"/>
      <c r="ACH1" s="365">
        <f>ABY1+1</f>
        <v>79</v>
      </c>
      <c r="ACJ1" s="1210" t="str">
        <f>ACA1</f>
        <v>ENTRADAS DEL MES DE MARZO 2022</v>
      </c>
      <c r="ACK1" s="1210"/>
      <c r="ACL1" s="1210"/>
      <c r="ACM1" s="1210"/>
      <c r="ACN1" s="1210"/>
      <c r="ACO1" s="1210"/>
      <c r="ACP1" s="1210"/>
      <c r="ACQ1" s="365">
        <f>ACH1+1</f>
        <v>80</v>
      </c>
      <c r="ACS1" s="1210" t="str">
        <f>ACJ1</f>
        <v>ENTRADAS DEL MES DE MARZO 2022</v>
      </c>
      <c r="ACT1" s="1210"/>
      <c r="ACU1" s="1210"/>
      <c r="ACV1" s="1210"/>
      <c r="ACW1" s="1210"/>
      <c r="ACX1" s="1210"/>
      <c r="ACY1" s="1210"/>
      <c r="ACZ1" s="365">
        <f>ACQ1+1</f>
        <v>81</v>
      </c>
      <c r="ADB1" s="1210" t="str">
        <f>ACS1</f>
        <v>ENTRADAS DEL MES DE MARZO 2022</v>
      </c>
      <c r="ADC1" s="1210"/>
      <c r="ADD1" s="1210"/>
      <c r="ADE1" s="1210"/>
      <c r="ADF1" s="1210"/>
      <c r="ADG1" s="1210"/>
      <c r="ADH1" s="1210"/>
      <c r="ADI1" s="365">
        <f>ACZ1+1</f>
        <v>82</v>
      </c>
      <c r="ADK1" s="1210" t="str">
        <f>ADB1</f>
        <v>ENTRADAS DEL MES DE MARZO 2022</v>
      </c>
      <c r="ADL1" s="1210"/>
      <c r="ADM1" s="1210"/>
      <c r="ADN1" s="1210"/>
      <c r="ADO1" s="1210"/>
      <c r="ADP1" s="1210"/>
      <c r="ADQ1" s="1210"/>
      <c r="ADR1" s="365">
        <f>ADI1+1</f>
        <v>83</v>
      </c>
      <c r="ADT1" s="1210" t="str">
        <f>ADK1</f>
        <v>ENTRADAS DEL MES DE MARZO 2022</v>
      </c>
      <c r="ADU1" s="1210"/>
      <c r="ADV1" s="1210"/>
      <c r="ADW1" s="1210"/>
      <c r="ADX1" s="1210"/>
      <c r="ADY1" s="1210"/>
      <c r="ADZ1" s="1210"/>
      <c r="AEA1" s="365">
        <f>ADR1+1</f>
        <v>84</v>
      </c>
      <c r="AEC1" s="1210" t="str">
        <f>ADT1</f>
        <v>ENTRADAS DEL MES DE MARZO 2022</v>
      </c>
      <c r="AED1" s="1210"/>
      <c r="AEE1" s="1210"/>
      <c r="AEF1" s="1210"/>
      <c r="AEG1" s="1210"/>
      <c r="AEH1" s="1210"/>
      <c r="AEI1" s="1210"/>
      <c r="AEJ1" s="365">
        <f>AEA1+1</f>
        <v>85</v>
      </c>
      <c r="AEL1" s="1210" t="str">
        <f>AEC1</f>
        <v>ENTRADAS DEL MES DE MARZO 2022</v>
      </c>
      <c r="AEM1" s="1210"/>
      <c r="AEN1" s="1210"/>
      <c r="AEO1" s="1210"/>
      <c r="AEP1" s="1210"/>
      <c r="AEQ1" s="1210"/>
      <c r="AER1" s="1210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35" t="s">
        <v>418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14" t="s">
        <v>82</v>
      </c>
      <c r="L5" s="821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92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105">
        <v>19252.900000000001</v>
      </c>
      <c r="AB5" s="140">
        <f>Y5-AA5</f>
        <v>-14.370000000002619</v>
      </c>
      <c r="AC5" s="593"/>
      <c r="AD5" s="247"/>
      <c r="AE5" s="247" t="s">
        <v>122</v>
      </c>
      <c r="AF5" s="960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92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92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92">
        <v>18750.400000000001</v>
      </c>
      <c r="BF5" s="140">
        <f>BC5-BE5</f>
        <v>21.649999999997817</v>
      </c>
      <c r="BG5" s="593"/>
      <c r="BH5" s="247"/>
      <c r="BI5" s="1211" t="s">
        <v>82</v>
      </c>
      <c r="BJ5" s="821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92">
        <v>18563.5</v>
      </c>
      <c r="BP5" s="140">
        <f>BM5-BO5</f>
        <v>-14.659999999999854</v>
      </c>
      <c r="BQ5" s="593"/>
      <c r="BR5" s="247"/>
      <c r="BS5" s="1215" t="s">
        <v>242</v>
      </c>
      <c r="BT5" s="1030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92">
        <v>18991.3</v>
      </c>
      <c r="BZ5" s="140">
        <f>BW5-BY5</f>
        <v>-622.0099999999984</v>
      </c>
      <c r="CA5" s="329"/>
      <c r="CB5" s="329"/>
      <c r="CC5" s="255" t="s">
        <v>122</v>
      </c>
      <c r="CD5" s="1031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92">
        <v>18943.71</v>
      </c>
      <c r="CJ5" s="140">
        <f>CG5-CI5</f>
        <v>0.29000000000087311</v>
      </c>
      <c r="CK5" s="329"/>
      <c r="CL5" s="329"/>
      <c r="CM5" s="1211" t="s">
        <v>82</v>
      </c>
      <c r="CN5" s="1030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92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92">
        <v>18879.3</v>
      </c>
      <c r="DD5" s="140">
        <f>DA5-DC5</f>
        <v>-85.869999999998981</v>
      </c>
      <c r="DE5" s="593"/>
      <c r="DF5" s="247"/>
      <c r="DG5" s="247" t="s">
        <v>122</v>
      </c>
      <c r="DH5" s="1031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92">
        <v>18830.36</v>
      </c>
      <c r="DN5" s="140">
        <f>DK5-DM5</f>
        <v>-195.58000000000175</v>
      </c>
      <c r="DO5" s="593"/>
      <c r="DP5" s="247"/>
      <c r="DQ5" s="1213" t="s">
        <v>82</v>
      </c>
      <c r="DR5" s="1030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92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92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105">
        <v>18724.400000000001</v>
      </c>
      <c r="ER5" s="140">
        <f>EO5-EQ5</f>
        <v>-70.650000000001455</v>
      </c>
      <c r="ES5" s="593"/>
      <c r="ET5" s="247"/>
      <c r="EU5" s="1211" t="s">
        <v>82</v>
      </c>
      <c r="EV5" s="1034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92">
        <v>18740.5</v>
      </c>
      <c r="FB5" s="140">
        <f>EY5-FA5</f>
        <v>61.569999999999709</v>
      </c>
      <c r="FC5" s="593"/>
      <c r="FD5" s="247"/>
      <c r="FE5" s="247" t="s">
        <v>122</v>
      </c>
      <c r="FF5" s="960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105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92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92">
        <v>18587.099999999999</v>
      </c>
      <c r="GF5" s="140">
        <f>GC5-GE5</f>
        <v>-56.247999999999593</v>
      </c>
      <c r="GG5" s="593"/>
      <c r="GH5" s="247"/>
      <c r="GI5" s="247" t="s">
        <v>283</v>
      </c>
      <c r="GJ5" s="960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92">
        <v>18419.849999999999</v>
      </c>
      <c r="GP5" s="140">
        <f>GM5-GO5</f>
        <v>-7</v>
      </c>
      <c r="GQ5" s="593"/>
      <c r="GR5" s="247"/>
      <c r="GS5" s="1211" t="s">
        <v>82</v>
      </c>
      <c r="GT5" s="821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215" t="s">
        <v>82</v>
      </c>
      <c r="HD5" s="821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92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211" t="s">
        <v>82</v>
      </c>
      <c r="HX5" s="821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211" t="s">
        <v>122</v>
      </c>
      <c r="IH5" s="960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211" t="s">
        <v>122</v>
      </c>
      <c r="IR5" s="1043" t="s">
        <v>244</v>
      </c>
      <c r="IS5" s="254" t="s">
        <v>290</v>
      </c>
      <c r="IT5" s="250" t="s">
        <v>291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292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213" t="s">
        <v>293</v>
      </c>
      <c r="JL5" s="1044" t="s">
        <v>294</v>
      </c>
      <c r="JM5" s="252" t="s">
        <v>295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296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220" t="s">
        <v>82</v>
      </c>
      <c r="KF5" s="821" t="s">
        <v>83</v>
      </c>
      <c r="KG5" s="254" t="s">
        <v>335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336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122</v>
      </c>
      <c r="KZ5" s="960" t="s">
        <v>244</v>
      </c>
      <c r="LA5" s="254" t="s">
        <v>337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122</v>
      </c>
      <c r="LJ5" s="960" t="s">
        <v>244</v>
      </c>
      <c r="LK5" s="252" t="s">
        <v>338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340</v>
      </c>
      <c r="LU5" s="249" t="s">
        <v>341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14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211"/>
      <c r="BJ6" s="1016"/>
      <c r="BK6" s="247"/>
      <c r="BL6" s="247"/>
      <c r="BM6" s="247"/>
      <c r="BN6" s="247"/>
      <c r="BO6" s="248"/>
      <c r="BP6" s="247"/>
      <c r="BQ6" s="329"/>
      <c r="BR6" s="247"/>
      <c r="BS6" s="1215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11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13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11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11"/>
      <c r="GT6" s="256"/>
      <c r="GU6" s="247"/>
      <c r="GV6" s="247"/>
      <c r="GW6" s="247"/>
      <c r="GX6" s="247"/>
      <c r="GY6" s="248"/>
      <c r="GZ6" s="247"/>
      <c r="HA6" s="329"/>
      <c r="HB6" s="247"/>
      <c r="HC6" s="1215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11"/>
      <c r="HX6" s="247"/>
      <c r="HY6" s="247"/>
      <c r="HZ6" s="247"/>
      <c r="IA6" s="247"/>
      <c r="IB6" s="247"/>
      <c r="IC6" s="248"/>
      <c r="ID6" s="247"/>
      <c r="IE6" s="329"/>
      <c r="IF6" s="247"/>
      <c r="IG6" s="1211"/>
      <c r="IH6" s="247"/>
      <c r="II6" s="247"/>
      <c r="IJ6" s="247"/>
      <c r="IK6" s="247"/>
      <c r="IL6" s="247"/>
      <c r="IM6" s="248"/>
      <c r="IN6" s="247"/>
      <c r="IO6" s="329"/>
      <c r="IP6" s="247"/>
      <c r="IQ6" s="1211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13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20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383</v>
      </c>
      <c r="R8" s="71">
        <v>38</v>
      </c>
      <c r="S8" s="588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379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396</v>
      </c>
      <c r="AL8" s="71">
        <v>39</v>
      </c>
      <c r="AM8" s="590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394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403</v>
      </c>
      <c r="BF8" s="386">
        <v>39</v>
      </c>
      <c r="BG8" s="606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413</v>
      </c>
      <c r="BP8" s="386">
        <v>39</v>
      </c>
      <c r="BQ8" s="776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419</v>
      </c>
      <c r="BZ8" s="389">
        <v>30</v>
      </c>
      <c r="CA8" s="588">
        <f>BZ8*BX8</f>
        <v>27120</v>
      </c>
      <c r="CC8" s="61"/>
      <c r="CD8" s="805"/>
      <c r="CE8" s="15">
        <v>1</v>
      </c>
      <c r="CF8" s="92">
        <v>970.23</v>
      </c>
      <c r="CG8" s="387">
        <v>44630</v>
      </c>
      <c r="CH8" s="92">
        <v>970.23</v>
      </c>
      <c r="CI8" s="390" t="s">
        <v>431</v>
      </c>
      <c r="CJ8" s="389">
        <v>40</v>
      </c>
      <c r="CK8" s="588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73" t="s">
        <v>421</v>
      </c>
      <c r="CT8" s="389">
        <v>40</v>
      </c>
      <c r="CU8" s="595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424</v>
      </c>
      <c r="DD8" s="71">
        <v>40</v>
      </c>
      <c r="DE8" s="588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432</v>
      </c>
      <c r="DN8" s="389">
        <v>40</v>
      </c>
      <c r="DO8" s="595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441</v>
      </c>
      <c r="DX8" s="389">
        <v>40</v>
      </c>
      <c r="DY8" s="588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448</v>
      </c>
      <c r="EH8" s="71">
        <v>40</v>
      </c>
      <c r="EI8" s="588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456</v>
      </c>
      <c r="ER8" s="271">
        <v>38</v>
      </c>
      <c r="ES8" s="588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463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467</v>
      </c>
      <c r="FL8" s="271">
        <v>38</v>
      </c>
      <c r="FM8" s="588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474</v>
      </c>
      <c r="FV8" s="71">
        <v>38</v>
      </c>
      <c r="FW8" s="588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482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490</v>
      </c>
      <c r="GP8" s="71">
        <v>38</v>
      </c>
      <c r="GQ8" s="588">
        <f>GP8*GN8</f>
        <v>33835.199999999997</v>
      </c>
      <c r="GS8" s="61"/>
      <c r="GT8" s="106"/>
      <c r="GU8" s="15">
        <v>1</v>
      </c>
      <c r="GV8" s="284">
        <v>897.2</v>
      </c>
      <c r="GW8" s="336"/>
      <c r="GX8" s="777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498</v>
      </c>
      <c r="HJ8" s="271">
        <v>38</v>
      </c>
      <c r="HK8" s="588">
        <f>HJ8*HH8</f>
        <v>33128.400000000001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87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383</v>
      </c>
      <c r="R9" s="71">
        <v>38</v>
      </c>
      <c r="S9" s="588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379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397</v>
      </c>
      <c r="AL9" s="71">
        <v>39</v>
      </c>
      <c r="AM9" s="590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394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404</v>
      </c>
      <c r="BF9" s="386">
        <v>39</v>
      </c>
      <c r="BG9" s="606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413</v>
      </c>
      <c r="BP9" s="386">
        <v>39</v>
      </c>
      <c r="BQ9" s="776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419</v>
      </c>
      <c r="BZ9" s="389">
        <v>30</v>
      </c>
      <c r="CA9" s="588">
        <f t="shared" ref="CA9:CA28" si="12">BZ9*BX9</f>
        <v>26658</v>
      </c>
      <c r="CD9" s="805"/>
      <c r="CE9" s="15">
        <v>2</v>
      </c>
      <c r="CF9" s="92">
        <v>959.34</v>
      </c>
      <c r="CG9" s="387">
        <v>44630</v>
      </c>
      <c r="CH9" s="92">
        <v>959.34</v>
      </c>
      <c r="CI9" s="390" t="s">
        <v>431</v>
      </c>
      <c r="CJ9" s="389">
        <v>40</v>
      </c>
      <c r="CK9" s="588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421</v>
      </c>
      <c r="CT9" s="389">
        <v>40</v>
      </c>
      <c r="CU9" s="595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424</v>
      </c>
      <c r="DD9" s="71">
        <v>40</v>
      </c>
      <c r="DE9" s="588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432</v>
      </c>
      <c r="DN9" s="389">
        <v>40</v>
      </c>
      <c r="DO9" s="595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441</v>
      </c>
      <c r="DX9" s="389">
        <v>40</v>
      </c>
      <c r="DY9" s="588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448</v>
      </c>
      <c r="EH9" s="71">
        <v>40</v>
      </c>
      <c r="EI9" s="588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456</v>
      </c>
      <c r="ER9" s="271">
        <v>38</v>
      </c>
      <c r="ES9" s="588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463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467</v>
      </c>
      <c r="FL9" s="271">
        <v>38</v>
      </c>
      <c r="FM9" s="588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474</v>
      </c>
      <c r="FV9" s="71">
        <v>38</v>
      </c>
      <c r="FW9" s="588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482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490</v>
      </c>
      <c r="GP9" s="71">
        <v>38</v>
      </c>
      <c r="GQ9" s="588">
        <f t="shared" ref="GQ9:GQ29" si="23">GP9*GN9</f>
        <v>34162.76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495</v>
      </c>
      <c r="HJ9" s="271">
        <v>38</v>
      </c>
      <c r="HK9" s="588">
        <f t="shared" ref="HK9:HK28" si="25">HJ9*HH9</f>
        <v>33542.6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88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383</v>
      </c>
      <c r="R10" s="71">
        <v>38</v>
      </c>
      <c r="S10" s="588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379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397</v>
      </c>
      <c r="AL10" s="71">
        <v>39</v>
      </c>
      <c r="AM10" s="590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394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404</v>
      </c>
      <c r="BF10" s="386">
        <v>39</v>
      </c>
      <c r="BG10" s="606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413</v>
      </c>
      <c r="BP10" s="386">
        <v>39</v>
      </c>
      <c r="BQ10" s="776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419</v>
      </c>
      <c r="BZ10" s="389">
        <v>30</v>
      </c>
      <c r="CA10" s="588">
        <f t="shared" si="12"/>
        <v>26931</v>
      </c>
      <c r="CD10" s="805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431</v>
      </c>
      <c r="CJ10" s="389">
        <v>40</v>
      </c>
      <c r="CK10" s="588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421</v>
      </c>
      <c r="CT10" s="389">
        <v>40</v>
      </c>
      <c r="CU10" s="595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424</v>
      </c>
      <c r="DD10" s="71">
        <v>40</v>
      </c>
      <c r="DE10" s="588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432</v>
      </c>
      <c r="DN10" s="389">
        <v>40</v>
      </c>
      <c r="DO10" s="595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441</v>
      </c>
      <c r="DX10" s="389">
        <v>40</v>
      </c>
      <c r="DY10" s="588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448</v>
      </c>
      <c r="EH10" s="71">
        <v>40</v>
      </c>
      <c r="EI10" s="588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456</v>
      </c>
      <c r="ER10" s="271">
        <v>38</v>
      </c>
      <c r="ES10" s="588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463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467</v>
      </c>
      <c r="FL10" s="271">
        <v>38</v>
      </c>
      <c r="FM10" s="588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474</v>
      </c>
      <c r="FV10" s="71">
        <v>38</v>
      </c>
      <c r="FW10" s="588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477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490</v>
      </c>
      <c r="GP10" s="71">
        <v>38</v>
      </c>
      <c r="GQ10" s="588">
        <f t="shared" si="23"/>
        <v>31973.579999999998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498</v>
      </c>
      <c r="HJ10" s="271">
        <v>38</v>
      </c>
      <c r="HK10" s="588">
        <f t="shared" si="25"/>
        <v>33265.199999999997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89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383</v>
      </c>
      <c r="R11" s="71">
        <v>38</v>
      </c>
      <c r="S11" s="588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379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397</v>
      </c>
      <c r="AL11" s="71">
        <v>39</v>
      </c>
      <c r="AM11" s="590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394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404</v>
      </c>
      <c r="BF11" s="386">
        <v>39</v>
      </c>
      <c r="BG11" s="606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412</v>
      </c>
      <c r="BP11" s="386">
        <v>39</v>
      </c>
      <c r="BQ11" s="776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419</v>
      </c>
      <c r="BZ11" s="389">
        <v>30</v>
      </c>
      <c r="CA11" s="588">
        <f t="shared" si="12"/>
        <v>26766</v>
      </c>
      <c r="CC11" s="61"/>
      <c r="CD11" s="805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431</v>
      </c>
      <c r="CJ11" s="389">
        <v>40</v>
      </c>
      <c r="CK11" s="588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421</v>
      </c>
      <c r="CT11" s="389">
        <v>40</v>
      </c>
      <c r="CU11" s="595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424</v>
      </c>
      <c r="DD11" s="71">
        <v>40</v>
      </c>
      <c r="DE11" s="588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432</v>
      </c>
      <c r="DN11" s="389">
        <v>40</v>
      </c>
      <c r="DO11" s="595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441</v>
      </c>
      <c r="DX11" s="389">
        <v>40</v>
      </c>
      <c r="DY11" s="588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448</v>
      </c>
      <c r="EH11" s="71">
        <v>40</v>
      </c>
      <c r="EI11" s="588">
        <f t="shared" si="17"/>
        <v>37160</v>
      </c>
      <c r="EK11" s="857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456</v>
      </c>
      <c r="ER11" s="271">
        <v>38</v>
      </c>
      <c r="ES11" s="588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463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467</v>
      </c>
      <c r="FL11" s="271">
        <v>38</v>
      </c>
      <c r="FM11" s="588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475</v>
      </c>
      <c r="FV11" s="71">
        <v>38</v>
      </c>
      <c r="FW11" s="588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482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487</v>
      </c>
      <c r="GP11" s="71">
        <v>38</v>
      </c>
      <c r="GQ11" s="588">
        <f t="shared" si="23"/>
        <v>35076.28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497</v>
      </c>
      <c r="HJ11" s="271">
        <v>38</v>
      </c>
      <c r="HK11" s="588">
        <f t="shared" si="25"/>
        <v>33128.400000000001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0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383</v>
      </c>
      <c r="R12" s="71">
        <v>38</v>
      </c>
      <c r="S12" s="588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379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397</v>
      </c>
      <c r="AL12" s="71">
        <v>39</v>
      </c>
      <c r="AM12" s="590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394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403</v>
      </c>
      <c r="BF12" s="386">
        <v>39</v>
      </c>
      <c r="BG12" s="606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34">
        <v>889.9</v>
      </c>
      <c r="BO12" s="95" t="s">
        <v>412</v>
      </c>
      <c r="BP12" s="386">
        <v>39</v>
      </c>
      <c r="BQ12" s="776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419</v>
      </c>
      <c r="BZ12" s="389">
        <v>30</v>
      </c>
      <c r="CA12" s="588">
        <f t="shared" si="12"/>
        <v>27447</v>
      </c>
      <c r="CD12" s="805"/>
      <c r="CE12" s="15">
        <v>5</v>
      </c>
      <c r="CF12" s="92">
        <v>960.7</v>
      </c>
      <c r="CG12" s="387">
        <v>44630</v>
      </c>
      <c r="CH12" s="92">
        <v>960.7</v>
      </c>
      <c r="CI12" s="390" t="s">
        <v>431</v>
      </c>
      <c r="CJ12" s="389">
        <v>40</v>
      </c>
      <c r="CK12" s="588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421</v>
      </c>
      <c r="CT12" s="389">
        <v>40</v>
      </c>
      <c r="CU12" s="595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424</v>
      </c>
      <c r="DD12" s="71">
        <v>40</v>
      </c>
      <c r="DE12" s="588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432</v>
      </c>
      <c r="DN12" s="389">
        <v>40</v>
      </c>
      <c r="DO12" s="595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441</v>
      </c>
      <c r="DX12" s="389">
        <v>40</v>
      </c>
      <c r="DY12" s="588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448</v>
      </c>
      <c r="EH12" s="71">
        <v>40</v>
      </c>
      <c r="EI12" s="588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456</v>
      </c>
      <c r="ER12" s="271">
        <v>38</v>
      </c>
      <c r="ES12" s="588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463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467</v>
      </c>
      <c r="FL12" s="271">
        <v>38</v>
      </c>
      <c r="FM12" s="588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475</v>
      </c>
      <c r="FV12" s="71">
        <v>38</v>
      </c>
      <c r="FW12" s="588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480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488</v>
      </c>
      <c r="GP12" s="71">
        <v>38</v>
      </c>
      <c r="GQ12" s="588">
        <f t="shared" si="23"/>
        <v>35765.599999999999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495</v>
      </c>
      <c r="HJ12" s="271">
        <v>38</v>
      </c>
      <c r="HK12" s="588">
        <f t="shared" si="25"/>
        <v>33299.4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89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383</v>
      </c>
      <c r="R13" s="71">
        <v>38</v>
      </c>
      <c r="S13" s="588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379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397</v>
      </c>
      <c r="AL13" s="71">
        <v>39</v>
      </c>
      <c r="AM13" s="590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394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403</v>
      </c>
      <c r="BF13" s="386">
        <v>39</v>
      </c>
      <c r="BG13" s="606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412</v>
      </c>
      <c r="BP13" s="386">
        <v>39</v>
      </c>
      <c r="BQ13" s="776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419</v>
      </c>
      <c r="BZ13" s="389">
        <v>30</v>
      </c>
      <c r="CA13" s="588">
        <f t="shared" si="12"/>
        <v>28155</v>
      </c>
      <c r="CD13" s="805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431</v>
      </c>
      <c r="CJ13" s="389">
        <v>40</v>
      </c>
      <c r="CK13" s="588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421</v>
      </c>
      <c r="CT13" s="389">
        <v>40</v>
      </c>
      <c r="CU13" s="595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424</v>
      </c>
      <c r="DD13" s="71">
        <v>40</v>
      </c>
      <c r="DE13" s="588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432</v>
      </c>
      <c r="DN13" s="389">
        <v>40</v>
      </c>
      <c r="DO13" s="595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436</v>
      </c>
      <c r="DX13" s="389">
        <v>40</v>
      </c>
      <c r="DY13" s="588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448</v>
      </c>
      <c r="EH13" s="71">
        <v>40</v>
      </c>
      <c r="EI13" s="588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454</v>
      </c>
      <c r="ER13" s="271">
        <v>40</v>
      </c>
      <c r="ES13" s="588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463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467</v>
      </c>
      <c r="FL13" s="271">
        <v>38</v>
      </c>
      <c r="FM13" s="588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475</v>
      </c>
      <c r="FV13" s="71">
        <v>38</v>
      </c>
      <c r="FW13" s="588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480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490</v>
      </c>
      <c r="GP13" s="71">
        <v>38</v>
      </c>
      <c r="GQ13" s="588">
        <f t="shared" si="23"/>
        <v>35300.1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495</v>
      </c>
      <c r="HJ13" s="271">
        <v>38</v>
      </c>
      <c r="HK13" s="588">
        <f t="shared" si="25"/>
        <v>33854.199999999997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89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382</v>
      </c>
      <c r="R14" s="71">
        <v>38</v>
      </c>
      <c r="S14" s="588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379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399</v>
      </c>
      <c r="AL14" s="71">
        <v>39</v>
      </c>
      <c r="AM14" s="590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394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404</v>
      </c>
      <c r="BF14" s="386">
        <v>39</v>
      </c>
      <c r="BG14" s="606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412</v>
      </c>
      <c r="BP14" s="386">
        <v>39</v>
      </c>
      <c r="BQ14" s="776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419</v>
      </c>
      <c r="BZ14" s="389">
        <v>30</v>
      </c>
      <c r="CA14" s="588">
        <f t="shared" si="12"/>
        <v>27447</v>
      </c>
      <c r="CD14" s="805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431</v>
      </c>
      <c r="CJ14" s="389">
        <v>40</v>
      </c>
      <c r="CK14" s="588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421</v>
      </c>
      <c r="CT14" s="389">
        <v>40</v>
      </c>
      <c r="CU14" s="595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424</v>
      </c>
      <c r="DD14" s="71">
        <v>40</v>
      </c>
      <c r="DE14" s="588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432</v>
      </c>
      <c r="DN14" s="389">
        <v>40</v>
      </c>
      <c r="DO14" s="595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441</v>
      </c>
      <c r="DX14" s="389">
        <v>40</v>
      </c>
      <c r="DY14" s="588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448</v>
      </c>
      <c r="EH14" s="71">
        <v>40</v>
      </c>
      <c r="EI14" s="588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456</v>
      </c>
      <c r="ER14" s="271">
        <v>38</v>
      </c>
      <c r="ES14" s="588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463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467</v>
      </c>
      <c r="FL14" s="271">
        <v>38</v>
      </c>
      <c r="FM14" s="588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474</v>
      </c>
      <c r="FV14" s="71">
        <v>38</v>
      </c>
      <c r="FW14" s="588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480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486</v>
      </c>
      <c r="GP14" s="71">
        <v>38</v>
      </c>
      <c r="GQ14" s="588">
        <f t="shared" si="23"/>
        <v>36920.42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495</v>
      </c>
      <c r="HJ14" s="271">
        <v>38</v>
      </c>
      <c r="HK14" s="588">
        <f t="shared" si="25"/>
        <v>34678.800000000003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5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382</v>
      </c>
      <c r="R15" s="71">
        <v>38</v>
      </c>
      <c r="S15" s="588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379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397</v>
      </c>
      <c r="AL15" s="71">
        <v>39</v>
      </c>
      <c r="AM15" s="590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394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404</v>
      </c>
      <c r="BF15" s="386">
        <v>39</v>
      </c>
      <c r="BG15" s="606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412</v>
      </c>
      <c r="BP15" s="386">
        <v>39</v>
      </c>
      <c r="BQ15" s="776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419</v>
      </c>
      <c r="BZ15" s="389">
        <v>30</v>
      </c>
      <c r="CA15" s="588">
        <f t="shared" si="12"/>
        <v>27582</v>
      </c>
      <c r="CD15" s="805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431</v>
      </c>
      <c r="CJ15" s="389">
        <v>40</v>
      </c>
      <c r="CK15" s="588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421</v>
      </c>
      <c r="CT15" s="389">
        <v>40</v>
      </c>
      <c r="CU15" s="595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424</v>
      </c>
      <c r="DD15" s="71">
        <v>40</v>
      </c>
      <c r="DE15" s="588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432</v>
      </c>
      <c r="DN15" s="389">
        <v>40</v>
      </c>
      <c r="DO15" s="595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441</v>
      </c>
      <c r="DX15" s="389">
        <v>40</v>
      </c>
      <c r="DY15" s="588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448</v>
      </c>
      <c r="EH15" s="71">
        <v>40</v>
      </c>
      <c r="EI15" s="588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455</v>
      </c>
      <c r="ER15" s="271">
        <v>40</v>
      </c>
      <c r="ES15" s="588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463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467</v>
      </c>
      <c r="FL15" s="271">
        <v>38</v>
      </c>
      <c r="FM15" s="588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475</v>
      </c>
      <c r="FV15" s="71">
        <v>38</v>
      </c>
      <c r="FW15" s="588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480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488</v>
      </c>
      <c r="GP15" s="71">
        <v>38</v>
      </c>
      <c r="GQ15" s="588">
        <f t="shared" si="23"/>
        <v>34782.92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495</v>
      </c>
      <c r="HJ15" s="271">
        <v>38</v>
      </c>
      <c r="HK15" s="588">
        <f t="shared" si="25"/>
        <v>33816.199999999997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382</v>
      </c>
      <c r="R16" s="71">
        <v>38</v>
      </c>
      <c r="S16" s="588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378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399</v>
      </c>
      <c r="AL16" s="71">
        <v>39</v>
      </c>
      <c r="AM16" s="590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394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403</v>
      </c>
      <c r="BF16" s="386">
        <v>39</v>
      </c>
      <c r="BG16" s="606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412</v>
      </c>
      <c r="BP16" s="386">
        <v>39</v>
      </c>
      <c r="BQ16" s="776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419</v>
      </c>
      <c r="BZ16" s="389">
        <v>30</v>
      </c>
      <c r="CA16" s="588">
        <f t="shared" si="12"/>
        <v>26514</v>
      </c>
      <c r="CD16" s="805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431</v>
      </c>
      <c r="CJ16" s="389">
        <v>40</v>
      </c>
      <c r="CK16" s="588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421</v>
      </c>
      <c r="CT16" s="389">
        <v>40</v>
      </c>
      <c r="CU16" s="595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424</v>
      </c>
      <c r="DD16" s="71">
        <v>40</v>
      </c>
      <c r="DE16" s="588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432</v>
      </c>
      <c r="DN16" s="389">
        <v>40</v>
      </c>
      <c r="DO16" s="595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440</v>
      </c>
      <c r="DX16" s="389">
        <v>40</v>
      </c>
      <c r="DY16" s="588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448</v>
      </c>
      <c r="EH16" s="71">
        <v>40</v>
      </c>
      <c r="EI16" s="588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451</v>
      </c>
      <c r="ER16" s="271">
        <v>40</v>
      </c>
      <c r="ES16" s="588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463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467</v>
      </c>
      <c r="FL16" s="271">
        <v>38</v>
      </c>
      <c r="FM16" s="588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475</v>
      </c>
      <c r="FV16" s="71">
        <v>38</v>
      </c>
      <c r="FW16" s="588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484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490</v>
      </c>
      <c r="GP16" s="71">
        <v>38</v>
      </c>
      <c r="GQ16" s="588">
        <f t="shared" si="23"/>
        <v>34024.82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495</v>
      </c>
      <c r="HJ16" s="271">
        <v>38</v>
      </c>
      <c r="HK16" s="588">
        <f t="shared" si="25"/>
        <v>33576.800000000003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382</v>
      </c>
      <c r="R17" s="71">
        <v>38</v>
      </c>
      <c r="S17" s="588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379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401</v>
      </c>
      <c r="AL17" s="71">
        <v>39</v>
      </c>
      <c r="AM17" s="590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394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404</v>
      </c>
      <c r="BF17" s="386">
        <v>39</v>
      </c>
      <c r="BG17" s="606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412</v>
      </c>
      <c r="BP17" s="386">
        <v>39</v>
      </c>
      <c r="BQ17" s="776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420</v>
      </c>
      <c r="BZ17" s="389">
        <v>30</v>
      </c>
      <c r="CA17" s="588">
        <f t="shared" si="12"/>
        <v>25269</v>
      </c>
      <c r="CD17" s="805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431</v>
      </c>
      <c r="CJ17" s="389">
        <v>40</v>
      </c>
      <c r="CK17" s="588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421</v>
      </c>
      <c r="CT17" s="389">
        <v>40</v>
      </c>
      <c r="CU17" s="595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424</v>
      </c>
      <c r="DD17" s="71">
        <v>40</v>
      </c>
      <c r="DE17" s="588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433</v>
      </c>
      <c r="DN17" s="389">
        <v>40</v>
      </c>
      <c r="DO17" s="595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440</v>
      </c>
      <c r="DX17" s="389">
        <v>40</v>
      </c>
      <c r="DY17" s="588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448</v>
      </c>
      <c r="EH17" s="71">
        <v>40</v>
      </c>
      <c r="EI17" s="588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451</v>
      </c>
      <c r="ER17" s="271">
        <v>40</v>
      </c>
      <c r="ES17" s="588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463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467</v>
      </c>
      <c r="FL17" s="271">
        <v>38</v>
      </c>
      <c r="FM17" s="588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475</v>
      </c>
      <c r="FV17" s="71">
        <v>38</v>
      </c>
      <c r="FW17" s="588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480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486</v>
      </c>
      <c r="GP17" s="71">
        <v>38</v>
      </c>
      <c r="GQ17" s="588">
        <f t="shared" si="23"/>
        <v>35162.160000000003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495</v>
      </c>
      <c r="HJ17" s="271">
        <v>38</v>
      </c>
      <c r="HK17" s="588">
        <f t="shared" si="25"/>
        <v>32748.399999999998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381</v>
      </c>
      <c r="R18" s="71">
        <v>38</v>
      </c>
      <c r="S18" s="588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379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397</v>
      </c>
      <c r="AL18" s="71">
        <v>39</v>
      </c>
      <c r="AM18" s="590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393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405</v>
      </c>
      <c r="BF18" s="386">
        <v>39</v>
      </c>
      <c r="BG18" s="606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412</v>
      </c>
      <c r="BP18" s="386">
        <v>39</v>
      </c>
      <c r="BQ18" s="776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419</v>
      </c>
      <c r="BZ18" s="389">
        <v>30</v>
      </c>
      <c r="CA18" s="588">
        <f t="shared" si="12"/>
        <v>26712</v>
      </c>
      <c r="CD18" s="805"/>
      <c r="CE18" s="15">
        <v>11</v>
      </c>
      <c r="CF18" s="69">
        <v>948</v>
      </c>
      <c r="CG18" s="387">
        <v>44630</v>
      </c>
      <c r="CH18" s="92">
        <v>948</v>
      </c>
      <c r="CI18" s="390" t="s">
        <v>431</v>
      </c>
      <c r="CJ18" s="389">
        <v>40</v>
      </c>
      <c r="CK18" s="588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421</v>
      </c>
      <c r="CT18" s="389">
        <v>40</v>
      </c>
      <c r="CU18" s="595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424</v>
      </c>
      <c r="DD18" s="71">
        <v>40</v>
      </c>
      <c r="DE18" s="588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433</v>
      </c>
      <c r="DN18" s="389">
        <v>40</v>
      </c>
      <c r="DO18" s="595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440</v>
      </c>
      <c r="DX18" s="389">
        <v>40</v>
      </c>
      <c r="DY18" s="588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447</v>
      </c>
      <c r="EH18" s="71">
        <v>40</v>
      </c>
      <c r="EI18" s="588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456</v>
      </c>
      <c r="ER18" s="271">
        <v>38</v>
      </c>
      <c r="ES18" s="588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463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468</v>
      </c>
      <c r="FL18" s="271">
        <v>38</v>
      </c>
      <c r="FM18" s="588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472</v>
      </c>
      <c r="FV18" s="71">
        <v>38</v>
      </c>
      <c r="FW18" s="588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480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483</v>
      </c>
      <c r="GP18" s="71">
        <v>38</v>
      </c>
      <c r="GQ18" s="588">
        <f t="shared" si="23"/>
        <v>36006.9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490</v>
      </c>
      <c r="HJ18" s="271">
        <v>38</v>
      </c>
      <c r="HK18" s="588">
        <f t="shared" si="25"/>
        <v>33542.6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380</v>
      </c>
      <c r="R19" s="71">
        <v>38</v>
      </c>
      <c r="S19" s="588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379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401</v>
      </c>
      <c r="AL19" s="71">
        <v>39</v>
      </c>
      <c r="AM19" s="590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393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403</v>
      </c>
      <c r="BF19" s="386">
        <v>39</v>
      </c>
      <c r="BG19" s="606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412</v>
      </c>
      <c r="BP19" s="386">
        <v>39</v>
      </c>
      <c r="BQ19" s="776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420</v>
      </c>
      <c r="BZ19" s="389">
        <v>30</v>
      </c>
      <c r="CA19" s="588">
        <f t="shared" si="12"/>
        <v>27693</v>
      </c>
      <c r="CD19" s="805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431</v>
      </c>
      <c r="CJ19" s="726">
        <v>40</v>
      </c>
      <c r="CK19" s="329">
        <f t="shared" si="13"/>
        <v>38301.199999999997</v>
      </c>
      <c r="CN19" s="630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422</v>
      </c>
      <c r="CT19" s="389">
        <v>40</v>
      </c>
      <c r="CU19" s="595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424</v>
      </c>
      <c r="DD19" s="71">
        <v>40</v>
      </c>
      <c r="DE19" s="588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433</v>
      </c>
      <c r="DN19" s="389">
        <v>40</v>
      </c>
      <c r="DO19" s="595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440</v>
      </c>
      <c r="DX19" s="389">
        <v>40</v>
      </c>
      <c r="DY19" s="588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447</v>
      </c>
      <c r="EH19" s="71">
        <v>40</v>
      </c>
      <c r="EI19" s="588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456</v>
      </c>
      <c r="ER19" s="271">
        <v>38</v>
      </c>
      <c r="ES19" s="588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462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468</v>
      </c>
      <c r="FL19" s="271">
        <v>38</v>
      </c>
      <c r="FM19" s="588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475</v>
      </c>
      <c r="FV19" s="71">
        <v>38</v>
      </c>
      <c r="FW19" s="588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482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483</v>
      </c>
      <c r="GP19" s="71">
        <v>38</v>
      </c>
      <c r="GQ19" s="588">
        <f t="shared" si="23"/>
        <v>34886.660000000003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495</v>
      </c>
      <c r="HJ19" s="271">
        <v>38</v>
      </c>
      <c r="HK19" s="588">
        <f t="shared" si="25"/>
        <v>32748.399999999998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380</v>
      </c>
      <c r="R20" s="71">
        <v>38</v>
      </c>
      <c r="S20" s="588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378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397</v>
      </c>
      <c r="AL20" s="71">
        <v>39</v>
      </c>
      <c r="AM20" s="590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393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403</v>
      </c>
      <c r="BF20" s="386">
        <v>39</v>
      </c>
      <c r="BG20" s="606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412</v>
      </c>
      <c r="BP20" s="386">
        <v>39</v>
      </c>
      <c r="BQ20" s="776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420</v>
      </c>
      <c r="BZ20" s="389">
        <v>30</v>
      </c>
      <c r="CA20" s="588">
        <f t="shared" si="12"/>
        <v>27120</v>
      </c>
      <c r="CD20" s="805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431</v>
      </c>
      <c r="CJ20" s="726">
        <v>40</v>
      </c>
      <c r="CK20" s="329">
        <f t="shared" si="13"/>
        <v>38573.200000000004</v>
      </c>
      <c r="CN20" s="630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422</v>
      </c>
      <c r="CT20" s="389">
        <v>40</v>
      </c>
      <c r="CU20" s="595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425</v>
      </c>
      <c r="DD20" s="71">
        <v>40</v>
      </c>
      <c r="DE20" s="588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433</v>
      </c>
      <c r="DN20" s="389">
        <v>40</v>
      </c>
      <c r="DO20" s="595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440</v>
      </c>
      <c r="DX20" s="389">
        <v>40</v>
      </c>
      <c r="DY20" s="588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447</v>
      </c>
      <c r="EH20" s="71">
        <v>40</v>
      </c>
      <c r="EI20" s="588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451</v>
      </c>
      <c r="ER20" s="271">
        <v>40</v>
      </c>
      <c r="ES20" s="588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462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468</v>
      </c>
      <c r="FL20" s="271">
        <v>38</v>
      </c>
      <c r="FM20" s="588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472</v>
      </c>
      <c r="FV20" s="71">
        <v>38</v>
      </c>
      <c r="FW20" s="588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482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483</v>
      </c>
      <c r="GP20" s="71">
        <v>38</v>
      </c>
      <c r="GQ20" s="588">
        <f t="shared" si="23"/>
        <v>33507.64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502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380</v>
      </c>
      <c r="R21" s="71">
        <v>38</v>
      </c>
      <c r="S21" s="588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378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397</v>
      </c>
      <c r="AL21" s="71">
        <v>39</v>
      </c>
      <c r="AM21" s="590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393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403</v>
      </c>
      <c r="BF21" s="386">
        <v>39</v>
      </c>
      <c r="BG21" s="606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411</v>
      </c>
      <c r="BP21" s="386">
        <v>39</v>
      </c>
      <c r="BQ21" s="776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420</v>
      </c>
      <c r="BZ21" s="389">
        <v>30</v>
      </c>
      <c r="CA21" s="588">
        <f t="shared" si="12"/>
        <v>27420</v>
      </c>
      <c r="CD21" s="805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431</v>
      </c>
      <c r="CJ21" s="726">
        <v>40</v>
      </c>
      <c r="CK21" s="329">
        <f t="shared" si="13"/>
        <v>36450.400000000001</v>
      </c>
      <c r="CN21" s="630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422</v>
      </c>
      <c r="CT21" s="389">
        <v>40</v>
      </c>
      <c r="CU21" s="595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425</v>
      </c>
      <c r="DD21" s="71">
        <v>40</v>
      </c>
      <c r="DE21" s="588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433</v>
      </c>
      <c r="DN21" s="389">
        <v>40</v>
      </c>
      <c r="DO21" s="595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440</v>
      </c>
      <c r="DX21" s="389">
        <v>40</v>
      </c>
      <c r="DY21" s="588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447</v>
      </c>
      <c r="EH21" s="71">
        <v>40</v>
      </c>
      <c r="EI21" s="588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456</v>
      </c>
      <c r="ER21" s="271">
        <v>38</v>
      </c>
      <c r="ES21" s="588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462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468</v>
      </c>
      <c r="FL21" s="271">
        <v>38</v>
      </c>
      <c r="FM21" s="588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472</v>
      </c>
      <c r="FV21" s="71">
        <v>38</v>
      </c>
      <c r="FW21" s="588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480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483</v>
      </c>
      <c r="GP21" s="71">
        <v>38</v>
      </c>
      <c r="GQ21" s="588">
        <f t="shared" si="23"/>
        <v>35420.94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494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380</v>
      </c>
      <c r="R22" s="71">
        <v>38</v>
      </c>
      <c r="S22" s="588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378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401</v>
      </c>
      <c r="AL22" s="71">
        <v>39</v>
      </c>
      <c r="AM22" s="590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393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404</v>
      </c>
      <c r="BF22" s="386">
        <v>39</v>
      </c>
      <c r="BG22" s="606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411</v>
      </c>
      <c r="BP22" s="386">
        <v>39</v>
      </c>
      <c r="BQ22" s="776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420</v>
      </c>
      <c r="BZ22" s="389">
        <v>30</v>
      </c>
      <c r="CA22" s="588">
        <f t="shared" si="12"/>
        <v>27366</v>
      </c>
      <c r="CD22" s="805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430</v>
      </c>
      <c r="CJ22" s="726">
        <v>40</v>
      </c>
      <c r="CK22" s="329">
        <f t="shared" si="13"/>
        <v>38083.599999999999</v>
      </c>
      <c r="CN22" s="630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422</v>
      </c>
      <c r="CT22" s="389">
        <v>40</v>
      </c>
      <c r="CU22" s="595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425</v>
      </c>
      <c r="DD22" s="71">
        <v>40</v>
      </c>
      <c r="DE22" s="588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433</v>
      </c>
      <c r="DN22" s="389">
        <v>40</v>
      </c>
      <c r="DO22" s="595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440</v>
      </c>
      <c r="DX22" s="389">
        <v>40</v>
      </c>
      <c r="DY22" s="588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443</v>
      </c>
      <c r="EH22" s="71">
        <v>40</v>
      </c>
      <c r="EI22" s="588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450</v>
      </c>
      <c r="ER22" s="271">
        <v>40</v>
      </c>
      <c r="ES22" s="588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462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468</v>
      </c>
      <c r="FL22" s="271">
        <v>38</v>
      </c>
      <c r="FM22" s="588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472</v>
      </c>
      <c r="FV22" s="71">
        <v>38</v>
      </c>
      <c r="FW22" s="588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477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483</v>
      </c>
      <c r="GP22" s="71">
        <v>38</v>
      </c>
      <c r="GQ22" s="588">
        <f t="shared" si="23"/>
        <v>36955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495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380</v>
      </c>
      <c r="R23" s="71">
        <v>38</v>
      </c>
      <c r="S23" s="588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378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399</v>
      </c>
      <c r="AL23" s="71">
        <v>39</v>
      </c>
      <c r="AM23" s="590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393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404</v>
      </c>
      <c r="BF23" s="386">
        <v>39</v>
      </c>
      <c r="BG23" s="606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410</v>
      </c>
      <c r="BP23" s="386">
        <v>39</v>
      </c>
      <c r="BQ23" s="776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420</v>
      </c>
      <c r="BZ23" s="389">
        <v>30</v>
      </c>
      <c r="CA23" s="588">
        <f t="shared" si="12"/>
        <v>27339</v>
      </c>
      <c r="CD23" s="805"/>
      <c r="CE23" s="15">
        <v>16</v>
      </c>
      <c r="CF23" s="92">
        <v>966.6</v>
      </c>
      <c r="CG23" s="387">
        <v>44630</v>
      </c>
      <c r="CH23" s="92">
        <v>966.6</v>
      </c>
      <c r="CI23" s="390" t="s">
        <v>430</v>
      </c>
      <c r="CJ23" s="726">
        <v>40</v>
      </c>
      <c r="CK23" s="329">
        <f t="shared" si="13"/>
        <v>38664</v>
      </c>
      <c r="CN23" s="630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422</v>
      </c>
      <c r="CT23" s="389">
        <v>40</v>
      </c>
      <c r="CU23" s="595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425</v>
      </c>
      <c r="DD23" s="71">
        <v>40</v>
      </c>
      <c r="DE23" s="588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433</v>
      </c>
      <c r="DN23" s="389">
        <v>40</v>
      </c>
      <c r="DO23" s="595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438</v>
      </c>
      <c r="DX23" s="389">
        <v>40</v>
      </c>
      <c r="DY23" s="588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444</v>
      </c>
      <c r="EH23" s="71">
        <v>40</v>
      </c>
      <c r="EI23" s="588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456</v>
      </c>
      <c r="ER23" s="271">
        <v>38</v>
      </c>
      <c r="ES23" s="588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462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468</v>
      </c>
      <c r="FL23" s="271">
        <v>38</v>
      </c>
      <c r="FM23" s="588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471</v>
      </c>
      <c r="FV23" s="71">
        <v>38</v>
      </c>
      <c r="FW23" s="588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480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483</v>
      </c>
      <c r="GP23" s="71">
        <v>38</v>
      </c>
      <c r="GQ23" s="588">
        <f t="shared" si="23"/>
        <v>37023.78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494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380</v>
      </c>
      <c r="R24" s="71">
        <v>38</v>
      </c>
      <c r="S24" s="588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378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388</v>
      </c>
      <c r="AL24" s="71">
        <v>38</v>
      </c>
      <c r="AM24" s="590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393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403</v>
      </c>
      <c r="BF24" s="386">
        <v>39</v>
      </c>
      <c r="BG24" s="606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410</v>
      </c>
      <c r="BP24" s="386">
        <v>39</v>
      </c>
      <c r="BQ24" s="776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420</v>
      </c>
      <c r="BZ24" s="389">
        <v>30</v>
      </c>
      <c r="CA24" s="588">
        <f t="shared" si="12"/>
        <v>26931</v>
      </c>
      <c r="CD24" s="805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431</v>
      </c>
      <c r="CJ24" s="726">
        <v>40</v>
      </c>
      <c r="CK24" s="329">
        <f t="shared" si="13"/>
        <v>36541.199999999997</v>
      </c>
      <c r="CN24" s="630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422</v>
      </c>
      <c r="CT24" s="389">
        <v>40</v>
      </c>
      <c r="CU24" s="595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425</v>
      </c>
      <c r="DD24" s="71">
        <v>40</v>
      </c>
      <c r="DE24" s="588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433</v>
      </c>
      <c r="DN24" s="389">
        <v>40</v>
      </c>
      <c r="DO24" s="595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439</v>
      </c>
      <c r="DX24" s="389">
        <v>40</v>
      </c>
      <c r="DY24" s="588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442</v>
      </c>
      <c r="EH24" s="71">
        <v>40</v>
      </c>
      <c r="EI24" s="588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450</v>
      </c>
      <c r="ER24" s="271">
        <v>40</v>
      </c>
      <c r="ES24" s="588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462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468</v>
      </c>
      <c r="FL24" s="271">
        <v>38</v>
      </c>
      <c r="FM24" s="588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471</v>
      </c>
      <c r="FV24" s="71">
        <v>38</v>
      </c>
      <c r="FW24" s="588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476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483</v>
      </c>
      <c r="GP24" s="71">
        <v>38</v>
      </c>
      <c r="GQ24" s="588">
        <f t="shared" si="23"/>
        <v>32938.78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490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380</v>
      </c>
      <c r="R25" s="71">
        <v>38</v>
      </c>
      <c r="S25" s="588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378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397</v>
      </c>
      <c r="AL25" s="71">
        <v>39</v>
      </c>
      <c r="AM25" s="590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393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404</v>
      </c>
      <c r="BF25" s="386">
        <v>39</v>
      </c>
      <c r="BG25" s="606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410</v>
      </c>
      <c r="BP25" s="386">
        <v>39</v>
      </c>
      <c r="BQ25" s="776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420</v>
      </c>
      <c r="BZ25" s="389">
        <v>30</v>
      </c>
      <c r="CA25" s="588">
        <f t="shared" si="12"/>
        <v>26385</v>
      </c>
      <c r="CD25" s="805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428</v>
      </c>
      <c r="CJ25" s="389">
        <v>40</v>
      </c>
      <c r="CK25" s="588">
        <f t="shared" si="13"/>
        <v>36359.599999999999</v>
      </c>
      <c r="CN25" s="630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422</v>
      </c>
      <c r="CT25" s="389">
        <v>40</v>
      </c>
      <c r="CU25" s="595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425</v>
      </c>
      <c r="DD25" s="71">
        <v>40</v>
      </c>
      <c r="DE25" s="588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433</v>
      </c>
      <c r="DN25" s="389">
        <v>40</v>
      </c>
      <c r="DO25" s="595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440</v>
      </c>
      <c r="DX25" s="389">
        <v>40</v>
      </c>
      <c r="DY25" s="588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443</v>
      </c>
      <c r="EH25" s="71">
        <v>40</v>
      </c>
      <c r="EI25" s="588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456</v>
      </c>
      <c r="ER25" s="271">
        <v>38</v>
      </c>
      <c r="ES25" s="588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462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468</v>
      </c>
      <c r="FL25" s="271">
        <v>38</v>
      </c>
      <c r="FM25" s="588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471</v>
      </c>
      <c r="FV25" s="71">
        <v>38</v>
      </c>
      <c r="FW25" s="588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476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483</v>
      </c>
      <c r="GP25" s="71">
        <v>38</v>
      </c>
      <c r="GQ25" s="588">
        <f t="shared" si="23"/>
        <v>35283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495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380</v>
      </c>
      <c r="R26" s="71">
        <v>38</v>
      </c>
      <c r="S26" s="588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378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388</v>
      </c>
      <c r="AL26" s="71">
        <v>38</v>
      </c>
      <c r="AM26" s="590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393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403</v>
      </c>
      <c r="BF26" s="386">
        <v>39</v>
      </c>
      <c r="BG26" s="606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410</v>
      </c>
      <c r="BP26" s="386">
        <v>39</v>
      </c>
      <c r="BQ26" s="776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420</v>
      </c>
      <c r="BZ26" s="389">
        <v>30</v>
      </c>
      <c r="CA26" s="588">
        <f t="shared" si="12"/>
        <v>27282</v>
      </c>
      <c r="CD26" s="805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431</v>
      </c>
      <c r="CJ26" s="389">
        <v>40</v>
      </c>
      <c r="CK26" s="588">
        <f t="shared" si="13"/>
        <v>38754.800000000003</v>
      </c>
      <c r="CN26" s="630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422</v>
      </c>
      <c r="CT26" s="389">
        <v>40</v>
      </c>
      <c r="CU26" s="595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425</v>
      </c>
      <c r="DD26" s="71">
        <v>40</v>
      </c>
      <c r="DE26" s="588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433</v>
      </c>
      <c r="DN26" s="389">
        <v>40</v>
      </c>
      <c r="DO26" s="595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441</v>
      </c>
      <c r="DX26" s="389">
        <v>40</v>
      </c>
      <c r="DY26" s="588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439</v>
      </c>
      <c r="EH26" s="71">
        <v>40</v>
      </c>
      <c r="EI26" s="588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456</v>
      </c>
      <c r="ER26" s="271">
        <v>38</v>
      </c>
      <c r="ES26" s="588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462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468</v>
      </c>
      <c r="FL26" s="271">
        <v>38</v>
      </c>
      <c r="FM26" s="588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471</v>
      </c>
      <c r="FV26" s="71">
        <v>38</v>
      </c>
      <c r="FW26" s="588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476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483</v>
      </c>
      <c r="GP26" s="71">
        <v>38</v>
      </c>
      <c r="GQ26" s="588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503</v>
      </c>
      <c r="GZ26" s="271">
        <v>38</v>
      </c>
      <c r="HA26" s="588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490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380</v>
      </c>
      <c r="R27" s="71">
        <v>38</v>
      </c>
      <c r="S27" s="588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378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388</v>
      </c>
      <c r="AL27" s="71">
        <v>38</v>
      </c>
      <c r="AM27" s="590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393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403</v>
      </c>
      <c r="BF27" s="386">
        <v>39</v>
      </c>
      <c r="BG27" s="606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409</v>
      </c>
      <c r="BP27" s="386">
        <v>39</v>
      </c>
      <c r="BQ27" s="776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420</v>
      </c>
      <c r="BZ27" s="389">
        <v>30</v>
      </c>
      <c r="CA27" s="588">
        <f t="shared" si="12"/>
        <v>27501</v>
      </c>
      <c r="CD27" s="805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428</v>
      </c>
      <c r="CJ27" s="389">
        <v>40</v>
      </c>
      <c r="CK27" s="588">
        <f t="shared" si="13"/>
        <v>37938.400000000001</v>
      </c>
      <c r="CN27" s="630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422</v>
      </c>
      <c r="CT27" s="389">
        <v>40</v>
      </c>
      <c r="CU27" s="595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425</v>
      </c>
      <c r="DD27" s="71">
        <v>40</v>
      </c>
      <c r="DE27" s="588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432</v>
      </c>
      <c r="DN27" s="389">
        <v>40</v>
      </c>
      <c r="DO27" s="595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438</v>
      </c>
      <c r="DX27" s="389">
        <v>40</v>
      </c>
      <c r="DY27" s="588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443</v>
      </c>
      <c r="EH27" s="71">
        <v>40</v>
      </c>
      <c r="EI27" s="588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456</v>
      </c>
      <c r="ER27" s="271">
        <v>38</v>
      </c>
      <c r="ES27" s="588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462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468</v>
      </c>
      <c r="FL27" s="271">
        <v>38</v>
      </c>
      <c r="FM27" s="588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471</v>
      </c>
      <c r="FV27" s="71">
        <v>38</v>
      </c>
      <c r="FW27" s="588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482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483</v>
      </c>
      <c r="GP27" s="71">
        <v>38</v>
      </c>
      <c r="GQ27" s="588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503</v>
      </c>
      <c r="GZ27" s="271">
        <v>38</v>
      </c>
      <c r="HA27" s="588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490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380</v>
      </c>
      <c r="R28" s="71">
        <v>38</v>
      </c>
      <c r="S28" s="588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378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394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404</v>
      </c>
      <c r="BF28" s="386">
        <v>39</v>
      </c>
      <c r="BG28" s="776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409</v>
      </c>
      <c r="BP28" s="386">
        <v>39</v>
      </c>
      <c r="BQ28" s="606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420</v>
      </c>
      <c r="BZ28" s="389">
        <v>30</v>
      </c>
      <c r="CA28" s="588">
        <f t="shared" si="12"/>
        <v>28101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422</v>
      </c>
      <c r="CT28" s="389">
        <v>40</v>
      </c>
      <c r="CU28" s="595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425</v>
      </c>
      <c r="DD28" s="71">
        <v>40</v>
      </c>
      <c r="DE28" s="588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438</v>
      </c>
      <c r="DX28" s="389">
        <v>40</v>
      </c>
      <c r="DY28" s="588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443</v>
      </c>
      <c r="EH28" s="71">
        <v>40</v>
      </c>
      <c r="EI28" s="588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451</v>
      </c>
      <c r="ER28" s="271">
        <v>40</v>
      </c>
      <c r="ES28" s="588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462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471</v>
      </c>
      <c r="FV28" s="71">
        <v>38</v>
      </c>
      <c r="FW28" s="588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480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503</v>
      </c>
      <c r="GZ28" s="271">
        <v>38</v>
      </c>
      <c r="HA28" s="588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490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103090.20000000001</v>
      </c>
      <c r="HD29" s="106"/>
      <c r="HE29" s="15"/>
      <c r="HF29" s="92"/>
      <c r="HG29" s="332"/>
      <c r="HH29" s="92"/>
      <c r="HI29" s="95"/>
      <c r="HJ29" s="71"/>
      <c r="HK29" s="588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8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8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8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8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755172</v>
      </c>
      <c r="DH30" s="106"/>
      <c r="DI30" s="15"/>
      <c r="DJ30" s="69"/>
      <c r="DK30" s="332"/>
      <c r="DL30" s="69"/>
      <c r="DM30" s="95"/>
      <c r="DN30" s="71"/>
      <c r="DO30" s="588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8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8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8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8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8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8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19179.7</v>
      </c>
      <c r="S32" s="588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2712.9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0</v>
      </c>
      <c r="Q33" s="247"/>
      <c r="S33" s="588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16028.1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18922.100000000002</v>
      </c>
      <c r="HZ33" s="737" t="s">
        <v>21</v>
      </c>
      <c r="IA33" s="738"/>
      <c r="IB33" s="310">
        <f>IC5-IB32</f>
        <v>18854</v>
      </c>
      <c r="IC33" s="247"/>
      <c r="IJ33" s="737" t="s">
        <v>21</v>
      </c>
      <c r="IK33" s="738"/>
      <c r="IL33" s="143">
        <f>IJ32-IL32</f>
        <v>18716.919999999998</v>
      </c>
      <c r="IT33" s="737" t="s">
        <v>21</v>
      </c>
      <c r="IU33" s="738"/>
      <c r="IV33" s="143">
        <f>IT32-IV32</f>
        <v>19141.77</v>
      </c>
      <c r="JD33" s="737" t="s">
        <v>21</v>
      </c>
      <c r="JE33" s="738"/>
      <c r="JF33" s="143">
        <f>JD32-JF32</f>
        <v>18991.899999999998</v>
      </c>
      <c r="JN33" s="737" t="s">
        <v>21</v>
      </c>
      <c r="JO33" s="738"/>
      <c r="JP33" s="143">
        <f>JN32-JP32</f>
        <v>19182.099999999999</v>
      </c>
      <c r="JX33" s="737" t="s">
        <v>21</v>
      </c>
      <c r="JY33" s="738"/>
      <c r="JZ33" s="310">
        <f>KA5-JZ32</f>
        <v>18953.8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16" t="s">
        <v>21</v>
      </c>
      <c r="RU33" s="1217"/>
      <c r="RV33" s="143">
        <f>SUM(RW5-RV32)</f>
        <v>0</v>
      </c>
      <c r="SC33" s="1216" t="s">
        <v>21</v>
      </c>
      <c r="SD33" s="1217"/>
      <c r="SE33" s="143">
        <f>SUM(SF5-SE32)</f>
        <v>0</v>
      </c>
      <c r="SL33" s="1216" t="s">
        <v>21</v>
      </c>
      <c r="SM33" s="1217"/>
      <c r="SN33" s="237">
        <f>SUM(SO5-SN32)</f>
        <v>0</v>
      </c>
      <c r="SU33" s="1216" t="s">
        <v>21</v>
      </c>
      <c r="SV33" s="1217"/>
      <c r="SW33" s="143">
        <f>SUM(SX5-SW32)</f>
        <v>0</v>
      </c>
      <c r="TD33" s="1216" t="s">
        <v>21</v>
      </c>
      <c r="TE33" s="1217"/>
      <c r="TF33" s="143">
        <f>SUM(TG5-TF32)</f>
        <v>0</v>
      </c>
      <c r="TM33" s="1216" t="s">
        <v>21</v>
      </c>
      <c r="TN33" s="1217"/>
      <c r="TO33" s="143">
        <f>SUM(TP5-TO32)</f>
        <v>0</v>
      </c>
      <c r="TV33" s="1216" t="s">
        <v>21</v>
      </c>
      <c r="TW33" s="1217"/>
      <c r="TX33" s="143">
        <f>SUM(TY5-TX32)</f>
        <v>0</v>
      </c>
      <c r="UE33" s="1216" t="s">
        <v>21</v>
      </c>
      <c r="UF33" s="1217"/>
      <c r="UG33" s="143">
        <f>SUM(UH5-UG32)</f>
        <v>0</v>
      </c>
      <c r="UN33" s="1216" t="s">
        <v>21</v>
      </c>
      <c r="UO33" s="1217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16" t="s">
        <v>21</v>
      </c>
      <c r="VP33" s="1217"/>
      <c r="VQ33" s="143">
        <f>VR5-VQ32</f>
        <v>-22</v>
      </c>
      <c r="VX33" s="1216" t="s">
        <v>21</v>
      </c>
      <c r="VY33" s="1217"/>
      <c r="VZ33" s="143">
        <f>WA5-VZ32</f>
        <v>-22</v>
      </c>
      <c r="WG33" s="1216" t="s">
        <v>21</v>
      </c>
      <c r="WH33" s="1217"/>
      <c r="WI33" s="143">
        <f>WJ5-WI32</f>
        <v>-22</v>
      </c>
      <c r="WP33" s="1216" t="s">
        <v>21</v>
      </c>
      <c r="WQ33" s="1217"/>
      <c r="WR33" s="143">
        <f>WS5-WR32</f>
        <v>-22</v>
      </c>
      <c r="WY33" s="1216" t="s">
        <v>21</v>
      </c>
      <c r="WZ33" s="1217"/>
      <c r="XA33" s="143">
        <f>XB5-XA32</f>
        <v>-22</v>
      </c>
      <c r="XH33" s="1216" t="s">
        <v>21</v>
      </c>
      <c r="XI33" s="1217"/>
      <c r="XJ33" s="143">
        <f>XK5-XJ32</f>
        <v>-22</v>
      </c>
      <c r="XQ33" s="1216" t="s">
        <v>21</v>
      </c>
      <c r="XR33" s="1217"/>
      <c r="XS33" s="143">
        <f>XT5-XS32</f>
        <v>-22</v>
      </c>
      <c r="XZ33" s="1216" t="s">
        <v>21</v>
      </c>
      <c r="YA33" s="1217"/>
      <c r="YB33" s="143">
        <f>YC5-YB32</f>
        <v>-22</v>
      </c>
      <c r="YI33" s="1216" t="s">
        <v>21</v>
      </c>
      <c r="YJ33" s="1217"/>
      <c r="YK33" s="143">
        <f>YL5-YK32</f>
        <v>-22</v>
      </c>
      <c r="YR33" s="1216" t="s">
        <v>21</v>
      </c>
      <c r="YS33" s="1217"/>
      <c r="YT33" s="143">
        <f>YU5-YT32</f>
        <v>-22</v>
      </c>
      <c r="ZA33" s="1216" t="s">
        <v>21</v>
      </c>
      <c r="ZB33" s="1217"/>
      <c r="ZC33" s="143">
        <f>ZD5-ZC32</f>
        <v>-22</v>
      </c>
      <c r="ZJ33" s="1216" t="s">
        <v>21</v>
      </c>
      <c r="ZK33" s="1217"/>
      <c r="ZL33" s="143">
        <f>ZM5-ZL32</f>
        <v>-22</v>
      </c>
      <c r="ZS33" s="1216" t="s">
        <v>21</v>
      </c>
      <c r="ZT33" s="1217"/>
      <c r="ZU33" s="143">
        <f>ZV5-ZU32</f>
        <v>-22</v>
      </c>
      <c r="AAB33" s="1216" t="s">
        <v>21</v>
      </c>
      <c r="AAC33" s="1217"/>
      <c r="AAD33" s="143">
        <f>AAE5-AAD32</f>
        <v>-22</v>
      </c>
      <c r="AAK33" s="1216" t="s">
        <v>21</v>
      </c>
      <c r="AAL33" s="1217"/>
      <c r="AAM33" s="143">
        <f>AAN5-AAM32</f>
        <v>-22</v>
      </c>
      <c r="AAT33" s="1216" t="s">
        <v>21</v>
      </c>
      <c r="AAU33" s="1217"/>
      <c r="AAV33" s="143">
        <f>AAV32-AAT32</f>
        <v>22</v>
      </c>
      <c r="ABC33" s="1216" t="s">
        <v>21</v>
      </c>
      <c r="ABD33" s="1217"/>
      <c r="ABE33" s="143">
        <f>ABF5-ABE32</f>
        <v>-22</v>
      </c>
      <c r="ABL33" s="1216" t="s">
        <v>21</v>
      </c>
      <c r="ABM33" s="1217"/>
      <c r="ABN33" s="143">
        <f>ABO5-ABN32</f>
        <v>-22</v>
      </c>
      <c r="ABU33" s="1216" t="s">
        <v>21</v>
      </c>
      <c r="ABV33" s="1217"/>
      <c r="ABW33" s="143">
        <f>ABX5-ABW32</f>
        <v>-22</v>
      </c>
      <c r="ACD33" s="1216" t="s">
        <v>21</v>
      </c>
      <c r="ACE33" s="1217"/>
      <c r="ACF33" s="143">
        <f>ACG5-ACF32</f>
        <v>-22</v>
      </c>
      <c r="ACM33" s="1216" t="s">
        <v>21</v>
      </c>
      <c r="ACN33" s="1217"/>
      <c r="ACO33" s="143">
        <f>ACP5-ACO32</f>
        <v>-22</v>
      </c>
      <c r="ACV33" s="1216" t="s">
        <v>21</v>
      </c>
      <c r="ACW33" s="1217"/>
      <c r="ACX33" s="143">
        <f>ACY5-ACX32</f>
        <v>-22</v>
      </c>
      <c r="ADE33" s="1216" t="s">
        <v>21</v>
      </c>
      <c r="ADF33" s="1217"/>
      <c r="ADG33" s="143">
        <f>ADH5-ADG32</f>
        <v>-22</v>
      </c>
      <c r="ADN33" s="1216" t="s">
        <v>21</v>
      </c>
      <c r="ADO33" s="1217"/>
      <c r="ADP33" s="143">
        <f>ADQ5-ADP32</f>
        <v>-22</v>
      </c>
      <c r="ADW33" s="1216" t="s">
        <v>21</v>
      </c>
      <c r="ADX33" s="1217"/>
      <c r="ADY33" s="143">
        <f>ADZ5-ADY32</f>
        <v>-22</v>
      </c>
      <c r="AEF33" s="1216" t="s">
        <v>21</v>
      </c>
      <c r="AEG33" s="1217"/>
      <c r="AEH33" s="143">
        <f>AEI5-AEH32</f>
        <v>-22</v>
      </c>
      <c r="AEO33" s="1216" t="s">
        <v>21</v>
      </c>
      <c r="AEP33" s="1217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18" t="s">
        <v>4</v>
      </c>
      <c r="RU34" s="1219"/>
      <c r="RV34" s="49"/>
      <c r="SC34" s="1218" t="s">
        <v>4</v>
      </c>
      <c r="SD34" s="1219"/>
      <c r="SE34" s="49"/>
      <c r="SL34" s="1218" t="s">
        <v>4</v>
      </c>
      <c r="SM34" s="1219"/>
      <c r="SN34" s="49"/>
      <c r="SU34" s="1218" t="s">
        <v>4</v>
      </c>
      <c r="SV34" s="1219"/>
      <c r="SW34" s="49"/>
      <c r="TD34" s="1218" t="s">
        <v>4</v>
      </c>
      <c r="TE34" s="1219"/>
      <c r="TF34" s="49"/>
      <c r="TM34" s="1218" t="s">
        <v>4</v>
      </c>
      <c r="TN34" s="1219"/>
      <c r="TO34" s="49"/>
      <c r="TV34" s="1218" t="s">
        <v>4</v>
      </c>
      <c r="TW34" s="1219"/>
      <c r="TX34" s="49"/>
      <c r="UE34" s="1218" t="s">
        <v>4</v>
      </c>
      <c r="UF34" s="1219"/>
      <c r="UG34" s="49"/>
      <c r="UN34" s="1218" t="s">
        <v>4</v>
      </c>
      <c r="UO34" s="1219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18" t="s">
        <v>4</v>
      </c>
      <c r="VP34" s="1219"/>
      <c r="VQ34" s="49"/>
      <c r="VX34" s="1218" t="s">
        <v>4</v>
      </c>
      <c r="VY34" s="1219"/>
      <c r="VZ34" s="49"/>
      <c r="WG34" s="1218" t="s">
        <v>4</v>
      </c>
      <c r="WH34" s="1219"/>
      <c r="WI34" s="49"/>
      <c r="WP34" s="1218" t="s">
        <v>4</v>
      </c>
      <c r="WQ34" s="1219"/>
      <c r="WR34" s="49"/>
      <c r="WY34" s="1218" t="s">
        <v>4</v>
      </c>
      <c r="WZ34" s="1219"/>
      <c r="XA34" s="49"/>
      <c r="XH34" s="1218" t="s">
        <v>4</v>
      </c>
      <c r="XI34" s="1219"/>
      <c r="XJ34" s="49"/>
      <c r="XQ34" s="1218" t="s">
        <v>4</v>
      </c>
      <c r="XR34" s="1219"/>
      <c r="XS34" s="49"/>
      <c r="XZ34" s="1218" t="s">
        <v>4</v>
      </c>
      <c r="YA34" s="1219"/>
      <c r="YB34" s="49"/>
      <c r="YI34" s="1218" t="s">
        <v>4</v>
      </c>
      <c r="YJ34" s="1219"/>
      <c r="YK34" s="49"/>
      <c r="YR34" s="1218" t="s">
        <v>4</v>
      </c>
      <c r="YS34" s="1219"/>
      <c r="YT34" s="49"/>
      <c r="ZA34" s="1218" t="s">
        <v>4</v>
      </c>
      <c r="ZB34" s="1219"/>
      <c r="ZC34" s="49"/>
      <c r="ZJ34" s="1218" t="s">
        <v>4</v>
      </c>
      <c r="ZK34" s="1219"/>
      <c r="ZL34" s="49"/>
      <c r="ZS34" s="1218" t="s">
        <v>4</v>
      </c>
      <c r="ZT34" s="1219"/>
      <c r="ZU34" s="49"/>
      <c r="AAB34" s="1218" t="s">
        <v>4</v>
      </c>
      <c r="AAC34" s="1219"/>
      <c r="AAD34" s="49"/>
      <c r="AAK34" s="1218" t="s">
        <v>4</v>
      </c>
      <c r="AAL34" s="1219"/>
      <c r="AAM34" s="49"/>
      <c r="AAT34" s="1218" t="s">
        <v>4</v>
      </c>
      <c r="AAU34" s="1219"/>
      <c r="AAV34" s="49"/>
      <c r="ABC34" s="1218" t="s">
        <v>4</v>
      </c>
      <c r="ABD34" s="1219"/>
      <c r="ABE34" s="49"/>
      <c r="ABL34" s="1218" t="s">
        <v>4</v>
      </c>
      <c r="ABM34" s="1219"/>
      <c r="ABN34" s="49"/>
      <c r="ABU34" s="1218" t="s">
        <v>4</v>
      </c>
      <c r="ABV34" s="1219"/>
      <c r="ABW34" s="49"/>
      <c r="ACD34" s="1218" t="s">
        <v>4</v>
      </c>
      <c r="ACE34" s="1219"/>
      <c r="ACF34" s="49"/>
      <c r="ACM34" s="1218" t="s">
        <v>4</v>
      </c>
      <c r="ACN34" s="1219"/>
      <c r="ACO34" s="49"/>
      <c r="ACV34" s="1218" t="s">
        <v>4</v>
      </c>
      <c r="ACW34" s="1219"/>
      <c r="ACX34" s="49"/>
      <c r="ADE34" s="1218" t="s">
        <v>4</v>
      </c>
      <c r="ADF34" s="1219"/>
      <c r="ADG34" s="49"/>
      <c r="ADN34" s="1218" t="s">
        <v>4</v>
      </c>
      <c r="ADO34" s="1219"/>
      <c r="ADP34" s="49"/>
      <c r="ADW34" s="1218" t="s">
        <v>4</v>
      </c>
      <c r="ADX34" s="1219"/>
      <c r="ADY34" s="49"/>
      <c r="AEF34" s="1218" t="s">
        <v>4</v>
      </c>
      <c r="AEG34" s="1219"/>
      <c r="AEH34" s="49"/>
      <c r="AEO34" s="1218" t="s">
        <v>4</v>
      </c>
      <c r="AEP34" s="1219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14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14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24" t="s">
        <v>11</v>
      </c>
      <c r="D58" s="122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49"/>
      <c r="B5" s="1251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50"/>
      <c r="B6" s="1252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3" t="s">
        <v>11</v>
      </c>
      <c r="D56" s="1254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0"/>
      <c r="B1" s="1210"/>
      <c r="C1" s="1210"/>
      <c r="D1" s="1210"/>
      <c r="E1" s="1210"/>
      <c r="F1" s="1210"/>
      <c r="G1" s="121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55"/>
      <c r="C4" s="464"/>
      <c r="D4" s="267"/>
      <c r="E4" s="345"/>
      <c r="F4" s="319"/>
      <c r="G4" s="245"/>
    </row>
    <row r="5" spans="1:10" ht="15" customHeight="1" x14ac:dyDescent="0.25">
      <c r="A5" s="1249"/>
      <c r="B5" s="1256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50"/>
      <c r="B6" s="1257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3" t="s">
        <v>11</v>
      </c>
      <c r="D55" s="1254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xSplit="2" ySplit="8" topLeftCell="M33" activePane="bottomRight" state="frozen"/>
      <selection activeCell="K1" sqref="K1"/>
      <selection pane="topRight" activeCell="M1" sqref="M1"/>
      <selection pane="bottomLeft" activeCell="K9" sqref="K9"/>
      <selection pane="bottomRigh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6" t="s">
        <v>212</v>
      </c>
      <c r="B1" s="1226"/>
      <c r="C1" s="1226"/>
      <c r="D1" s="1226"/>
      <c r="E1" s="1226"/>
      <c r="F1" s="1226"/>
      <c r="G1" s="1226"/>
      <c r="H1" s="11">
        <v>1</v>
      </c>
      <c r="I1" s="132"/>
      <c r="J1" s="73"/>
      <c r="M1" s="1222" t="s">
        <v>214</v>
      </c>
      <c r="N1" s="1222"/>
      <c r="O1" s="1222"/>
      <c r="P1" s="1222"/>
      <c r="Q1" s="1222"/>
      <c r="R1" s="1222"/>
      <c r="S1" s="122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58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58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3296.0399999999981</v>
      </c>
      <c r="T5" s="7">
        <f>Q4+Q5-S5+Q6+Q7</f>
        <v>4213.1200000000017</v>
      </c>
      <c r="U5" s="206"/>
      <c r="V5" s="73"/>
    </row>
    <row r="6" spans="1:23" x14ac:dyDescent="0.25">
      <c r="B6" s="1258"/>
      <c r="C6" s="215"/>
      <c r="D6" s="156"/>
      <c r="E6" s="105"/>
      <c r="F6" s="73"/>
      <c r="I6" s="207"/>
      <c r="J6" s="73"/>
      <c r="N6" s="1258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374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375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377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381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385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388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390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395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399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399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401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12">
        <v>44620</v>
      </c>
      <c r="F20" s="483">
        <f t="shared" si="5"/>
        <v>22.7</v>
      </c>
      <c r="G20" s="552" t="s">
        <v>372</v>
      </c>
      <c r="H20" s="553">
        <v>58</v>
      </c>
      <c r="I20" s="1013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406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12">
        <v>44620</v>
      </c>
      <c r="F21" s="483">
        <f t="shared" si="5"/>
        <v>4.54</v>
      </c>
      <c r="G21" s="552" t="s">
        <v>373</v>
      </c>
      <c r="H21" s="553">
        <v>58</v>
      </c>
      <c r="I21" s="1013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414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12">
        <v>44620</v>
      </c>
      <c r="F22" s="483">
        <f t="shared" si="5"/>
        <v>122.58</v>
      </c>
      <c r="G22" s="552" t="s">
        <v>373</v>
      </c>
      <c r="H22" s="553">
        <v>58</v>
      </c>
      <c r="I22" s="1013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416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1101"/>
      <c r="I23" s="1102">
        <f t="shared" si="8"/>
        <v>1.5631940186722204E-13</v>
      </c>
      <c r="J23" s="1103">
        <f t="shared" si="9"/>
        <v>0</v>
      </c>
      <c r="K23" s="1104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426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1101"/>
      <c r="I24" s="1102">
        <f t="shared" si="8"/>
        <v>1.5631940186722204E-13</v>
      </c>
      <c r="J24" s="1103">
        <f t="shared" si="9"/>
        <v>0</v>
      </c>
      <c r="K24" s="1104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429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1101"/>
      <c r="I25" s="1102">
        <f t="shared" si="8"/>
        <v>1.5631940186722204E-13</v>
      </c>
      <c r="J25" s="1103">
        <f t="shared" si="9"/>
        <v>0</v>
      </c>
      <c r="K25" s="1104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430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1101"/>
      <c r="I26" s="1102">
        <f t="shared" si="8"/>
        <v>1.5631940186722204E-13</v>
      </c>
      <c r="J26" s="1103">
        <f t="shared" si="9"/>
        <v>0</v>
      </c>
      <c r="K26" s="1104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434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1101"/>
      <c r="I27" s="1102">
        <f t="shared" si="8"/>
        <v>1.5631940186722204E-13</v>
      </c>
      <c r="J27" s="1103">
        <f t="shared" si="9"/>
        <v>0</v>
      </c>
      <c r="K27" s="1104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436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437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438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398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450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451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91">
        <v>44634</v>
      </c>
      <c r="R33" s="69">
        <f>P33</f>
        <v>45.4</v>
      </c>
      <c r="S33" s="70" t="s">
        <v>451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452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458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460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461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473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477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476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478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479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486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487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489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496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497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498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503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4213.1200000000053</v>
      </c>
      <c r="V50" s="73">
        <f t="shared" si="11"/>
        <v>928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4213.1200000000053</v>
      </c>
      <c r="V51" s="73">
        <f t="shared" si="11"/>
        <v>928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4213.1200000000053</v>
      </c>
      <c r="V52" s="73">
        <f t="shared" si="11"/>
        <v>928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4213.1200000000053</v>
      </c>
      <c r="V53" s="73">
        <f t="shared" si="11"/>
        <v>928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4213.1200000000053</v>
      </c>
      <c r="V54" s="73">
        <f t="shared" si="11"/>
        <v>928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4213.1200000000053</v>
      </c>
      <c r="V55" s="73">
        <f t="shared" si="11"/>
        <v>928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4213.1200000000053</v>
      </c>
      <c r="V56" s="73">
        <f t="shared" si="11"/>
        <v>928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4213.1200000000053</v>
      </c>
      <c r="V57" s="73">
        <f t="shared" si="11"/>
        <v>928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4213.1200000000053</v>
      </c>
      <c r="V58" s="73">
        <f t="shared" si="11"/>
        <v>928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4213.1200000000053</v>
      </c>
      <c r="V59" s="73">
        <f t="shared" si="11"/>
        <v>928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4213.1200000000053</v>
      </c>
      <c r="V60" s="73">
        <f t="shared" si="11"/>
        <v>928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4213.1200000000053</v>
      </c>
      <c r="V61" s="73">
        <f t="shared" si="11"/>
        <v>928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4213.1200000000053</v>
      </c>
      <c r="V62" s="73">
        <f t="shared" si="11"/>
        <v>928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4213.1200000000053</v>
      </c>
      <c r="V63" s="73">
        <f t="shared" si="11"/>
        <v>928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4213.1200000000053</v>
      </c>
      <c r="V64" s="73">
        <f t="shared" si="11"/>
        <v>928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4213.1200000000053</v>
      </c>
      <c r="V65" s="73">
        <f t="shared" si="11"/>
        <v>928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4213.1200000000053</v>
      </c>
      <c r="V66" s="73">
        <f t="shared" si="11"/>
        <v>928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4213.1200000000053</v>
      </c>
      <c r="V67" s="73">
        <f t="shared" si="11"/>
        <v>928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4213.1200000000053</v>
      </c>
      <c r="V68" s="73">
        <f t="shared" si="11"/>
        <v>928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726</v>
      </c>
      <c r="P70" s="6">
        <f>SUM(P9:P69)</f>
        <v>3296.0399999999981</v>
      </c>
      <c r="Q70" s="13"/>
      <c r="R70" s="6">
        <f>SUM(R9:R69)</f>
        <v>3296.0399999999981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928</v>
      </c>
      <c r="Q72" s="40"/>
      <c r="R72" s="6"/>
      <c r="S72" s="31"/>
      <c r="T72" s="17"/>
      <c r="U72" s="132"/>
      <c r="V72" s="73"/>
    </row>
    <row r="73" spans="2:23" x14ac:dyDescent="0.25">
      <c r="C73" s="1259" t="s">
        <v>19</v>
      </c>
      <c r="D73" s="1260"/>
      <c r="E73" s="39">
        <f>E4+E5-F70+E6+E7</f>
        <v>-1.1368683772161603E-13</v>
      </c>
      <c r="F73" s="6"/>
      <c r="G73" s="6"/>
      <c r="H73" s="17"/>
      <c r="I73" s="132"/>
      <c r="J73" s="73"/>
      <c r="O73" s="1259" t="s">
        <v>19</v>
      </c>
      <c r="P73" s="1260"/>
      <c r="Q73" s="39">
        <f>Q4+Q5-R70+Q6+Q7</f>
        <v>4213.1200000000017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4:R7">
    <sortCondition ref="P4:P7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61" t="s">
        <v>19</v>
      </c>
      <c r="J7" s="126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62"/>
      <c r="J8" s="1264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9" t="s">
        <v>19</v>
      </c>
      <c r="D64" s="126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V9" activePane="bottomRight" state="frozen"/>
      <selection activeCell="R1" sqref="R1"/>
      <selection pane="topRight" activeCell="U1" sqref="U1"/>
      <selection pane="bottomLeft" activeCell="R9" sqref="R9"/>
      <selection pane="bottomRight" activeCell="X17" sqref="X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26" t="s">
        <v>213</v>
      </c>
      <c r="B1" s="1226"/>
      <c r="C1" s="1226"/>
      <c r="D1" s="1226"/>
      <c r="E1" s="1226"/>
      <c r="F1" s="1226"/>
      <c r="G1" s="1226"/>
      <c r="H1" s="11">
        <v>1</v>
      </c>
      <c r="K1" s="1226" t="str">
        <f>A1</f>
        <v>INVENTARIO  DEL MES DE        FEBRERO    2022</v>
      </c>
      <c r="L1" s="1226"/>
      <c r="M1" s="1226"/>
      <c r="N1" s="1226"/>
      <c r="O1" s="1226"/>
      <c r="P1" s="1226"/>
      <c r="Q1" s="1226"/>
      <c r="R1" s="11">
        <v>2</v>
      </c>
      <c r="U1" s="1222" t="s">
        <v>214</v>
      </c>
      <c r="V1" s="1222"/>
      <c r="W1" s="1222"/>
      <c r="X1" s="1222"/>
      <c r="Y1" s="1222"/>
      <c r="Z1" s="1222"/>
      <c r="AA1" s="1222"/>
      <c r="AB1" s="11">
        <v>3</v>
      </c>
      <c r="AE1" s="1222" t="str">
        <f>U1</f>
        <v>ENTRADA DEL MES DE MARZO 2022</v>
      </c>
      <c r="AF1" s="1222"/>
      <c r="AG1" s="1222"/>
      <c r="AH1" s="1222"/>
      <c r="AI1" s="1222"/>
      <c r="AJ1" s="1222"/>
      <c r="AK1" s="1222"/>
      <c r="AL1" s="11">
        <v>4</v>
      </c>
      <c r="AO1" s="1222" t="str">
        <f>AE1</f>
        <v>ENTRADA DEL MES DE MARZO 2022</v>
      </c>
      <c r="AP1" s="1222"/>
      <c r="AQ1" s="1222"/>
      <c r="AR1" s="1222"/>
      <c r="AS1" s="1222"/>
      <c r="AT1" s="1222"/>
      <c r="AU1" s="1222"/>
      <c r="AV1" s="11">
        <v>5</v>
      </c>
      <c r="AY1" s="1222" t="str">
        <f>AO1</f>
        <v>ENTRADA DEL MES DE MARZO 2022</v>
      </c>
      <c r="AZ1" s="1222"/>
      <c r="BA1" s="1222"/>
      <c r="BB1" s="1222"/>
      <c r="BC1" s="1222"/>
      <c r="BD1" s="1222"/>
      <c r="BE1" s="1222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51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65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65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51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51" t="s">
        <v>324</v>
      </c>
      <c r="AQ5" s="642">
        <v>160</v>
      </c>
      <c r="AR5" s="253">
        <v>44638</v>
      </c>
      <c r="AS5" s="264">
        <v>100</v>
      </c>
      <c r="AT5" s="258">
        <v>5</v>
      </c>
      <c r="AU5" s="265"/>
      <c r="AX5" s="1071"/>
      <c r="AY5" s="255" t="s">
        <v>71</v>
      </c>
      <c r="AZ5" s="1251" t="s">
        <v>339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52"/>
      <c r="C6" s="585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65"/>
      <c r="M6" s="585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65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100</v>
      </c>
      <c r="AB6" s="7">
        <f>Y6-AA6+Y7+Y5-AA5</f>
        <v>200</v>
      </c>
      <c r="AE6" s="255"/>
      <c r="AF6" s="1252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180</v>
      </c>
      <c r="AL6" s="7">
        <f>AI6-AK6+AI7+AI5-AK5</f>
        <v>170</v>
      </c>
      <c r="AO6" s="255"/>
      <c r="AP6" s="1252"/>
      <c r="AQ6" s="585"/>
      <c r="AR6" s="253"/>
      <c r="AS6" s="272"/>
      <c r="AT6" s="258"/>
      <c r="AU6" s="267">
        <f>AT78</f>
        <v>100</v>
      </c>
      <c r="AV6" s="7">
        <f>AS6-AU6+AS7+AS5-AU5</f>
        <v>0</v>
      </c>
      <c r="AX6" s="1071"/>
      <c r="AY6" s="255"/>
      <c r="AZ6" s="1252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476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402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485</v>
      </c>
      <c r="AV9" s="271">
        <v>165</v>
      </c>
      <c r="AW9" s="280">
        <f>AS6-AT9+AS5+AS7</f>
        <v>80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497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430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492</v>
      </c>
      <c r="AV10" s="271">
        <v>165</v>
      </c>
      <c r="AW10" s="280">
        <f>AW9-AT10</f>
        <v>40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20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200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434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499</v>
      </c>
      <c r="AV11" s="271">
        <v>165</v>
      </c>
      <c r="AW11" s="280">
        <f t="shared" ref="AW11:AW74" si="15">AW10-AT11</f>
        <v>20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20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200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446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500</v>
      </c>
      <c r="AV12" s="271">
        <v>165</v>
      </c>
      <c r="AW12" s="280">
        <f t="shared" si="15"/>
        <v>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20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200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464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8">
        <f t="shared" si="14"/>
        <v>0</v>
      </c>
      <c r="AU13" s="1129"/>
      <c r="AV13" s="1130"/>
      <c r="AW13" s="1124">
        <f t="shared" si="15"/>
        <v>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20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200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476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8">
        <f t="shared" si="14"/>
        <v>0</v>
      </c>
      <c r="AU14" s="1129"/>
      <c r="AV14" s="1130"/>
      <c r="AW14" s="1124">
        <f t="shared" si="15"/>
        <v>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20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200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497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8"/>
      <c r="AS15" s="902"/>
      <c r="AT15" s="1128">
        <f t="shared" si="14"/>
        <v>0</v>
      </c>
      <c r="AU15" s="1131"/>
      <c r="AV15" s="1101"/>
      <c r="AW15" s="1124">
        <f t="shared" si="15"/>
        <v>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20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200</v>
      </c>
      <c r="AF16" s="83">
        <f t="shared" si="7"/>
        <v>17</v>
      </c>
      <c r="AG16" s="73"/>
      <c r="AH16" s="269"/>
      <c r="AI16" s="299"/>
      <c r="AJ16" s="269">
        <f t="shared" si="12"/>
        <v>0</v>
      </c>
      <c r="AK16" s="270"/>
      <c r="AL16" s="271"/>
      <c r="AM16" s="280">
        <f t="shared" si="13"/>
        <v>170</v>
      </c>
      <c r="AP16" s="83">
        <f t="shared" si="8"/>
        <v>0</v>
      </c>
      <c r="AQ16" s="73"/>
      <c r="AR16" s="898"/>
      <c r="AS16" s="902"/>
      <c r="AT16" s="1128">
        <f t="shared" si="14"/>
        <v>0</v>
      </c>
      <c r="AU16" s="1131"/>
      <c r="AV16" s="1101"/>
      <c r="AW16" s="1124">
        <f t="shared" si="15"/>
        <v>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20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200</v>
      </c>
      <c r="AF17" s="83">
        <f t="shared" si="7"/>
        <v>17</v>
      </c>
      <c r="AG17" s="73"/>
      <c r="AH17" s="269"/>
      <c r="AI17" s="299"/>
      <c r="AJ17" s="269">
        <f t="shared" si="12"/>
        <v>0</v>
      </c>
      <c r="AK17" s="270"/>
      <c r="AL17" s="271"/>
      <c r="AM17" s="280">
        <f t="shared" si="13"/>
        <v>170</v>
      </c>
      <c r="AP17" s="83">
        <f t="shared" si="8"/>
        <v>0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8">
        <v>20</v>
      </c>
      <c r="O18" s="849">
        <v>44622</v>
      </c>
      <c r="P18" s="848">
        <f t="shared" si="2"/>
        <v>20</v>
      </c>
      <c r="Q18" s="641" t="s">
        <v>384</v>
      </c>
      <c r="R18" s="850">
        <v>100</v>
      </c>
      <c r="S18" s="280">
        <f t="shared" si="3"/>
        <v>50</v>
      </c>
      <c r="U18" s="122"/>
      <c r="V18" s="83">
        <f t="shared" si="4"/>
        <v>20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200</v>
      </c>
      <c r="AE18" s="122"/>
      <c r="AF18" s="83">
        <f t="shared" si="7"/>
        <v>17</v>
      </c>
      <c r="AG18" s="73"/>
      <c r="AH18" s="269"/>
      <c r="AI18" s="299"/>
      <c r="AJ18" s="269">
        <f t="shared" si="12"/>
        <v>0</v>
      </c>
      <c r="AK18" s="270"/>
      <c r="AL18" s="271"/>
      <c r="AM18" s="280">
        <f t="shared" si="13"/>
        <v>170</v>
      </c>
      <c r="AO18" s="122"/>
      <c r="AP18" s="83">
        <f t="shared" si="8"/>
        <v>0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8">
        <v>20</v>
      </c>
      <c r="O19" s="849">
        <v>44630</v>
      </c>
      <c r="P19" s="848">
        <f t="shared" si="2"/>
        <v>20</v>
      </c>
      <c r="Q19" s="641" t="s">
        <v>430</v>
      </c>
      <c r="R19" s="850">
        <v>100</v>
      </c>
      <c r="S19" s="280">
        <f t="shared" si="3"/>
        <v>30</v>
      </c>
      <c r="U19" s="122"/>
      <c r="V19" s="83">
        <f t="shared" si="4"/>
        <v>20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200</v>
      </c>
      <c r="AE19" s="122"/>
      <c r="AF19" s="83">
        <f t="shared" si="7"/>
        <v>17</v>
      </c>
      <c r="AG19" s="15"/>
      <c r="AH19" s="269"/>
      <c r="AI19" s="299"/>
      <c r="AJ19" s="269">
        <f t="shared" si="12"/>
        <v>0</v>
      </c>
      <c r="AK19" s="270"/>
      <c r="AL19" s="271"/>
      <c r="AM19" s="280">
        <f t="shared" si="13"/>
        <v>170</v>
      </c>
      <c r="AO19" s="122"/>
      <c r="AP19" s="83">
        <f t="shared" si="8"/>
        <v>0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8">
        <v>10</v>
      </c>
      <c r="O20" s="849">
        <v>44632</v>
      </c>
      <c r="P20" s="848">
        <f t="shared" si="2"/>
        <v>10</v>
      </c>
      <c r="Q20" s="641" t="s">
        <v>445</v>
      </c>
      <c r="R20" s="850">
        <v>100</v>
      </c>
      <c r="S20" s="280">
        <f t="shared" si="3"/>
        <v>20</v>
      </c>
      <c r="U20" s="122"/>
      <c r="V20" s="83">
        <f t="shared" si="4"/>
        <v>20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200</v>
      </c>
      <c r="AE20" s="122"/>
      <c r="AF20" s="83">
        <f t="shared" si="7"/>
        <v>17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170</v>
      </c>
      <c r="AO20" s="122"/>
      <c r="AP20" s="83">
        <f t="shared" si="8"/>
        <v>0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8">
        <v>20</v>
      </c>
      <c r="O21" s="849">
        <v>44636</v>
      </c>
      <c r="P21" s="848">
        <f t="shared" si="2"/>
        <v>20</v>
      </c>
      <c r="Q21" s="641" t="s">
        <v>464</v>
      </c>
      <c r="R21" s="850">
        <v>100</v>
      </c>
      <c r="S21" s="280">
        <f t="shared" si="3"/>
        <v>0</v>
      </c>
      <c r="U21" s="122"/>
      <c r="V21" s="83">
        <f t="shared" si="4"/>
        <v>20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200</v>
      </c>
      <c r="AE21" s="122"/>
      <c r="AF21" s="83">
        <f t="shared" si="7"/>
        <v>17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170</v>
      </c>
      <c r="AO21" s="122"/>
      <c r="AP21" s="83">
        <f t="shared" si="8"/>
        <v>0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8"/>
      <c r="O22" s="849"/>
      <c r="P22" s="848">
        <f t="shared" si="2"/>
        <v>0</v>
      </c>
      <c r="Q22" s="1122"/>
      <c r="R22" s="1123"/>
      <c r="S22" s="1124">
        <f t="shared" si="3"/>
        <v>0</v>
      </c>
      <c r="U22" s="122"/>
      <c r="V22" s="286">
        <f t="shared" si="4"/>
        <v>20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200</v>
      </c>
      <c r="AE22" s="122"/>
      <c r="AF22" s="286">
        <f t="shared" si="7"/>
        <v>17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170</v>
      </c>
      <c r="AO22" s="122"/>
      <c r="AP22" s="286">
        <f t="shared" si="8"/>
        <v>0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8">
        <v>20</v>
      </c>
      <c r="E23" s="849">
        <v>44622</v>
      </c>
      <c r="F23" s="848">
        <f t="shared" si="10"/>
        <v>20</v>
      </c>
      <c r="G23" s="641" t="s">
        <v>384</v>
      </c>
      <c r="H23" s="850">
        <v>115</v>
      </c>
      <c r="I23" s="280">
        <f t="shared" si="11"/>
        <v>0</v>
      </c>
      <c r="K23" s="123"/>
      <c r="L23" s="286">
        <f t="shared" si="1"/>
        <v>0</v>
      </c>
      <c r="M23" s="15"/>
      <c r="N23" s="848"/>
      <c r="O23" s="849"/>
      <c r="P23" s="848">
        <f t="shared" si="2"/>
        <v>0</v>
      </c>
      <c r="Q23" s="1122"/>
      <c r="R23" s="1123"/>
      <c r="S23" s="1124">
        <f t="shared" si="3"/>
        <v>0</v>
      </c>
      <c r="U23" s="123"/>
      <c r="V23" s="286">
        <f t="shared" si="4"/>
        <v>20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200</v>
      </c>
      <c r="AE23" s="123"/>
      <c r="AF23" s="286">
        <f t="shared" si="7"/>
        <v>17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170</v>
      </c>
      <c r="AO23" s="123"/>
      <c r="AP23" s="286">
        <f t="shared" si="8"/>
        <v>0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8"/>
      <c r="E24" s="849"/>
      <c r="F24" s="1121">
        <f t="shared" si="10"/>
        <v>0</v>
      </c>
      <c r="G24" s="1122"/>
      <c r="H24" s="1123"/>
      <c r="I24" s="1124">
        <f t="shared" si="11"/>
        <v>0</v>
      </c>
      <c r="K24" s="122"/>
      <c r="L24" s="286">
        <f t="shared" si="1"/>
        <v>0</v>
      </c>
      <c r="M24" s="15"/>
      <c r="N24" s="848"/>
      <c r="O24" s="849"/>
      <c r="P24" s="848">
        <f t="shared" si="2"/>
        <v>0</v>
      </c>
      <c r="Q24" s="1122"/>
      <c r="R24" s="1123"/>
      <c r="S24" s="1124">
        <f t="shared" si="3"/>
        <v>0</v>
      </c>
      <c r="U24" s="122"/>
      <c r="V24" s="286">
        <f t="shared" si="4"/>
        <v>20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200</v>
      </c>
      <c r="AE24" s="122"/>
      <c r="AF24" s="286">
        <f t="shared" si="7"/>
        <v>17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170</v>
      </c>
      <c r="AO24" s="122"/>
      <c r="AP24" s="286">
        <f t="shared" si="8"/>
        <v>0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8"/>
      <c r="E25" s="849"/>
      <c r="F25" s="1121">
        <f t="shared" si="10"/>
        <v>0</v>
      </c>
      <c r="G25" s="1122"/>
      <c r="H25" s="1123"/>
      <c r="I25" s="1124">
        <f t="shared" si="11"/>
        <v>0</v>
      </c>
      <c r="K25" s="122"/>
      <c r="L25" s="286">
        <f t="shared" si="1"/>
        <v>0</v>
      </c>
      <c r="M25" s="15"/>
      <c r="N25" s="848"/>
      <c r="O25" s="849"/>
      <c r="P25" s="848">
        <f t="shared" si="2"/>
        <v>0</v>
      </c>
      <c r="Q25" s="1122" t="s">
        <v>22</v>
      </c>
      <c r="R25" s="1123"/>
      <c r="S25" s="1124">
        <f t="shared" si="3"/>
        <v>0</v>
      </c>
      <c r="U25" s="122"/>
      <c r="V25" s="286">
        <f t="shared" si="4"/>
        <v>20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200</v>
      </c>
      <c r="AE25" s="122"/>
      <c r="AF25" s="286">
        <f t="shared" si="7"/>
        <v>17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170</v>
      </c>
      <c r="AO25" s="122"/>
      <c r="AP25" s="286">
        <f t="shared" si="8"/>
        <v>0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7"/>
      <c r="E26" s="948"/>
      <c r="F26" s="1125">
        <f t="shared" si="10"/>
        <v>0</v>
      </c>
      <c r="G26" s="1126"/>
      <c r="H26" s="1127"/>
      <c r="I26" s="1124">
        <f t="shared" si="11"/>
        <v>0</v>
      </c>
      <c r="K26" s="122"/>
      <c r="L26" s="198">
        <f t="shared" si="1"/>
        <v>0</v>
      </c>
      <c r="M26" s="15"/>
      <c r="N26" s="848"/>
      <c r="O26" s="849"/>
      <c r="P26" s="848">
        <f t="shared" si="2"/>
        <v>0</v>
      </c>
      <c r="Q26" s="641"/>
      <c r="R26" s="850"/>
      <c r="S26" s="280">
        <f t="shared" si="3"/>
        <v>0</v>
      </c>
      <c r="U26" s="122"/>
      <c r="V26" s="198">
        <f t="shared" si="4"/>
        <v>20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200</v>
      </c>
      <c r="AE26" s="122"/>
      <c r="AF26" s="198">
        <f t="shared" si="7"/>
        <v>17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170</v>
      </c>
      <c r="AO26" s="122"/>
      <c r="AP26" s="198">
        <f t="shared" si="8"/>
        <v>0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7"/>
      <c r="E27" s="948"/>
      <c r="F27" s="1125">
        <f t="shared" si="10"/>
        <v>0</v>
      </c>
      <c r="G27" s="1126"/>
      <c r="H27" s="1127"/>
      <c r="I27" s="1124">
        <f t="shared" si="11"/>
        <v>0</v>
      </c>
      <c r="K27" s="122"/>
      <c r="L27" s="286">
        <f t="shared" si="1"/>
        <v>0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20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200</v>
      </c>
      <c r="AE27" s="122"/>
      <c r="AF27" s="286">
        <f t="shared" si="7"/>
        <v>17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170</v>
      </c>
      <c r="AO27" s="122"/>
      <c r="AP27" s="286">
        <f t="shared" si="8"/>
        <v>0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8">
        <f t="shared" si="10"/>
        <v>0</v>
      </c>
      <c r="G28" s="1129"/>
      <c r="H28" s="1130"/>
      <c r="I28" s="1124">
        <f t="shared" si="11"/>
        <v>0</v>
      </c>
      <c r="K28" s="122"/>
      <c r="L28" s="198">
        <f t="shared" si="1"/>
        <v>0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0</v>
      </c>
      <c r="U28" s="122"/>
      <c r="V28" s="198">
        <f t="shared" si="4"/>
        <v>20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200</v>
      </c>
      <c r="AE28" s="122"/>
      <c r="AF28" s="198">
        <f t="shared" si="7"/>
        <v>17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170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20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200</v>
      </c>
      <c r="AE29" s="122"/>
      <c r="AF29" s="286">
        <f t="shared" si="7"/>
        <v>17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170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20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200</v>
      </c>
      <c r="AE30" s="122"/>
      <c r="AF30" s="286">
        <f t="shared" si="7"/>
        <v>17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170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20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200</v>
      </c>
      <c r="AE31" s="122"/>
      <c r="AF31" s="286">
        <f t="shared" si="7"/>
        <v>17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170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20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200</v>
      </c>
      <c r="AE32" s="122"/>
      <c r="AF32" s="286">
        <f t="shared" si="7"/>
        <v>17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170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20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200</v>
      </c>
      <c r="AE33" s="122"/>
      <c r="AF33" s="286">
        <f t="shared" si="7"/>
        <v>17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170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20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200</v>
      </c>
      <c r="AE34" s="122"/>
      <c r="AF34" s="286">
        <f t="shared" si="7"/>
        <v>17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170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20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200</v>
      </c>
      <c r="AE35" s="122"/>
      <c r="AF35" s="286">
        <f t="shared" si="7"/>
        <v>17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170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20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200</v>
      </c>
      <c r="AE36" s="122" t="s">
        <v>22</v>
      </c>
      <c r="AF36" s="286">
        <f t="shared" si="7"/>
        <v>17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170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20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200</v>
      </c>
      <c r="AE37" s="123"/>
      <c r="AF37" s="286">
        <f t="shared" si="7"/>
        <v>17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170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20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200</v>
      </c>
      <c r="AE38" s="122"/>
      <c r="AF38" s="286">
        <f t="shared" si="7"/>
        <v>17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170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20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200</v>
      </c>
      <c r="AE39" s="122"/>
      <c r="AF39" s="83">
        <f t="shared" si="7"/>
        <v>17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170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20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200</v>
      </c>
      <c r="AE40" s="122"/>
      <c r="AF40" s="83">
        <f t="shared" si="7"/>
        <v>17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170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20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200</v>
      </c>
      <c r="AE41" s="122"/>
      <c r="AF41" s="83">
        <f t="shared" si="7"/>
        <v>17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170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20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200</v>
      </c>
      <c r="AE42" s="122"/>
      <c r="AF42" s="83">
        <f t="shared" si="7"/>
        <v>17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170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20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200</v>
      </c>
      <c r="AE43" s="122"/>
      <c r="AF43" s="83">
        <f t="shared" si="7"/>
        <v>17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170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20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200</v>
      </c>
      <c r="AE44" s="122"/>
      <c r="AF44" s="83">
        <f t="shared" si="7"/>
        <v>17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170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20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200</v>
      </c>
      <c r="AE45" s="122"/>
      <c r="AF45" s="83">
        <f t="shared" si="7"/>
        <v>17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170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20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200</v>
      </c>
      <c r="AE46" s="122"/>
      <c r="AF46" s="83">
        <f t="shared" si="7"/>
        <v>17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170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20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200</v>
      </c>
      <c r="AE47" s="122"/>
      <c r="AF47" s="83">
        <f t="shared" si="7"/>
        <v>17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170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20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200</v>
      </c>
      <c r="AE48" s="122"/>
      <c r="AF48" s="83">
        <f t="shared" si="7"/>
        <v>17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170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20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200</v>
      </c>
      <c r="AE49" s="122"/>
      <c r="AF49" s="83">
        <f t="shared" si="7"/>
        <v>17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170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20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200</v>
      </c>
      <c r="AE50" s="122"/>
      <c r="AF50" s="83">
        <f t="shared" si="7"/>
        <v>17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170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20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200</v>
      </c>
      <c r="AE51" s="122"/>
      <c r="AF51" s="83">
        <f t="shared" si="7"/>
        <v>17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170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20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200</v>
      </c>
      <c r="AE52" s="122"/>
      <c r="AF52" s="83">
        <f t="shared" si="7"/>
        <v>17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170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20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200</v>
      </c>
      <c r="AE53" s="122"/>
      <c r="AF53" s="83">
        <f t="shared" si="7"/>
        <v>17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170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20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200</v>
      </c>
      <c r="AE54" s="122"/>
      <c r="AF54" s="83">
        <f t="shared" si="7"/>
        <v>17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170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20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200</v>
      </c>
      <c r="AE55" s="122"/>
      <c r="AF55" s="12">
        <f t="shared" si="7"/>
        <v>17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170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20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200</v>
      </c>
      <c r="AE56" s="122"/>
      <c r="AF56" s="12">
        <f t="shared" si="7"/>
        <v>17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170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20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200</v>
      </c>
      <c r="AE57" s="122"/>
      <c r="AF57" s="12">
        <f t="shared" si="7"/>
        <v>17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170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20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200</v>
      </c>
      <c r="AE58" s="122"/>
      <c r="AF58" s="12">
        <f t="shared" si="7"/>
        <v>17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170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20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200</v>
      </c>
      <c r="AE59" s="122"/>
      <c r="AF59" s="12">
        <f t="shared" si="7"/>
        <v>17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170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20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200</v>
      </c>
      <c r="AE60" s="122"/>
      <c r="AF60" s="12">
        <f t="shared" si="7"/>
        <v>17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170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20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200</v>
      </c>
      <c r="AE61" s="122"/>
      <c r="AF61" s="12">
        <f t="shared" si="7"/>
        <v>17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170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20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200</v>
      </c>
      <c r="AE62" s="122"/>
      <c r="AF62" s="12">
        <f t="shared" si="7"/>
        <v>17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170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20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200</v>
      </c>
      <c r="AE63" s="122"/>
      <c r="AF63" s="12">
        <f t="shared" si="7"/>
        <v>17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170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20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200</v>
      </c>
      <c r="AE64" s="122"/>
      <c r="AF64" s="12">
        <f t="shared" si="7"/>
        <v>17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170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20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200</v>
      </c>
      <c r="AE65" s="122"/>
      <c r="AF65" s="12">
        <f t="shared" si="7"/>
        <v>17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170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20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200</v>
      </c>
      <c r="AE66" s="122"/>
      <c r="AF66" s="12">
        <f t="shared" si="7"/>
        <v>17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170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20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200</v>
      </c>
      <c r="AE67" s="122"/>
      <c r="AF67" s="12">
        <f t="shared" si="7"/>
        <v>17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170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20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200</v>
      </c>
      <c r="AE68" s="122"/>
      <c r="AF68" s="12">
        <f t="shared" si="7"/>
        <v>17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170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20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200</v>
      </c>
      <c r="AE69" s="122"/>
      <c r="AF69" s="12">
        <f t="shared" si="7"/>
        <v>17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170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20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200</v>
      </c>
      <c r="AE70" s="122"/>
      <c r="AF70" s="12">
        <f t="shared" si="7"/>
        <v>17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170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20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200</v>
      </c>
      <c r="AE71" s="122"/>
      <c r="AF71" s="12">
        <f t="shared" si="7"/>
        <v>17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170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20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200</v>
      </c>
      <c r="AE72" s="122"/>
      <c r="AF72" s="12">
        <f t="shared" si="7"/>
        <v>17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170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20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200</v>
      </c>
      <c r="AE73" s="122"/>
      <c r="AF73" s="12">
        <f t="shared" si="7"/>
        <v>17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170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20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200</v>
      </c>
      <c r="AE74" s="122"/>
      <c r="AF74" s="12">
        <f t="shared" ref="AF74:AF75" si="25">AF73-AG74</f>
        <v>17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170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20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200</v>
      </c>
      <c r="AE75" s="122"/>
      <c r="AF75" s="12">
        <f t="shared" si="25"/>
        <v>17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170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200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170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10</v>
      </c>
      <c r="X78" s="6">
        <f>SUM(X9:X77)</f>
        <v>100</v>
      </c>
      <c r="Z78" s="6">
        <f>SUM(Z9:Z77)</f>
        <v>100</v>
      </c>
      <c r="AG78" s="53">
        <f>SUM(AG9:AG77)</f>
        <v>18</v>
      </c>
      <c r="AH78" s="6">
        <f>SUM(AH9:AH77)</f>
        <v>180</v>
      </c>
      <c r="AJ78" s="6">
        <f>SUM(AJ9:AJ77)</f>
        <v>180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20</v>
      </c>
      <c r="AH81" s="45" t="s">
        <v>4</v>
      </c>
      <c r="AI81" s="56">
        <f>AJ5+AJ6-AG78+AJ7</f>
        <v>17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24" t="s">
        <v>11</v>
      </c>
      <c r="D83" s="1225"/>
      <c r="E83" s="57">
        <f>E5+E6-F78+E7</f>
        <v>0</v>
      </c>
      <c r="F83" s="73"/>
      <c r="M83" s="1224" t="s">
        <v>11</v>
      </c>
      <c r="N83" s="1225"/>
      <c r="O83" s="57">
        <f>O5+O6-P78+O7</f>
        <v>0</v>
      </c>
      <c r="P83" s="73"/>
      <c r="W83" s="1224" t="s">
        <v>11</v>
      </c>
      <c r="X83" s="1225"/>
      <c r="Y83" s="57">
        <f>Y5+Y6-Z78+Y7</f>
        <v>200</v>
      </c>
      <c r="Z83" s="73"/>
      <c r="AG83" s="1224" t="s">
        <v>11</v>
      </c>
      <c r="AH83" s="1225"/>
      <c r="AI83" s="57">
        <f>AI5+AI6-AJ78+AI7</f>
        <v>170</v>
      </c>
      <c r="AJ83" s="73"/>
      <c r="AQ83" s="1224" t="s">
        <v>11</v>
      </c>
      <c r="AR83" s="1225"/>
      <c r="AS83" s="57">
        <f>AS5+AS6-AT78+AS7</f>
        <v>0</v>
      </c>
      <c r="AT83" s="73"/>
      <c r="BA83" s="1224" t="s">
        <v>11</v>
      </c>
      <c r="BB83" s="1225"/>
      <c r="BC83" s="57">
        <f>BC5+BC6-BD78+BC7</f>
        <v>20</v>
      </c>
      <c r="BD83" s="73"/>
    </row>
  </sheetData>
  <mergeCells count="18">
    <mergeCell ref="AY1:BE1"/>
    <mergeCell ref="AZ5:AZ6"/>
    <mergeCell ref="BA83:BB83"/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H11" sqref="H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68" t="s">
        <v>222</v>
      </c>
      <c r="B1" s="1268"/>
      <c r="C1" s="1268"/>
      <c r="D1" s="1268"/>
      <c r="E1" s="1268"/>
      <c r="F1" s="1268"/>
      <c r="G1" s="1268"/>
      <c r="H1" s="99">
        <v>1</v>
      </c>
      <c r="L1" s="1268" t="s">
        <v>222</v>
      </c>
      <c r="M1" s="1268"/>
      <c r="N1" s="1268"/>
      <c r="O1" s="1268"/>
      <c r="P1" s="1268"/>
      <c r="Q1" s="1268"/>
      <c r="R1" s="1268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69" t="s">
        <v>54</v>
      </c>
      <c r="B5" s="1270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298.83</v>
      </c>
      <c r="H5" s="58">
        <f>E4+E5+E6-G5</f>
        <v>1085.9000000000001</v>
      </c>
      <c r="L5" s="1274" t="s">
        <v>54</v>
      </c>
      <c r="M5" s="1270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69"/>
      <c r="B6" s="1271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74"/>
      <c r="M6" s="1271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69"/>
      <c r="B7" s="1271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74"/>
      <c r="M7" s="1271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72" t="s">
        <v>49</v>
      </c>
      <c r="J8" s="1266" t="s">
        <v>4</v>
      </c>
      <c r="L8" s="1071"/>
      <c r="M8" s="631"/>
      <c r="N8" s="296"/>
      <c r="O8" s="317"/>
      <c r="P8" s="439"/>
      <c r="Q8" s="440"/>
      <c r="R8" s="248"/>
      <c r="S8" s="245"/>
      <c r="T8" s="1272" t="s">
        <v>49</v>
      </c>
      <c r="U8" s="126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73"/>
      <c r="J9" s="1267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73"/>
      <c r="U9" s="1267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426</v>
      </c>
      <c r="H10" s="271">
        <v>54</v>
      </c>
      <c r="I10" s="272">
        <f>E4+E5+E6-F10+E7+E8</f>
        <v>1822.63</v>
      </c>
      <c r="J10" s="273">
        <f>F4+F5+F6+F7-C10+F8</f>
        <v>61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1822.63</v>
      </c>
      <c r="J11" s="273">
        <f>J10-C11</f>
        <v>61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/>
      <c r="D12" s="158">
        <v>0</v>
      </c>
      <c r="E12" s="936"/>
      <c r="F12" s="269">
        <f>D12</f>
        <v>0</v>
      </c>
      <c r="G12" s="270"/>
      <c r="H12" s="271"/>
      <c r="I12" s="272">
        <f t="shared" ref="I12:I26" si="0">I11-F12</f>
        <v>1822.63</v>
      </c>
      <c r="J12" s="273">
        <f t="shared" ref="J12:J26" si="1">J11-C12</f>
        <v>61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/>
      <c r="D13" s="158">
        <v>0</v>
      </c>
      <c r="E13" s="511"/>
      <c r="F13" s="269">
        <f t="shared" ref="F13:F36" si="4">D13</f>
        <v>0</v>
      </c>
      <c r="G13" s="270"/>
      <c r="H13" s="271"/>
      <c r="I13" s="272">
        <f t="shared" si="0"/>
        <v>1822.63</v>
      </c>
      <c r="J13" s="273">
        <f t="shared" si="1"/>
        <v>61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270"/>
      <c r="H14" s="271"/>
      <c r="I14" s="272">
        <f t="shared" si="0"/>
        <v>1822.63</v>
      </c>
      <c r="J14" s="273">
        <f t="shared" si="1"/>
        <v>61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270"/>
      <c r="H15" s="271"/>
      <c r="I15" s="272">
        <f t="shared" si="0"/>
        <v>1822.63</v>
      </c>
      <c r="J15" s="273">
        <f t="shared" si="1"/>
        <v>61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270"/>
      <c r="H16" s="271"/>
      <c r="I16" s="272">
        <f t="shared" si="0"/>
        <v>1822.63</v>
      </c>
      <c r="J16" s="273">
        <f t="shared" si="1"/>
        <v>61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1822.63</v>
      </c>
      <c r="J17" s="273">
        <f t="shared" si="1"/>
        <v>61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1822.63</v>
      </c>
      <c r="J18" s="273">
        <f t="shared" si="1"/>
        <v>61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1822.63</v>
      </c>
      <c r="J19" s="273">
        <f t="shared" si="1"/>
        <v>61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1822.63</v>
      </c>
      <c r="J20" s="273">
        <f t="shared" si="1"/>
        <v>61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1822.63</v>
      </c>
      <c r="J21" s="273">
        <f t="shared" si="1"/>
        <v>61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1822.63</v>
      </c>
      <c r="J22" s="273">
        <f t="shared" si="1"/>
        <v>61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1822.63</v>
      </c>
      <c r="J23" s="273">
        <f t="shared" si="1"/>
        <v>61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1822.63</v>
      </c>
      <c r="J24" s="127">
        <f t="shared" si="1"/>
        <v>61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1822.63</v>
      </c>
      <c r="J25" s="127">
        <f t="shared" si="1"/>
        <v>61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1822.63</v>
      </c>
      <c r="J26" s="127">
        <f t="shared" si="1"/>
        <v>61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10</v>
      </c>
      <c r="D37" s="158">
        <v>0</v>
      </c>
      <c r="E37" s="38"/>
      <c r="F37" s="5">
        <f>SUM(F10:F36)</f>
        <v>298.83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61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53" t="s">
        <v>11</v>
      </c>
      <c r="D40" s="1254"/>
      <c r="E40" s="148">
        <f>E5+E4+E6+-F37+E7</f>
        <v>1822.63</v>
      </c>
      <c r="F40" s="5"/>
      <c r="L40" s="47"/>
      <c r="N40" s="1253" t="s">
        <v>11</v>
      </c>
      <c r="O40" s="1254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J1" workbookViewId="0">
      <selection activeCell="S23" sqref="S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5" t="s">
        <v>207</v>
      </c>
      <c r="B1" s="1275"/>
      <c r="C1" s="1275"/>
      <c r="D1" s="1275"/>
      <c r="E1" s="1275"/>
      <c r="F1" s="1275"/>
      <c r="G1" s="1275"/>
      <c r="H1" s="99">
        <v>1</v>
      </c>
      <c r="L1" s="1268" t="s">
        <v>214</v>
      </c>
      <c r="M1" s="1268"/>
      <c r="N1" s="1268"/>
      <c r="O1" s="1268"/>
      <c r="P1" s="1268"/>
      <c r="Q1" s="1268"/>
      <c r="R1" s="1268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69" t="s">
        <v>123</v>
      </c>
      <c r="B5" s="1276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69" t="s">
        <v>250</v>
      </c>
      <c r="M5" s="1276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69"/>
      <c r="B6" s="1277"/>
      <c r="C6" s="296"/>
      <c r="D6" s="441"/>
      <c r="E6" s="346"/>
      <c r="F6" s="321"/>
      <c r="G6" s="248"/>
      <c r="H6" s="245"/>
      <c r="I6" s="245"/>
      <c r="L6" s="1269"/>
      <c r="M6" s="1277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69"/>
      <c r="B7" s="1277"/>
      <c r="C7" s="296"/>
      <c r="D7" s="441"/>
      <c r="E7" s="346"/>
      <c r="F7" s="321"/>
      <c r="G7" s="248"/>
      <c r="H7" s="245"/>
      <c r="I7" s="684"/>
      <c r="J7" s="528"/>
      <c r="L7" s="1269"/>
      <c r="M7" s="1277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72" t="s">
        <v>49</v>
      </c>
      <c r="J8" s="1266" t="s">
        <v>4</v>
      </c>
      <c r="L8" s="245"/>
      <c r="M8" s="631"/>
      <c r="N8" s="296"/>
      <c r="O8" s="317"/>
      <c r="P8" s="439"/>
      <c r="Q8" s="440"/>
      <c r="R8" s="248"/>
      <c r="S8" s="245"/>
      <c r="T8" s="1272" t="s">
        <v>49</v>
      </c>
      <c r="U8" s="126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73"/>
      <c r="J9" s="126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73"/>
      <c r="U9" s="1267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435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8">
        <v>44631</v>
      </c>
      <c r="Q11" s="269">
        <f t="shared" si="1"/>
        <v>30</v>
      </c>
      <c r="R11" s="270" t="s">
        <v>438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450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450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452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452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465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470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4" t="s">
        <v>492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493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4">
        <f t="shared" si="2"/>
        <v>10</v>
      </c>
      <c r="E20" s="1009">
        <v>44621</v>
      </c>
      <c r="F20" s="483">
        <f t="shared" si="0"/>
        <v>10</v>
      </c>
      <c r="G20" s="484" t="s">
        <v>376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498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4">
        <f t="shared" si="2"/>
        <v>20</v>
      </c>
      <c r="E21" s="1009">
        <v>44621</v>
      </c>
      <c r="F21" s="483">
        <f t="shared" si="0"/>
        <v>20</v>
      </c>
      <c r="G21" s="484" t="s">
        <v>377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501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4">
        <f t="shared" si="2"/>
        <v>60</v>
      </c>
      <c r="E22" s="486">
        <v>44622</v>
      </c>
      <c r="F22" s="483">
        <f t="shared" si="0"/>
        <v>60</v>
      </c>
      <c r="G22" s="552" t="s">
        <v>382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503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4">
        <f t="shared" si="2"/>
        <v>10</v>
      </c>
      <c r="E23" s="486">
        <v>44623</v>
      </c>
      <c r="F23" s="483">
        <f t="shared" si="0"/>
        <v>10</v>
      </c>
      <c r="G23" s="552" t="s">
        <v>387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4">
        <f t="shared" si="2"/>
        <v>30</v>
      </c>
      <c r="E24" s="486">
        <v>44624</v>
      </c>
      <c r="F24" s="483">
        <f t="shared" si="0"/>
        <v>30</v>
      </c>
      <c r="G24" s="552" t="s">
        <v>391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4">
        <f t="shared" si="2"/>
        <v>60</v>
      </c>
      <c r="E25" s="486">
        <v>44625</v>
      </c>
      <c r="F25" s="483">
        <f t="shared" si="0"/>
        <v>60</v>
      </c>
      <c r="G25" s="552" t="s">
        <v>402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4">
        <f t="shared" si="2"/>
        <v>10</v>
      </c>
      <c r="E26" s="486">
        <v>44627</v>
      </c>
      <c r="F26" s="483">
        <f t="shared" si="0"/>
        <v>10</v>
      </c>
      <c r="G26" s="552" t="s">
        <v>409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1131"/>
      <c r="H27" s="1101"/>
      <c r="I27" s="1132">
        <f t="shared" si="4"/>
        <v>0</v>
      </c>
      <c r="J27" s="1133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1131"/>
      <c r="H28" s="1101"/>
      <c r="I28" s="1132">
        <f t="shared" si="4"/>
        <v>0</v>
      </c>
      <c r="J28" s="1133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9"/>
      <c r="H29" s="1130"/>
      <c r="I29" s="1132">
        <f t="shared" si="4"/>
        <v>0</v>
      </c>
      <c r="J29" s="1133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9"/>
      <c r="H30" s="1130"/>
      <c r="I30" s="1132">
        <f t="shared" si="4"/>
        <v>0</v>
      </c>
      <c r="J30" s="1133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53" t="s">
        <v>11</v>
      </c>
      <c r="D40" s="1254"/>
      <c r="E40" s="148">
        <f>E5+E4+E6+-F37</f>
        <v>0</v>
      </c>
      <c r="F40" s="5"/>
      <c r="L40" s="47"/>
      <c r="N40" s="1253" t="s">
        <v>11</v>
      </c>
      <c r="O40" s="1254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80"/>
      <c r="B5" s="1282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80"/>
      <c r="B6" s="1283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81"/>
      <c r="B7" s="1284"/>
      <c r="C7" s="252"/>
      <c r="D7" s="317"/>
      <c r="E7" s="822"/>
      <c r="F7" s="319"/>
      <c r="G7" s="245"/>
      <c r="I7" s="1285" t="s">
        <v>3</v>
      </c>
      <c r="J7" s="127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86"/>
      <c r="J8" s="1279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53" t="s">
        <v>11</v>
      </c>
      <c r="D101" s="1254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80" t="s">
        <v>94</v>
      </c>
      <c r="B5" s="1282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81"/>
      <c r="B6" s="1284"/>
      <c r="C6" s="252"/>
      <c r="D6" s="317"/>
      <c r="E6" s="822"/>
      <c r="F6" s="319"/>
      <c r="G6" s="245"/>
      <c r="I6" s="1285" t="s">
        <v>3</v>
      </c>
      <c r="J6" s="127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6"/>
      <c r="J7" s="1279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3" t="s">
        <v>11</v>
      </c>
      <c r="D100" s="1254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AE9" activePane="bottomRight" state="frozen"/>
      <selection activeCell="I1" sqref="I1"/>
      <selection pane="topRight" activeCell="K1" sqref="K1"/>
      <selection pane="bottomLeft" activeCell="I9" sqref="I9"/>
      <selection pane="bottomRigh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26" t="s">
        <v>207</v>
      </c>
      <c r="B1" s="1226"/>
      <c r="C1" s="1226"/>
      <c r="D1" s="1226"/>
      <c r="E1" s="1226"/>
      <c r="F1" s="1226"/>
      <c r="G1" s="1226"/>
      <c r="H1" s="11">
        <v>1</v>
      </c>
      <c r="K1" s="1226" t="str">
        <f>A1</f>
        <v>INVENTARIO   DEL MES DE FEBRERO 2022</v>
      </c>
      <c r="L1" s="1226"/>
      <c r="M1" s="1226"/>
      <c r="N1" s="1226"/>
      <c r="O1" s="1226"/>
      <c r="P1" s="1226"/>
      <c r="Q1" s="1226"/>
      <c r="R1" s="11">
        <v>2</v>
      </c>
      <c r="U1" s="1226" t="str">
        <f>K1</f>
        <v>INVENTARIO   DEL MES DE FEBRERO 2022</v>
      </c>
      <c r="V1" s="1226"/>
      <c r="W1" s="1226"/>
      <c r="X1" s="1226"/>
      <c r="Y1" s="1226"/>
      <c r="Z1" s="1226"/>
      <c r="AA1" s="1226"/>
      <c r="AB1" s="11">
        <v>3</v>
      </c>
      <c r="AE1" s="1222" t="s">
        <v>214</v>
      </c>
      <c r="AF1" s="1222"/>
      <c r="AG1" s="1222"/>
      <c r="AH1" s="1222"/>
      <c r="AI1" s="1222"/>
      <c r="AJ1" s="1222"/>
      <c r="AK1" s="1222"/>
      <c r="AL1" s="11">
        <v>4</v>
      </c>
      <c r="AO1" s="1222" t="str">
        <f>AE1</f>
        <v>ENTRADA DEL MES DE MARZO 2022</v>
      </c>
      <c r="AP1" s="1222"/>
      <c r="AQ1" s="1222"/>
      <c r="AR1" s="1222"/>
      <c r="AS1" s="1222"/>
      <c r="AT1" s="1222"/>
      <c r="AU1" s="1222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>
        <v>1.2</v>
      </c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27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28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23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27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23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27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7"/>
      <c r="L6" s="1228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23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27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697.75</v>
      </c>
      <c r="AL6" s="7">
        <f>AI6-AK6+AI7+AI5-AK5+AI4</f>
        <v>711.58</v>
      </c>
      <c r="AO6" s="255"/>
      <c r="AP6" s="1223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372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385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426</v>
      </c>
      <c r="R10" s="271">
        <v>90</v>
      </c>
      <c r="S10" s="280">
        <f>S9-P10</f>
        <v>550.7399999999999</v>
      </c>
      <c r="U10" s="959"/>
      <c r="V10" s="83">
        <f>V9-W10</f>
        <v>15</v>
      </c>
      <c r="W10" s="248">
        <v>15</v>
      </c>
      <c r="X10" s="947">
        <v>186.49</v>
      </c>
      <c r="Y10" s="948">
        <v>44624</v>
      </c>
      <c r="Z10" s="947">
        <f t="shared" si="2"/>
        <v>186.49</v>
      </c>
      <c r="AA10" s="433" t="s">
        <v>390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409</v>
      </c>
      <c r="AL10" s="271">
        <v>95</v>
      </c>
      <c r="AM10" s="280">
        <f>AM9-AJ10</f>
        <v>1210.95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7">
        <v>122.76</v>
      </c>
      <c r="Y11" s="948">
        <v>44638</v>
      </c>
      <c r="Z11" s="947">
        <f t="shared" si="2"/>
        <v>122.76</v>
      </c>
      <c r="AA11" s="433" t="s">
        <v>479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426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7"/>
      <c r="Y12" s="948"/>
      <c r="Z12" s="947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436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7"/>
      <c r="Y13" s="948"/>
      <c r="Z13" s="947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451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93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7"/>
      <c r="Y14" s="948"/>
      <c r="Z14" s="947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461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7"/>
      <c r="Y15" s="948"/>
      <c r="Z15" s="947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497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7"/>
      <c r="Y16" s="948"/>
      <c r="Z16" s="947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58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2"/>
        <v>711.57999999999993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7"/>
      <c r="Y17" s="948"/>
      <c r="Z17" s="947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58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2"/>
        <v>711.57999999999993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58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711.57999999999993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7">
        <v>12.04</v>
      </c>
      <c r="E19" s="948">
        <v>44620</v>
      </c>
      <c r="F19" s="947">
        <f t="shared" si="0"/>
        <v>12.04</v>
      </c>
      <c r="G19" s="433" t="s">
        <v>372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58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711.57999999999993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7">
        <v>48.1</v>
      </c>
      <c r="E20" s="948">
        <v>44621</v>
      </c>
      <c r="F20" s="947">
        <f t="shared" si="0"/>
        <v>48.1</v>
      </c>
      <c r="G20" s="433" t="s">
        <v>375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58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711.57999999999993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7"/>
      <c r="E21" s="948"/>
      <c r="F21" s="947">
        <f t="shared" si="0"/>
        <v>0</v>
      </c>
      <c r="G21" s="1126"/>
      <c r="H21" s="1127"/>
      <c r="I21" s="1124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58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711.57999999999993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7"/>
      <c r="E22" s="948"/>
      <c r="F22" s="947">
        <v>1.2</v>
      </c>
      <c r="G22" s="1126"/>
      <c r="H22" s="1127"/>
      <c r="I22" s="1124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58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711.57999999999993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7"/>
      <c r="E23" s="948"/>
      <c r="F23" s="947">
        <f t="shared" si="0"/>
        <v>0</v>
      </c>
      <c r="G23" s="1126"/>
      <c r="H23" s="1127"/>
      <c r="I23" s="1124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58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711.57999999999993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7"/>
      <c r="E24" s="948"/>
      <c r="F24" s="947">
        <f t="shared" si="0"/>
        <v>0</v>
      </c>
      <c r="G24" s="1126"/>
      <c r="H24" s="1127"/>
      <c r="I24" s="1124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58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711.57999999999993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7"/>
      <c r="E25" s="948"/>
      <c r="F25" s="947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58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711.57999999999993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58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711.57999999999993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58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711.57999999999993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58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711.57999999999993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58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711.57999999999993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58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711.57999999999993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58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711.57999999999993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58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711.57999999999993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58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711.57999999999993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58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711.57999999999993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58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711.57999999999993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58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711.57999999999993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58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711.57999999999993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58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711.57999999999993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58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711.57999999999993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58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711.57999999999993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58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711.57999999999993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58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711.57999999999993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58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711.57999999999993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58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711.57999999999993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58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711.57999999999993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58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711.57999999999993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58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711.57999999999993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58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711.57999999999993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58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711.57999999999993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58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711.57999999999993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58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711.57999999999993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58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711.57999999999993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58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711.57999999999993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58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711.57999999999993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58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711.57999999999993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58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711.57999999999993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58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711.57999999999993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58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711.57999999999993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58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711.57999999999993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58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711.57999999999993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58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711.57999999999993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58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711.57999999999993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58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711.57999999999993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58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711.57999999999993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58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711.57999999999993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58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711.57999999999993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58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711.57999999999993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58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711.57999999999993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58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711.57999999999993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58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711.57999999999993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58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711.57999999999993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58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711.57999999999993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58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711.57999999999993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58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711.57999999999993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58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711.57999999999993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711.57999999999993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57</v>
      </c>
      <c r="AH78" s="6">
        <f>SUM(AH9:AH77)</f>
        <v>697.75</v>
      </c>
      <c r="AJ78" s="6">
        <f>SUM(AJ9:AJ77)</f>
        <v>697.75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58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24" t="s">
        <v>11</v>
      </c>
      <c r="D83" s="1225"/>
      <c r="E83" s="57">
        <f>E5+E6-F78+E7</f>
        <v>-1.2000000000000455</v>
      </c>
      <c r="F83" s="73"/>
      <c r="M83" s="1224" t="s">
        <v>11</v>
      </c>
      <c r="N83" s="1225"/>
      <c r="O83" s="57">
        <f>O5+O6-P78+O7</f>
        <v>453.67999999999995</v>
      </c>
      <c r="P83" s="73"/>
      <c r="W83" s="1224" t="s">
        <v>11</v>
      </c>
      <c r="X83" s="1225"/>
      <c r="Y83" s="57">
        <f>Y5+Y6-Z78+Y7</f>
        <v>62.689999999999941</v>
      </c>
      <c r="Z83" s="73"/>
      <c r="AG83" s="1224" t="s">
        <v>11</v>
      </c>
      <c r="AH83" s="1225"/>
      <c r="AI83" s="57">
        <f>AI5+AI6-AJ78+AI7</f>
        <v>710.38</v>
      </c>
      <c r="AJ83" s="73"/>
      <c r="AQ83" s="1224" t="s">
        <v>11</v>
      </c>
      <c r="AR83" s="1225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49"/>
      <c r="B5" s="1287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50"/>
      <c r="B6" s="1288"/>
      <c r="C6" s="252"/>
      <c r="D6" s="317"/>
      <c r="E6" s="320"/>
      <c r="F6" s="321"/>
      <c r="G6" s="245"/>
      <c r="I6" s="1285" t="s">
        <v>3</v>
      </c>
      <c r="J6" s="127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6"/>
      <c r="J7" s="1279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3" t="s">
        <v>11</v>
      </c>
      <c r="D33" s="1254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289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290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291"/>
      <c r="C6" s="252"/>
      <c r="D6" s="250"/>
      <c r="E6" s="458"/>
      <c r="F6" s="273"/>
      <c r="G6" s="245"/>
      <c r="H6" s="245"/>
      <c r="I6" s="1285" t="s">
        <v>3</v>
      </c>
      <c r="J6" s="127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6"/>
      <c r="J7" s="1292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53" t="s">
        <v>11</v>
      </c>
      <c r="D36" s="1254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0" t="s">
        <v>214</v>
      </c>
      <c r="B1" s="1210"/>
      <c r="C1" s="1210"/>
      <c r="D1" s="1210"/>
      <c r="E1" s="1210"/>
      <c r="F1" s="1210"/>
      <c r="G1" s="1210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293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294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16" t="s">
        <v>21</v>
      </c>
      <c r="E32" s="1217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14"/>
      <c r="B5" s="1213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14"/>
      <c r="B6" s="1213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4" t="s">
        <v>11</v>
      </c>
      <c r="D60" s="122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K1" workbookViewId="0">
      <pane ySplit="9" topLeftCell="A10" activePane="bottomLeft" state="frozen"/>
      <selection pane="bottomLeft" activeCell="R13" sqref="R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26" t="s">
        <v>207</v>
      </c>
      <c r="B1" s="1226"/>
      <c r="C1" s="1226"/>
      <c r="D1" s="1226"/>
      <c r="E1" s="1226"/>
      <c r="F1" s="1226"/>
      <c r="G1" s="1226"/>
      <c r="H1" s="11">
        <v>1</v>
      </c>
      <c r="K1" s="1222" t="s">
        <v>214</v>
      </c>
      <c r="L1" s="1222"/>
      <c r="M1" s="1222"/>
      <c r="N1" s="1222"/>
      <c r="O1" s="1222"/>
      <c r="P1" s="1222"/>
      <c r="Q1" s="1222"/>
      <c r="R1" s="11">
        <v>2</v>
      </c>
      <c r="U1" s="1222" t="s">
        <v>214</v>
      </c>
      <c r="V1" s="1222"/>
      <c r="W1" s="1222"/>
      <c r="X1" s="1222"/>
      <c r="Y1" s="1222"/>
      <c r="Z1" s="1222"/>
      <c r="AA1" s="1222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324.18</v>
      </c>
      <c r="R5" s="140">
        <f>O5-Q5+O4+O6+O7+O8</f>
        <v>784.29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9">
        <v>57.24</v>
      </c>
      <c r="O10" s="471">
        <v>44639</v>
      </c>
      <c r="P10" s="443">
        <f t="shared" ref="P10" si="0">N10</f>
        <v>57.24</v>
      </c>
      <c r="Q10" s="1306" t="s">
        <v>491</v>
      </c>
      <c r="R10" s="1307">
        <v>34</v>
      </c>
      <c r="S10" s="275">
        <f>O6+O5+O4-P10+O7+O8</f>
        <v>1051.23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1">D11</f>
        <v>56.09</v>
      </c>
      <c r="G11" s="983" t="s">
        <v>195</v>
      </c>
      <c r="H11" s="984">
        <v>32</v>
      </c>
      <c r="I11" s="275">
        <f>I10-F11</f>
        <v>591.43999999999994</v>
      </c>
      <c r="K11" s="75"/>
      <c r="L11" s="469">
        <f>L10-M11</f>
        <v>29</v>
      </c>
      <c r="M11" s="833">
        <v>7</v>
      </c>
      <c r="N11" s="443">
        <v>207.62</v>
      </c>
      <c r="O11" s="982">
        <v>44641</v>
      </c>
      <c r="P11" s="981">
        <f t="shared" ref="P11:P41" si="2">N11</f>
        <v>207.62</v>
      </c>
      <c r="Q11" s="983" t="s">
        <v>500</v>
      </c>
      <c r="R11" s="984">
        <v>34</v>
      </c>
      <c r="S11" s="275">
        <f>S10-P11</f>
        <v>843.61</v>
      </c>
      <c r="U11" s="1069"/>
      <c r="V11" s="469">
        <f>V10-W11</f>
        <v>7</v>
      </c>
      <c r="W11" s="833"/>
      <c r="X11" s="443"/>
      <c r="Y11" s="982"/>
      <c r="Z11" s="981">
        <f t="shared" ref="Z11:Z41" si="3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33">
        <v>5</v>
      </c>
      <c r="D12" s="443">
        <v>148.26</v>
      </c>
      <c r="E12" s="982">
        <v>44617</v>
      </c>
      <c r="F12" s="981">
        <f t="shared" si="1"/>
        <v>148.26</v>
      </c>
      <c r="G12" s="983" t="s">
        <v>196</v>
      </c>
      <c r="H12" s="984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33">
        <v>2</v>
      </c>
      <c r="N12" s="443">
        <v>59.32</v>
      </c>
      <c r="O12" s="982">
        <v>44641</v>
      </c>
      <c r="P12" s="981">
        <f t="shared" si="2"/>
        <v>59.32</v>
      </c>
      <c r="Q12" s="983" t="s">
        <v>503</v>
      </c>
      <c r="R12" s="984">
        <v>34</v>
      </c>
      <c r="S12" s="275">
        <f t="shared" ref="S12:S13" si="7">S11-P12</f>
        <v>784.29</v>
      </c>
      <c r="U12" s="1069"/>
      <c r="V12" s="469">
        <f t="shared" ref="V12:V41" si="8">V11-W12</f>
        <v>7</v>
      </c>
      <c r="W12" s="833"/>
      <c r="X12" s="443"/>
      <c r="Y12" s="982"/>
      <c r="Z12" s="981">
        <f t="shared" si="3"/>
        <v>0</v>
      </c>
      <c r="AA12" s="983"/>
      <c r="AB12" s="984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9">
        <v>141.06</v>
      </c>
      <c r="E13" s="982">
        <v>44617</v>
      </c>
      <c r="F13" s="981">
        <f t="shared" si="1"/>
        <v>141.06</v>
      </c>
      <c r="G13" s="983" t="s">
        <v>197</v>
      </c>
      <c r="H13" s="984">
        <v>32</v>
      </c>
      <c r="I13" s="275">
        <f t="shared" si="5"/>
        <v>302.11999999999995</v>
      </c>
      <c r="K13" s="55"/>
      <c r="L13" s="469">
        <f t="shared" si="6"/>
        <v>27</v>
      </c>
      <c r="M13" s="442"/>
      <c r="N13" s="589"/>
      <c r="O13" s="982"/>
      <c r="P13" s="981">
        <f t="shared" si="2"/>
        <v>0</v>
      </c>
      <c r="Q13" s="983"/>
      <c r="R13" s="984"/>
      <c r="S13" s="275">
        <f t="shared" si="7"/>
        <v>784.29</v>
      </c>
      <c r="U13" s="1073"/>
      <c r="V13" s="469">
        <f t="shared" si="8"/>
        <v>7</v>
      </c>
      <c r="W13" s="442"/>
      <c r="X13" s="589"/>
      <c r="Y13" s="982"/>
      <c r="Z13" s="981">
        <f t="shared" si="3"/>
        <v>0</v>
      </c>
      <c r="AA13" s="983"/>
      <c r="AB13" s="984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9">
        <v>29.32</v>
      </c>
      <c r="E14" s="982">
        <v>44618</v>
      </c>
      <c r="F14" s="981">
        <f t="shared" si="1"/>
        <v>29.32</v>
      </c>
      <c r="G14" s="983" t="s">
        <v>200</v>
      </c>
      <c r="H14" s="984">
        <v>32</v>
      </c>
      <c r="I14" s="275">
        <f>I13-F14</f>
        <v>272.79999999999995</v>
      </c>
      <c r="K14" s="75"/>
      <c r="L14" s="469">
        <f t="shared" si="6"/>
        <v>27</v>
      </c>
      <c r="M14" s="442"/>
      <c r="N14" s="589"/>
      <c r="O14" s="982"/>
      <c r="P14" s="981">
        <f t="shared" si="2"/>
        <v>0</v>
      </c>
      <c r="Q14" s="983"/>
      <c r="R14" s="984"/>
      <c r="S14" s="275">
        <f>S13-P14</f>
        <v>784.29</v>
      </c>
      <c r="U14" s="1069"/>
      <c r="V14" s="469">
        <f t="shared" si="8"/>
        <v>7</v>
      </c>
      <c r="W14" s="442"/>
      <c r="X14" s="589"/>
      <c r="Y14" s="982"/>
      <c r="Z14" s="981">
        <f t="shared" si="3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9">
        <v>211.25</v>
      </c>
      <c r="E15" s="982">
        <v>44618</v>
      </c>
      <c r="F15" s="981">
        <f t="shared" si="1"/>
        <v>211.25</v>
      </c>
      <c r="G15" s="983" t="s">
        <v>203</v>
      </c>
      <c r="H15" s="984">
        <v>32</v>
      </c>
      <c r="I15" s="275">
        <f t="shared" ref="I15:I41" si="10">I14-F15</f>
        <v>61.549999999999955</v>
      </c>
      <c r="K15" s="75"/>
      <c r="L15" s="469">
        <f t="shared" si="6"/>
        <v>27</v>
      </c>
      <c r="M15" s="442"/>
      <c r="N15" s="589"/>
      <c r="O15" s="982"/>
      <c r="P15" s="981">
        <f t="shared" si="2"/>
        <v>0</v>
      </c>
      <c r="Q15" s="983"/>
      <c r="R15" s="984"/>
      <c r="S15" s="275">
        <f t="shared" ref="S15:S41" si="11">S14-P15</f>
        <v>784.29</v>
      </c>
      <c r="U15" s="1069"/>
      <c r="V15" s="469">
        <f t="shared" si="8"/>
        <v>7</v>
      </c>
      <c r="W15" s="442"/>
      <c r="X15" s="589"/>
      <c r="Y15" s="982"/>
      <c r="Z15" s="981">
        <f t="shared" si="3"/>
        <v>0</v>
      </c>
      <c r="AA15" s="983"/>
      <c r="AB15" s="984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11">
        <v>61.55</v>
      </c>
      <c r="E16" s="1112">
        <v>44622</v>
      </c>
      <c r="F16" s="1113">
        <f t="shared" si="1"/>
        <v>61.55</v>
      </c>
      <c r="G16" s="1114" t="s">
        <v>382</v>
      </c>
      <c r="H16" s="1115">
        <v>32</v>
      </c>
      <c r="I16" s="275">
        <f t="shared" si="10"/>
        <v>0</v>
      </c>
      <c r="L16" s="469">
        <f t="shared" si="6"/>
        <v>27</v>
      </c>
      <c r="M16" s="442"/>
      <c r="N16" s="589"/>
      <c r="O16" s="982"/>
      <c r="P16" s="981">
        <f t="shared" si="2"/>
        <v>0</v>
      </c>
      <c r="Q16" s="983"/>
      <c r="R16" s="984"/>
      <c r="S16" s="275">
        <f t="shared" si="11"/>
        <v>784.29</v>
      </c>
      <c r="U16" s="1071"/>
      <c r="V16" s="469">
        <f t="shared" si="8"/>
        <v>7</v>
      </c>
      <c r="W16" s="442"/>
      <c r="X16" s="589"/>
      <c r="Y16" s="982"/>
      <c r="Z16" s="981">
        <f t="shared" si="3"/>
        <v>0</v>
      </c>
      <c r="AA16" s="983"/>
      <c r="AB16" s="984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11"/>
      <c r="E17" s="1112"/>
      <c r="F17" s="1303">
        <f t="shared" si="1"/>
        <v>0</v>
      </c>
      <c r="G17" s="1304"/>
      <c r="H17" s="1305"/>
      <c r="I17" s="1105">
        <f t="shared" si="10"/>
        <v>0</v>
      </c>
      <c r="L17" s="469">
        <f t="shared" si="6"/>
        <v>27</v>
      </c>
      <c r="M17" s="442"/>
      <c r="N17" s="589"/>
      <c r="O17" s="982"/>
      <c r="P17" s="981">
        <f t="shared" si="2"/>
        <v>0</v>
      </c>
      <c r="Q17" s="983"/>
      <c r="R17" s="984"/>
      <c r="S17" s="275">
        <f t="shared" si="11"/>
        <v>784.29</v>
      </c>
      <c r="U17" s="1071"/>
      <c r="V17" s="469">
        <f t="shared" si="8"/>
        <v>7</v>
      </c>
      <c r="W17" s="442"/>
      <c r="X17" s="589"/>
      <c r="Y17" s="982"/>
      <c r="Z17" s="981">
        <f t="shared" si="3"/>
        <v>0</v>
      </c>
      <c r="AA17" s="983"/>
      <c r="AB17" s="984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11"/>
      <c r="E18" s="1112"/>
      <c r="F18" s="1303">
        <f t="shared" si="1"/>
        <v>0</v>
      </c>
      <c r="G18" s="1304"/>
      <c r="H18" s="1305"/>
      <c r="I18" s="1105">
        <f t="shared" si="10"/>
        <v>0</v>
      </c>
      <c r="L18" s="469">
        <f t="shared" si="6"/>
        <v>27</v>
      </c>
      <c r="M18" s="442"/>
      <c r="N18" s="589"/>
      <c r="O18" s="982"/>
      <c r="P18" s="981">
        <f t="shared" si="2"/>
        <v>0</v>
      </c>
      <c r="Q18" s="983"/>
      <c r="R18" s="984"/>
      <c r="S18" s="275">
        <f t="shared" si="11"/>
        <v>784.29</v>
      </c>
      <c r="U18" s="1071"/>
      <c r="V18" s="469">
        <f t="shared" si="8"/>
        <v>7</v>
      </c>
      <c r="W18" s="442"/>
      <c r="X18" s="589"/>
      <c r="Y18" s="982"/>
      <c r="Z18" s="981">
        <f t="shared" si="3"/>
        <v>0</v>
      </c>
      <c r="AA18" s="983"/>
      <c r="AB18" s="984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11"/>
      <c r="E19" s="1112"/>
      <c r="F19" s="1303">
        <f t="shared" si="1"/>
        <v>0</v>
      </c>
      <c r="G19" s="1304"/>
      <c r="H19" s="1305"/>
      <c r="I19" s="1105">
        <f t="shared" si="10"/>
        <v>0</v>
      </c>
      <c r="L19" s="469">
        <f t="shared" si="6"/>
        <v>27</v>
      </c>
      <c r="M19" s="442"/>
      <c r="N19" s="589"/>
      <c r="O19" s="982"/>
      <c r="P19" s="981">
        <f t="shared" si="2"/>
        <v>0</v>
      </c>
      <c r="Q19" s="983"/>
      <c r="R19" s="984"/>
      <c r="S19" s="275">
        <f t="shared" si="11"/>
        <v>784.29</v>
      </c>
      <c r="U19" s="1071"/>
      <c r="V19" s="469">
        <f t="shared" si="8"/>
        <v>7</v>
      </c>
      <c r="W19" s="442"/>
      <c r="X19" s="589"/>
      <c r="Y19" s="982"/>
      <c r="Z19" s="981">
        <f t="shared" si="3"/>
        <v>0</v>
      </c>
      <c r="AA19" s="983"/>
      <c r="AB19" s="984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11"/>
      <c r="E20" s="1112"/>
      <c r="F20" s="1303">
        <f t="shared" si="1"/>
        <v>0</v>
      </c>
      <c r="G20" s="1304"/>
      <c r="H20" s="1305"/>
      <c r="I20" s="1105">
        <f t="shared" si="10"/>
        <v>0</v>
      </c>
      <c r="L20" s="469">
        <f t="shared" si="6"/>
        <v>27</v>
      </c>
      <c r="M20" s="442"/>
      <c r="N20" s="589"/>
      <c r="O20" s="982"/>
      <c r="P20" s="981">
        <f t="shared" si="2"/>
        <v>0</v>
      </c>
      <c r="Q20" s="983"/>
      <c r="R20" s="984"/>
      <c r="S20" s="275">
        <f t="shared" si="11"/>
        <v>784.29</v>
      </c>
      <c r="U20" s="1071"/>
      <c r="V20" s="469">
        <f t="shared" si="8"/>
        <v>7</v>
      </c>
      <c r="W20" s="442"/>
      <c r="X20" s="589"/>
      <c r="Y20" s="982"/>
      <c r="Z20" s="981">
        <f t="shared" si="3"/>
        <v>0</v>
      </c>
      <c r="AA20" s="983"/>
      <c r="AB20" s="984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11"/>
      <c r="E21" s="1112"/>
      <c r="F21" s="1113">
        <f t="shared" si="1"/>
        <v>0</v>
      </c>
      <c r="G21" s="1116"/>
      <c r="H21" s="1117"/>
      <c r="I21" s="132">
        <f t="shared" si="10"/>
        <v>0</v>
      </c>
      <c r="L21" s="469">
        <f t="shared" si="6"/>
        <v>27</v>
      </c>
      <c r="M21" s="442"/>
      <c r="N21" s="589"/>
      <c r="O21" s="982"/>
      <c r="P21" s="981">
        <f t="shared" si="2"/>
        <v>0</v>
      </c>
      <c r="Q21" s="985"/>
      <c r="R21" s="986"/>
      <c r="S21" s="132">
        <f t="shared" si="11"/>
        <v>784.29</v>
      </c>
      <c r="U21" s="1071"/>
      <c r="V21" s="469">
        <f t="shared" si="8"/>
        <v>7</v>
      </c>
      <c r="W21" s="442"/>
      <c r="X21" s="589"/>
      <c r="Y21" s="982"/>
      <c r="Z21" s="981">
        <f t="shared" si="3"/>
        <v>0</v>
      </c>
      <c r="AA21" s="985"/>
      <c r="AB21" s="986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11"/>
      <c r="E22" s="1112"/>
      <c r="F22" s="1113">
        <f t="shared" si="1"/>
        <v>0</v>
      </c>
      <c r="G22" s="1116"/>
      <c r="H22" s="1117"/>
      <c r="I22" s="132">
        <f t="shared" si="10"/>
        <v>0</v>
      </c>
      <c r="L22" s="469">
        <f t="shared" si="6"/>
        <v>27</v>
      </c>
      <c r="M22" s="442"/>
      <c r="N22" s="589"/>
      <c r="O22" s="982"/>
      <c r="P22" s="981">
        <f t="shared" si="2"/>
        <v>0</v>
      </c>
      <c r="Q22" s="985"/>
      <c r="R22" s="986"/>
      <c r="S22" s="132">
        <f t="shared" si="11"/>
        <v>784.29</v>
      </c>
      <c r="U22" s="1071"/>
      <c r="V22" s="469">
        <f t="shared" si="8"/>
        <v>7</v>
      </c>
      <c r="W22" s="442"/>
      <c r="X22" s="589"/>
      <c r="Y22" s="982"/>
      <c r="Z22" s="981">
        <f t="shared" si="3"/>
        <v>0</v>
      </c>
      <c r="AA22" s="985"/>
      <c r="AB22" s="986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11"/>
      <c r="E23" s="1112"/>
      <c r="F23" s="1113">
        <f t="shared" si="1"/>
        <v>0</v>
      </c>
      <c r="G23" s="1116"/>
      <c r="H23" s="1117"/>
      <c r="I23" s="132">
        <f t="shared" si="10"/>
        <v>0</v>
      </c>
      <c r="L23" s="469">
        <f t="shared" si="6"/>
        <v>27</v>
      </c>
      <c r="M23" s="442"/>
      <c r="N23" s="589"/>
      <c r="O23" s="982"/>
      <c r="P23" s="981">
        <f t="shared" si="2"/>
        <v>0</v>
      </c>
      <c r="Q23" s="985"/>
      <c r="R23" s="986"/>
      <c r="S23" s="132">
        <f t="shared" si="11"/>
        <v>784.29</v>
      </c>
      <c r="U23" s="1071"/>
      <c r="V23" s="469">
        <f t="shared" si="8"/>
        <v>7</v>
      </c>
      <c r="W23" s="442"/>
      <c r="X23" s="589"/>
      <c r="Y23" s="982"/>
      <c r="Z23" s="981">
        <f t="shared" si="3"/>
        <v>0</v>
      </c>
      <c r="AA23" s="985"/>
      <c r="AB23" s="986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11"/>
      <c r="E24" s="1112"/>
      <c r="F24" s="1113">
        <f t="shared" si="1"/>
        <v>0</v>
      </c>
      <c r="G24" s="1116"/>
      <c r="H24" s="1117"/>
      <c r="I24" s="132">
        <f t="shared" si="10"/>
        <v>0</v>
      </c>
      <c r="L24" s="469">
        <f t="shared" si="6"/>
        <v>27</v>
      </c>
      <c r="M24" s="442"/>
      <c r="N24" s="589"/>
      <c r="O24" s="982"/>
      <c r="P24" s="981">
        <f t="shared" si="2"/>
        <v>0</v>
      </c>
      <c r="Q24" s="985"/>
      <c r="R24" s="986"/>
      <c r="S24" s="132">
        <f t="shared" si="11"/>
        <v>784.29</v>
      </c>
      <c r="U24" s="1071"/>
      <c r="V24" s="469">
        <f t="shared" si="8"/>
        <v>7</v>
      </c>
      <c r="W24" s="442"/>
      <c r="X24" s="589"/>
      <c r="Y24" s="982"/>
      <c r="Z24" s="981">
        <f t="shared" si="3"/>
        <v>0</v>
      </c>
      <c r="AA24" s="985"/>
      <c r="AB24" s="986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11"/>
      <c r="E25" s="1112"/>
      <c r="F25" s="1113">
        <f t="shared" si="1"/>
        <v>0</v>
      </c>
      <c r="G25" s="1116"/>
      <c r="H25" s="1117"/>
      <c r="I25" s="132">
        <f t="shared" si="10"/>
        <v>0</v>
      </c>
      <c r="L25" s="469">
        <f t="shared" si="6"/>
        <v>27</v>
      </c>
      <c r="M25" s="442"/>
      <c r="N25" s="589"/>
      <c r="O25" s="982"/>
      <c r="P25" s="981">
        <f t="shared" si="2"/>
        <v>0</v>
      </c>
      <c r="Q25" s="985"/>
      <c r="R25" s="986"/>
      <c r="S25" s="132">
        <f t="shared" si="11"/>
        <v>784.29</v>
      </c>
      <c r="V25" s="469">
        <f t="shared" si="8"/>
        <v>7</v>
      </c>
      <c r="W25" s="442"/>
      <c r="X25" s="589"/>
      <c r="Y25" s="982"/>
      <c r="Z25" s="981">
        <f t="shared" si="3"/>
        <v>0</v>
      </c>
      <c r="AA25" s="985"/>
      <c r="AB25" s="986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11"/>
      <c r="E26" s="1112"/>
      <c r="F26" s="1113">
        <f t="shared" si="1"/>
        <v>0</v>
      </c>
      <c r="G26" s="1116"/>
      <c r="H26" s="1117"/>
      <c r="I26" s="132">
        <f t="shared" si="10"/>
        <v>0</v>
      </c>
      <c r="L26" s="469">
        <f t="shared" si="6"/>
        <v>27</v>
      </c>
      <c r="M26" s="442"/>
      <c r="N26" s="589"/>
      <c r="O26" s="982"/>
      <c r="P26" s="981">
        <f t="shared" si="2"/>
        <v>0</v>
      </c>
      <c r="Q26" s="985"/>
      <c r="R26" s="986"/>
      <c r="S26" s="132">
        <f t="shared" si="11"/>
        <v>784.29</v>
      </c>
      <c r="V26" s="469">
        <f t="shared" si="8"/>
        <v>7</v>
      </c>
      <c r="W26" s="442"/>
      <c r="X26" s="589"/>
      <c r="Y26" s="982"/>
      <c r="Z26" s="981">
        <f t="shared" si="3"/>
        <v>0</v>
      </c>
      <c r="AA26" s="985"/>
      <c r="AB26" s="986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11"/>
      <c r="E27" s="1112"/>
      <c r="F27" s="1113">
        <f t="shared" si="1"/>
        <v>0</v>
      </c>
      <c r="G27" s="1116"/>
      <c r="H27" s="1118"/>
      <c r="I27" s="132">
        <f t="shared" si="10"/>
        <v>0</v>
      </c>
      <c r="L27" s="469">
        <f t="shared" si="6"/>
        <v>27</v>
      </c>
      <c r="M27" s="442"/>
      <c r="N27" s="589"/>
      <c r="O27" s="982"/>
      <c r="P27" s="981">
        <f t="shared" si="2"/>
        <v>0</v>
      </c>
      <c r="Q27" s="985"/>
      <c r="R27" s="987"/>
      <c r="S27" s="132">
        <f t="shared" si="11"/>
        <v>784.29</v>
      </c>
      <c r="V27" s="469">
        <f t="shared" si="8"/>
        <v>7</v>
      </c>
      <c r="W27" s="442"/>
      <c r="X27" s="589"/>
      <c r="Y27" s="982"/>
      <c r="Z27" s="981">
        <f t="shared" si="3"/>
        <v>0</v>
      </c>
      <c r="AA27" s="985"/>
      <c r="AB27" s="987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11"/>
      <c r="E28" s="1112"/>
      <c r="F28" s="1113">
        <f t="shared" si="1"/>
        <v>0</v>
      </c>
      <c r="G28" s="1116"/>
      <c r="H28" s="1118"/>
      <c r="I28" s="132">
        <f t="shared" si="10"/>
        <v>0</v>
      </c>
      <c r="L28" s="469">
        <f t="shared" si="6"/>
        <v>27</v>
      </c>
      <c r="M28" s="442"/>
      <c r="N28" s="589"/>
      <c r="O28" s="982"/>
      <c r="P28" s="981">
        <f t="shared" si="2"/>
        <v>0</v>
      </c>
      <c r="Q28" s="985"/>
      <c r="R28" s="987"/>
      <c r="S28" s="132">
        <f t="shared" si="11"/>
        <v>784.29</v>
      </c>
      <c r="V28" s="469">
        <f t="shared" si="8"/>
        <v>7</v>
      </c>
      <c r="W28" s="442"/>
      <c r="X28" s="589"/>
      <c r="Y28" s="982"/>
      <c r="Z28" s="981">
        <f t="shared" si="3"/>
        <v>0</v>
      </c>
      <c r="AA28" s="985"/>
      <c r="AB28" s="987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11"/>
      <c r="E29" s="1112"/>
      <c r="F29" s="1113">
        <f t="shared" si="1"/>
        <v>0</v>
      </c>
      <c r="G29" s="1116"/>
      <c r="H29" s="1118"/>
      <c r="I29" s="132">
        <f t="shared" si="10"/>
        <v>0</v>
      </c>
      <c r="L29" s="469">
        <f t="shared" si="6"/>
        <v>27</v>
      </c>
      <c r="M29" s="442"/>
      <c r="N29" s="589"/>
      <c r="O29" s="982"/>
      <c r="P29" s="981">
        <f t="shared" si="2"/>
        <v>0</v>
      </c>
      <c r="Q29" s="985"/>
      <c r="R29" s="987"/>
      <c r="S29" s="132">
        <f t="shared" si="11"/>
        <v>784.29</v>
      </c>
      <c r="V29" s="469">
        <f t="shared" si="8"/>
        <v>7</v>
      </c>
      <c r="W29" s="442"/>
      <c r="X29" s="589"/>
      <c r="Y29" s="982"/>
      <c r="Z29" s="981">
        <f t="shared" si="3"/>
        <v>0</v>
      </c>
      <c r="AA29" s="985"/>
      <c r="AB29" s="987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11"/>
      <c r="E30" s="1112"/>
      <c r="F30" s="1113">
        <f t="shared" si="1"/>
        <v>0</v>
      </c>
      <c r="G30" s="1116"/>
      <c r="H30" s="1118"/>
      <c r="I30" s="132">
        <f t="shared" si="10"/>
        <v>0</v>
      </c>
      <c r="L30" s="469">
        <f t="shared" si="6"/>
        <v>27</v>
      </c>
      <c r="M30" s="442"/>
      <c r="N30" s="589"/>
      <c r="O30" s="982"/>
      <c r="P30" s="981">
        <f t="shared" si="2"/>
        <v>0</v>
      </c>
      <c r="Q30" s="985"/>
      <c r="R30" s="987"/>
      <c r="S30" s="132">
        <f t="shared" si="11"/>
        <v>784.29</v>
      </c>
      <c r="V30" s="469">
        <f t="shared" si="8"/>
        <v>7</v>
      </c>
      <c r="W30" s="442"/>
      <c r="X30" s="589"/>
      <c r="Y30" s="982"/>
      <c r="Z30" s="981">
        <f t="shared" si="3"/>
        <v>0</v>
      </c>
      <c r="AA30" s="985"/>
      <c r="AB30" s="987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11"/>
      <c r="E31" s="1119"/>
      <c r="F31" s="1113">
        <f t="shared" si="1"/>
        <v>0</v>
      </c>
      <c r="G31" s="1120"/>
      <c r="H31" s="1118"/>
      <c r="I31" s="132">
        <f t="shared" si="10"/>
        <v>0</v>
      </c>
      <c r="L31" s="469">
        <f t="shared" si="6"/>
        <v>27</v>
      </c>
      <c r="M31" s="442"/>
      <c r="N31" s="589"/>
      <c r="O31" s="988"/>
      <c r="P31" s="981">
        <f t="shared" si="2"/>
        <v>0</v>
      </c>
      <c r="Q31" s="989"/>
      <c r="R31" s="987"/>
      <c r="S31" s="132">
        <f t="shared" si="11"/>
        <v>784.29</v>
      </c>
      <c r="V31" s="469">
        <f t="shared" si="8"/>
        <v>7</v>
      </c>
      <c r="W31" s="442"/>
      <c r="X31" s="589"/>
      <c r="Y31" s="988"/>
      <c r="Z31" s="981">
        <f t="shared" si="3"/>
        <v>0</v>
      </c>
      <c r="AA31" s="989"/>
      <c r="AB31" s="987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11"/>
      <c r="E32" s="1119"/>
      <c r="F32" s="1113">
        <f t="shared" si="1"/>
        <v>0</v>
      </c>
      <c r="G32" s="1120"/>
      <c r="H32" s="1118"/>
      <c r="I32" s="132">
        <f t="shared" si="10"/>
        <v>0</v>
      </c>
      <c r="L32" s="469">
        <f t="shared" si="6"/>
        <v>27</v>
      </c>
      <c r="M32" s="442"/>
      <c r="N32" s="589"/>
      <c r="O32" s="988"/>
      <c r="P32" s="981">
        <f t="shared" si="2"/>
        <v>0</v>
      </c>
      <c r="Q32" s="989"/>
      <c r="R32" s="987"/>
      <c r="S32" s="132">
        <f t="shared" si="11"/>
        <v>784.29</v>
      </c>
      <c r="V32" s="469">
        <f t="shared" si="8"/>
        <v>7</v>
      </c>
      <c r="W32" s="442"/>
      <c r="X32" s="589"/>
      <c r="Y32" s="988"/>
      <c r="Z32" s="981">
        <f t="shared" si="3"/>
        <v>0</v>
      </c>
      <c r="AA32" s="989"/>
      <c r="AB32" s="987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11"/>
      <c r="E33" s="1119"/>
      <c r="F33" s="1113">
        <f t="shared" si="1"/>
        <v>0</v>
      </c>
      <c r="G33" s="1120"/>
      <c r="H33" s="1118"/>
      <c r="I33" s="132">
        <f t="shared" si="10"/>
        <v>0</v>
      </c>
      <c r="L33" s="469">
        <f t="shared" si="6"/>
        <v>27</v>
      </c>
      <c r="M33" s="442"/>
      <c r="N33" s="589"/>
      <c r="O33" s="988"/>
      <c r="P33" s="981">
        <f t="shared" si="2"/>
        <v>0</v>
      </c>
      <c r="Q33" s="989"/>
      <c r="R33" s="987"/>
      <c r="S33" s="132">
        <f t="shared" si="11"/>
        <v>784.29</v>
      </c>
      <c r="V33" s="469">
        <f t="shared" si="8"/>
        <v>7</v>
      </c>
      <c r="W33" s="442"/>
      <c r="X33" s="589"/>
      <c r="Y33" s="988"/>
      <c r="Z33" s="981">
        <f t="shared" si="3"/>
        <v>0</v>
      </c>
      <c r="AA33" s="989"/>
      <c r="AB33" s="987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11"/>
      <c r="E34" s="1119"/>
      <c r="F34" s="1113">
        <f t="shared" si="1"/>
        <v>0</v>
      </c>
      <c r="G34" s="1120"/>
      <c r="H34" s="1118"/>
      <c r="I34" s="132">
        <f t="shared" si="10"/>
        <v>0</v>
      </c>
      <c r="L34" s="469">
        <f t="shared" si="6"/>
        <v>27</v>
      </c>
      <c r="M34" s="442"/>
      <c r="N34" s="589"/>
      <c r="O34" s="988"/>
      <c r="P34" s="981">
        <f t="shared" si="2"/>
        <v>0</v>
      </c>
      <c r="Q34" s="989"/>
      <c r="R34" s="987"/>
      <c r="S34" s="132">
        <f t="shared" si="11"/>
        <v>784.29</v>
      </c>
      <c r="V34" s="469">
        <f t="shared" si="8"/>
        <v>7</v>
      </c>
      <c r="W34" s="442"/>
      <c r="X34" s="589"/>
      <c r="Y34" s="988"/>
      <c r="Z34" s="981">
        <f t="shared" si="3"/>
        <v>0</v>
      </c>
      <c r="AA34" s="989"/>
      <c r="AB34" s="987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11"/>
      <c r="E35" s="1119"/>
      <c r="F35" s="1113">
        <f t="shared" si="1"/>
        <v>0</v>
      </c>
      <c r="G35" s="1120"/>
      <c r="H35" s="1118"/>
      <c r="I35" s="132">
        <f t="shared" si="10"/>
        <v>0</v>
      </c>
      <c r="L35" s="469">
        <f t="shared" si="6"/>
        <v>27</v>
      </c>
      <c r="M35" s="442"/>
      <c r="N35" s="589"/>
      <c r="O35" s="988"/>
      <c r="P35" s="981">
        <f t="shared" si="2"/>
        <v>0</v>
      </c>
      <c r="Q35" s="989"/>
      <c r="R35" s="987"/>
      <c r="S35" s="132">
        <f t="shared" si="11"/>
        <v>784.29</v>
      </c>
      <c r="V35" s="469">
        <f t="shared" si="8"/>
        <v>7</v>
      </c>
      <c r="W35" s="442"/>
      <c r="X35" s="589"/>
      <c r="Y35" s="988"/>
      <c r="Z35" s="981">
        <f t="shared" si="3"/>
        <v>0</v>
      </c>
      <c r="AA35" s="989"/>
      <c r="AB35" s="987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11"/>
      <c r="E36" s="1119"/>
      <c r="F36" s="1113">
        <f t="shared" si="1"/>
        <v>0</v>
      </c>
      <c r="G36" s="1120"/>
      <c r="H36" s="1118"/>
      <c r="I36" s="132">
        <f t="shared" si="10"/>
        <v>0</v>
      </c>
      <c r="L36" s="469">
        <f t="shared" si="6"/>
        <v>27</v>
      </c>
      <c r="M36" s="442"/>
      <c r="N36" s="589"/>
      <c r="O36" s="988"/>
      <c r="P36" s="981">
        <f t="shared" si="2"/>
        <v>0</v>
      </c>
      <c r="Q36" s="989"/>
      <c r="R36" s="987"/>
      <c r="S36" s="132">
        <f t="shared" si="11"/>
        <v>784.29</v>
      </c>
      <c r="V36" s="469">
        <f t="shared" si="8"/>
        <v>7</v>
      </c>
      <c r="W36" s="442"/>
      <c r="X36" s="589"/>
      <c r="Y36" s="988"/>
      <c r="Z36" s="981">
        <f t="shared" si="3"/>
        <v>0</v>
      </c>
      <c r="AA36" s="989"/>
      <c r="AB36" s="987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11"/>
      <c r="E37" s="1119"/>
      <c r="F37" s="1113">
        <f t="shared" si="1"/>
        <v>0</v>
      </c>
      <c r="G37" s="1120"/>
      <c r="H37" s="1118"/>
      <c r="I37" s="132">
        <f t="shared" si="10"/>
        <v>0</v>
      </c>
      <c r="L37" s="469">
        <f t="shared" si="6"/>
        <v>27</v>
      </c>
      <c r="M37" s="442"/>
      <c r="N37" s="589"/>
      <c r="O37" s="988"/>
      <c r="P37" s="981">
        <f t="shared" si="2"/>
        <v>0</v>
      </c>
      <c r="Q37" s="989"/>
      <c r="R37" s="987"/>
      <c r="S37" s="132">
        <f t="shared" si="11"/>
        <v>784.29</v>
      </c>
      <c r="V37" s="469">
        <f t="shared" si="8"/>
        <v>7</v>
      </c>
      <c r="W37" s="442"/>
      <c r="X37" s="589"/>
      <c r="Y37" s="988"/>
      <c r="Z37" s="981">
        <f t="shared" si="3"/>
        <v>0</v>
      </c>
      <c r="AA37" s="989"/>
      <c r="AB37" s="987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11"/>
      <c r="E38" s="1119"/>
      <c r="F38" s="1113">
        <f t="shared" si="1"/>
        <v>0</v>
      </c>
      <c r="G38" s="1120"/>
      <c r="H38" s="1118"/>
      <c r="I38" s="132">
        <f t="shared" si="10"/>
        <v>0</v>
      </c>
      <c r="L38" s="469">
        <f t="shared" si="6"/>
        <v>27</v>
      </c>
      <c r="M38" s="442"/>
      <c r="N38" s="589"/>
      <c r="O38" s="988"/>
      <c r="P38" s="981">
        <f t="shared" si="2"/>
        <v>0</v>
      </c>
      <c r="Q38" s="989"/>
      <c r="R38" s="987"/>
      <c r="S38" s="132">
        <f t="shared" si="11"/>
        <v>784.29</v>
      </c>
      <c r="V38" s="469">
        <f t="shared" si="8"/>
        <v>7</v>
      </c>
      <c r="W38" s="442"/>
      <c r="X38" s="589"/>
      <c r="Y38" s="988"/>
      <c r="Z38" s="981">
        <f t="shared" si="3"/>
        <v>0</v>
      </c>
      <c r="AA38" s="989"/>
      <c r="AB38" s="987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11"/>
      <c r="E39" s="1119"/>
      <c r="F39" s="1113">
        <f t="shared" si="1"/>
        <v>0</v>
      </c>
      <c r="G39" s="1120"/>
      <c r="H39" s="1118"/>
      <c r="I39" s="132">
        <f t="shared" si="10"/>
        <v>0</v>
      </c>
      <c r="L39" s="469">
        <f t="shared" si="6"/>
        <v>27</v>
      </c>
      <c r="M39" s="442"/>
      <c r="N39" s="589"/>
      <c r="O39" s="988"/>
      <c r="P39" s="981">
        <f t="shared" si="2"/>
        <v>0</v>
      </c>
      <c r="Q39" s="989"/>
      <c r="R39" s="987"/>
      <c r="S39" s="132">
        <f t="shared" si="11"/>
        <v>784.29</v>
      </c>
      <c r="V39" s="469">
        <f t="shared" si="8"/>
        <v>7</v>
      </c>
      <c r="W39" s="442"/>
      <c r="X39" s="589"/>
      <c r="Y39" s="988"/>
      <c r="Z39" s="981">
        <f t="shared" si="3"/>
        <v>0</v>
      </c>
      <c r="AA39" s="989"/>
      <c r="AB39" s="987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9"/>
      <c r="E40" s="988"/>
      <c r="F40" s="981">
        <f t="shared" si="1"/>
        <v>0</v>
      </c>
      <c r="G40" s="989"/>
      <c r="H40" s="987"/>
      <c r="I40" s="132">
        <f t="shared" si="10"/>
        <v>0</v>
      </c>
      <c r="L40" s="469">
        <f t="shared" si="6"/>
        <v>27</v>
      </c>
      <c r="M40" s="442"/>
      <c r="N40" s="589"/>
      <c r="O40" s="988"/>
      <c r="P40" s="981">
        <f t="shared" si="2"/>
        <v>0</v>
      </c>
      <c r="Q40" s="989"/>
      <c r="R40" s="987"/>
      <c r="S40" s="132">
        <f t="shared" si="11"/>
        <v>784.29</v>
      </c>
      <c r="V40" s="469">
        <f t="shared" si="8"/>
        <v>7</v>
      </c>
      <c r="W40" s="442"/>
      <c r="X40" s="589"/>
      <c r="Y40" s="988"/>
      <c r="Z40" s="981">
        <f t="shared" si="3"/>
        <v>0</v>
      </c>
      <c r="AA40" s="989"/>
      <c r="AB40" s="987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9"/>
      <c r="E41" s="990"/>
      <c r="F41" s="981">
        <f t="shared" si="1"/>
        <v>0</v>
      </c>
      <c r="G41" s="991"/>
      <c r="H41" s="991"/>
      <c r="I41" s="132">
        <f t="shared" si="10"/>
        <v>0</v>
      </c>
      <c r="L41" s="469">
        <f t="shared" si="6"/>
        <v>27</v>
      </c>
      <c r="M41" s="442"/>
      <c r="N41" s="589"/>
      <c r="O41" s="990"/>
      <c r="P41" s="981">
        <f t="shared" si="2"/>
        <v>0</v>
      </c>
      <c r="Q41" s="991"/>
      <c r="R41" s="991"/>
      <c r="S41" s="132">
        <f t="shared" si="11"/>
        <v>784.29</v>
      </c>
      <c r="V41" s="469">
        <f t="shared" si="8"/>
        <v>7</v>
      </c>
      <c r="W41" s="442"/>
      <c r="X41" s="589"/>
      <c r="Y41" s="990"/>
      <c r="Z41" s="981">
        <f t="shared" si="3"/>
        <v>0</v>
      </c>
      <c r="AA41" s="991"/>
      <c r="AB41" s="991"/>
      <c r="AC41" s="132">
        <f t="shared" si="12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324.18</v>
      </c>
      <c r="O52" s="75"/>
      <c r="P52" s="105">
        <f>SUM(P10:P51)</f>
        <v>324.18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0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784.29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36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5" t="s">
        <v>79</v>
      </c>
      <c r="C4" s="102"/>
      <c r="D4" s="137"/>
      <c r="E4" s="86"/>
      <c r="F4" s="73"/>
      <c r="G4" s="733"/>
    </row>
    <row r="5" spans="1:9" x14ac:dyDescent="0.25">
      <c r="A5" s="75"/>
      <c r="B5" s="1296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4" sqref="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2" t="s">
        <v>214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5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296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5" t="s">
        <v>106</v>
      </c>
      <c r="C4" s="102"/>
      <c r="D4" s="137"/>
      <c r="E4" s="86"/>
      <c r="F4" s="73"/>
      <c r="G4" s="886"/>
    </row>
    <row r="5" spans="1:9" x14ac:dyDescent="0.25">
      <c r="A5" s="75"/>
      <c r="B5" s="1296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7" t="s">
        <v>128</v>
      </c>
      <c r="C4" s="102"/>
      <c r="D4" s="137"/>
      <c r="E4" s="86"/>
      <c r="F4" s="73"/>
      <c r="G4" s="978"/>
    </row>
    <row r="5" spans="1:10" x14ac:dyDescent="0.25">
      <c r="A5" s="75"/>
      <c r="B5" s="1298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H55" sqref="H5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6" t="s">
        <v>208</v>
      </c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229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107</v>
      </c>
      <c r="B5" s="1227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227"/>
      <c r="C6" s="598"/>
      <c r="D6" s="253"/>
      <c r="E6" s="764"/>
      <c r="F6" s="73"/>
      <c r="G6" s="267">
        <f>F79</f>
        <v>16956.970000000005</v>
      </c>
      <c r="H6" s="7">
        <f>E6-G6+E7+E5-G5+E4</f>
        <v>782.33999999999696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8">
        <v>165.52</v>
      </c>
      <c r="E32" s="902">
        <v>44621</v>
      </c>
      <c r="F32" s="898">
        <f t="shared" si="0"/>
        <v>165.52</v>
      </c>
      <c r="G32" s="484" t="s">
        <v>374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8">
        <v>962.44</v>
      </c>
      <c r="E33" s="902">
        <v>44621</v>
      </c>
      <c r="F33" s="898">
        <f t="shared" si="0"/>
        <v>962.44</v>
      </c>
      <c r="G33" s="484" t="s">
        <v>375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8">
        <v>314.2</v>
      </c>
      <c r="E34" s="902">
        <v>44621</v>
      </c>
      <c r="F34" s="898">
        <f t="shared" si="0"/>
        <v>314.2</v>
      </c>
      <c r="G34" s="484" t="s">
        <v>377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8">
        <v>28.98</v>
      </c>
      <c r="E35" s="902">
        <v>44624</v>
      </c>
      <c r="F35" s="898">
        <f t="shared" si="0"/>
        <v>28.98</v>
      </c>
      <c r="G35" s="484" t="s">
        <v>388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8">
        <v>982.84</v>
      </c>
      <c r="E36" s="902">
        <v>44624</v>
      </c>
      <c r="F36" s="898">
        <f t="shared" si="0"/>
        <v>982.84</v>
      </c>
      <c r="G36" s="484" t="s">
        <v>390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8">
        <v>161.38</v>
      </c>
      <c r="E37" s="902">
        <v>44624</v>
      </c>
      <c r="F37" s="898">
        <f t="shared" si="0"/>
        <v>161.38</v>
      </c>
      <c r="G37" s="484" t="s">
        <v>392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8">
        <v>929.96</v>
      </c>
      <c r="E38" s="902">
        <v>44625</v>
      </c>
      <c r="F38" s="898">
        <f t="shared" si="0"/>
        <v>929.96</v>
      </c>
      <c r="G38" s="484" t="s">
        <v>406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8">
        <v>315.16000000000003</v>
      </c>
      <c r="E39" s="902">
        <v>44625</v>
      </c>
      <c r="F39" s="898">
        <f t="shared" si="0"/>
        <v>315.16000000000003</v>
      </c>
      <c r="G39" s="484" t="s">
        <v>408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8">
        <v>30.94</v>
      </c>
      <c r="E40" s="902">
        <v>44627</v>
      </c>
      <c r="F40" s="898">
        <f t="shared" si="0"/>
        <v>30.94</v>
      </c>
      <c r="G40" s="484" t="s">
        <v>409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8">
        <v>149.37</v>
      </c>
      <c r="E41" s="902">
        <v>44629</v>
      </c>
      <c r="F41" s="898">
        <f t="shared" si="0"/>
        <v>149.37</v>
      </c>
      <c r="G41" s="484" t="s">
        <v>427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8">
        <v>150.78</v>
      </c>
      <c r="E42" s="902">
        <v>44630</v>
      </c>
      <c r="F42" s="898">
        <f t="shared" si="0"/>
        <v>150.78</v>
      </c>
      <c r="G42" s="484" t="s">
        <v>428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8">
        <v>279.68</v>
      </c>
      <c r="E43" s="902">
        <v>44631</v>
      </c>
      <c r="F43" s="898">
        <f t="shared" si="0"/>
        <v>279.68</v>
      </c>
      <c r="G43" s="484" t="s">
        <v>436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8">
        <v>308.35000000000002</v>
      </c>
      <c r="E44" s="902">
        <v>44631</v>
      </c>
      <c r="F44" s="898">
        <f t="shared" si="0"/>
        <v>308.35000000000002</v>
      </c>
      <c r="G44" s="484" t="s">
        <v>438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8">
        <v>27.4</v>
      </c>
      <c r="E45" s="902">
        <v>44631</v>
      </c>
      <c r="F45" s="898">
        <f t="shared" si="0"/>
        <v>27.4</v>
      </c>
      <c r="G45" s="484" t="s">
        <v>439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8">
        <v>32.25</v>
      </c>
      <c r="E46" s="902">
        <v>44632</v>
      </c>
      <c r="F46" s="898">
        <f t="shared" si="0"/>
        <v>32.25</v>
      </c>
      <c r="G46" s="484" t="s">
        <v>444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8">
        <v>904.69</v>
      </c>
      <c r="E47" s="902">
        <v>44632</v>
      </c>
      <c r="F47" s="898">
        <f t="shared" si="0"/>
        <v>904.69</v>
      </c>
      <c r="G47" s="484" t="s">
        <v>445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8">
        <v>164.48</v>
      </c>
      <c r="E48" s="902">
        <v>44632</v>
      </c>
      <c r="F48" s="898">
        <f t="shared" si="0"/>
        <v>164.48</v>
      </c>
      <c r="G48" s="484" t="s">
        <v>449</v>
      </c>
      <c r="H48" s="551">
        <v>140</v>
      </c>
      <c r="I48" s="280">
        <f t="shared" si="2"/>
        <v>3230.6900000000005</v>
      </c>
    </row>
    <row r="49" spans="1:9" x14ac:dyDescent="0.25">
      <c r="A49" s="122"/>
      <c r="B49" s="83">
        <f t="shared" si="1"/>
        <v>103</v>
      </c>
      <c r="C49" s="15">
        <v>3</v>
      </c>
      <c r="D49" s="898">
        <v>100.02</v>
      </c>
      <c r="E49" s="902">
        <v>44634</v>
      </c>
      <c r="F49" s="898">
        <f t="shared" si="0"/>
        <v>100.02</v>
      </c>
      <c r="G49" s="484" t="s">
        <v>451</v>
      </c>
      <c r="H49" s="551">
        <v>140</v>
      </c>
      <c r="I49" s="280">
        <f t="shared" si="2"/>
        <v>3130.6700000000005</v>
      </c>
    </row>
    <row r="50" spans="1:9" x14ac:dyDescent="0.25">
      <c r="A50" s="122"/>
      <c r="B50" s="83">
        <f t="shared" si="1"/>
        <v>100</v>
      </c>
      <c r="C50" s="15">
        <v>3</v>
      </c>
      <c r="D50" s="898">
        <v>93.49</v>
      </c>
      <c r="E50" s="902">
        <v>44635</v>
      </c>
      <c r="F50" s="898">
        <f t="shared" si="0"/>
        <v>93.49</v>
      </c>
      <c r="G50" s="484" t="s">
        <v>457</v>
      </c>
      <c r="H50" s="551">
        <v>140</v>
      </c>
      <c r="I50" s="280">
        <f t="shared" si="2"/>
        <v>3037.1800000000007</v>
      </c>
    </row>
    <row r="51" spans="1:9" x14ac:dyDescent="0.25">
      <c r="A51" s="122"/>
      <c r="B51" s="83">
        <f t="shared" si="1"/>
        <v>70</v>
      </c>
      <c r="C51" s="15">
        <v>30</v>
      </c>
      <c r="D51" s="898">
        <v>864.2</v>
      </c>
      <c r="E51" s="902">
        <v>44636</v>
      </c>
      <c r="F51" s="898">
        <f t="shared" si="0"/>
        <v>864.2</v>
      </c>
      <c r="G51" s="484" t="s">
        <v>464</v>
      </c>
      <c r="H51" s="551">
        <v>140</v>
      </c>
      <c r="I51" s="280">
        <f t="shared" si="2"/>
        <v>2172.9800000000005</v>
      </c>
    </row>
    <row r="52" spans="1:9" x14ac:dyDescent="0.25">
      <c r="A52" s="122"/>
      <c r="B52" s="83">
        <f t="shared" si="1"/>
        <v>65</v>
      </c>
      <c r="C52" s="15">
        <v>5</v>
      </c>
      <c r="D52" s="898">
        <v>149.13999999999999</v>
      </c>
      <c r="E52" s="902">
        <v>44638</v>
      </c>
      <c r="F52" s="898">
        <f t="shared" si="0"/>
        <v>149.13999999999999</v>
      </c>
      <c r="G52" s="484" t="s">
        <v>481</v>
      </c>
      <c r="H52" s="551">
        <v>140</v>
      </c>
      <c r="I52" s="280">
        <f t="shared" si="2"/>
        <v>2023.8400000000006</v>
      </c>
    </row>
    <row r="53" spans="1:9" x14ac:dyDescent="0.25">
      <c r="A53" s="122"/>
      <c r="B53" s="83">
        <f t="shared" si="1"/>
        <v>55</v>
      </c>
      <c r="C53" s="15">
        <v>10</v>
      </c>
      <c r="D53" s="898">
        <v>308.08999999999997</v>
      </c>
      <c r="E53" s="902">
        <v>44641</v>
      </c>
      <c r="F53" s="898">
        <f t="shared" si="0"/>
        <v>308.08999999999997</v>
      </c>
      <c r="G53" s="484" t="s">
        <v>497</v>
      </c>
      <c r="H53" s="551">
        <v>140</v>
      </c>
      <c r="I53" s="280">
        <f t="shared" si="2"/>
        <v>1715.7500000000007</v>
      </c>
    </row>
    <row r="54" spans="1:9" x14ac:dyDescent="0.25">
      <c r="A54" s="122"/>
      <c r="B54" s="83">
        <f t="shared" si="1"/>
        <v>25</v>
      </c>
      <c r="C54" s="15">
        <v>30</v>
      </c>
      <c r="D54" s="898">
        <v>933.41</v>
      </c>
      <c r="E54" s="902">
        <v>44641</v>
      </c>
      <c r="F54" s="898">
        <f t="shared" si="0"/>
        <v>933.41</v>
      </c>
      <c r="G54" s="484" t="s">
        <v>500</v>
      </c>
      <c r="H54" s="551">
        <v>140</v>
      </c>
      <c r="I54" s="280">
        <f t="shared" si="2"/>
        <v>782.34000000000071</v>
      </c>
    </row>
    <row r="55" spans="1:9" x14ac:dyDescent="0.25">
      <c r="A55" s="122"/>
      <c r="B55" s="83">
        <f t="shared" si="1"/>
        <v>25</v>
      </c>
      <c r="C55" s="15"/>
      <c r="D55" s="898"/>
      <c r="E55" s="902"/>
      <c r="F55" s="898">
        <f t="shared" si="0"/>
        <v>0</v>
      </c>
      <c r="G55" s="484"/>
      <c r="H55" s="551"/>
      <c r="I55" s="280">
        <f t="shared" si="2"/>
        <v>782.34000000000071</v>
      </c>
    </row>
    <row r="56" spans="1:9" x14ac:dyDescent="0.25">
      <c r="A56" s="122"/>
      <c r="B56" s="83">
        <f t="shared" si="1"/>
        <v>25</v>
      </c>
      <c r="C56" s="15"/>
      <c r="D56" s="898"/>
      <c r="E56" s="902"/>
      <c r="F56" s="898">
        <f t="shared" si="0"/>
        <v>0</v>
      </c>
      <c r="G56" s="484"/>
      <c r="H56" s="551"/>
      <c r="I56" s="280">
        <f t="shared" si="2"/>
        <v>782.34000000000071</v>
      </c>
    </row>
    <row r="57" spans="1:9" x14ac:dyDescent="0.25">
      <c r="A57" s="122"/>
      <c r="B57" s="83">
        <f t="shared" si="1"/>
        <v>25</v>
      </c>
      <c r="C57" s="15"/>
      <c r="D57" s="898"/>
      <c r="E57" s="902"/>
      <c r="F57" s="898">
        <f t="shared" si="0"/>
        <v>0</v>
      </c>
      <c r="G57" s="484"/>
      <c r="H57" s="551"/>
      <c r="I57" s="280">
        <f t="shared" si="2"/>
        <v>782.34000000000071</v>
      </c>
    </row>
    <row r="58" spans="1:9" x14ac:dyDescent="0.25">
      <c r="A58" s="122"/>
      <c r="B58" s="302">
        <f t="shared" si="1"/>
        <v>25</v>
      </c>
      <c r="C58" s="15"/>
      <c r="D58" s="898"/>
      <c r="E58" s="902"/>
      <c r="F58" s="898">
        <f t="shared" si="0"/>
        <v>0</v>
      </c>
      <c r="G58" s="484"/>
      <c r="H58" s="551"/>
      <c r="I58" s="280">
        <f t="shared" si="2"/>
        <v>782.34000000000071</v>
      </c>
    </row>
    <row r="59" spans="1:9" x14ac:dyDescent="0.25">
      <c r="A59" s="122"/>
      <c r="B59" s="302">
        <f t="shared" si="1"/>
        <v>25</v>
      </c>
      <c r="C59" s="15"/>
      <c r="D59" s="898"/>
      <c r="E59" s="902"/>
      <c r="F59" s="898">
        <f t="shared" si="0"/>
        <v>0</v>
      </c>
      <c r="G59" s="484"/>
      <c r="H59" s="551"/>
      <c r="I59" s="280">
        <f t="shared" si="2"/>
        <v>782.34000000000071</v>
      </c>
    </row>
    <row r="60" spans="1:9" x14ac:dyDescent="0.25">
      <c r="A60" s="122"/>
      <c r="B60" s="302">
        <f t="shared" si="1"/>
        <v>25</v>
      </c>
      <c r="C60" s="15"/>
      <c r="D60" s="898"/>
      <c r="E60" s="902"/>
      <c r="F60" s="898">
        <f t="shared" si="0"/>
        <v>0</v>
      </c>
      <c r="G60" s="484"/>
      <c r="H60" s="551"/>
      <c r="I60" s="280">
        <f t="shared" si="2"/>
        <v>782.34000000000071</v>
      </c>
    </row>
    <row r="61" spans="1:9" x14ac:dyDescent="0.25">
      <c r="A61" s="122"/>
      <c r="B61" s="302">
        <f t="shared" si="1"/>
        <v>25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782.34000000000071</v>
      </c>
    </row>
    <row r="62" spans="1:9" x14ac:dyDescent="0.25">
      <c r="A62" s="122"/>
      <c r="B62" s="302">
        <f t="shared" si="1"/>
        <v>25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782.34000000000071</v>
      </c>
    </row>
    <row r="63" spans="1:9" x14ac:dyDescent="0.25">
      <c r="A63" s="122"/>
      <c r="B63" s="302">
        <f t="shared" si="1"/>
        <v>25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782.34000000000071</v>
      </c>
    </row>
    <row r="64" spans="1:9" x14ac:dyDescent="0.25">
      <c r="A64" s="122"/>
      <c r="B64" s="302">
        <f t="shared" si="1"/>
        <v>25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782.34000000000071</v>
      </c>
    </row>
    <row r="65" spans="1:9" x14ac:dyDescent="0.25">
      <c r="A65" s="122"/>
      <c r="B65" s="302">
        <f t="shared" si="1"/>
        <v>25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782.34000000000071</v>
      </c>
    </row>
    <row r="66" spans="1:9" x14ac:dyDescent="0.25">
      <c r="A66" s="122"/>
      <c r="B66" s="302">
        <f t="shared" si="1"/>
        <v>25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782.34000000000071</v>
      </c>
    </row>
    <row r="67" spans="1:9" x14ac:dyDescent="0.25">
      <c r="A67" s="122"/>
      <c r="B67" s="302">
        <f t="shared" si="1"/>
        <v>25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782.34000000000071</v>
      </c>
    </row>
    <row r="68" spans="1:9" x14ac:dyDescent="0.25">
      <c r="A68" s="122"/>
      <c r="B68" s="302">
        <f t="shared" si="1"/>
        <v>25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782.34000000000071</v>
      </c>
    </row>
    <row r="69" spans="1:9" x14ac:dyDescent="0.25">
      <c r="A69" s="122"/>
      <c r="B69" s="302">
        <f t="shared" si="1"/>
        <v>25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782.34000000000071</v>
      </c>
    </row>
    <row r="70" spans="1:9" x14ac:dyDescent="0.25">
      <c r="A70" s="122"/>
      <c r="B70" s="302">
        <f t="shared" si="1"/>
        <v>25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782.34000000000071</v>
      </c>
    </row>
    <row r="71" spans="1:9" x14ac:dyDescent="0.25">
      <c r="A71" s="122"/>
      <c r="B71" s="302">
        <f t="shared" si="1"/>
        <v>25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782.34000000000071</v>
      </c>
    </row>
    <row r="72" spans="1:9" x14ac:dyDescent="0.25">
      <c r="A72" s="122"/>
      <c r="B72" s="302">
        <f t="shared" si="1"/>
        <v>25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782.34000000000071</v>
      </c>
    </row>
    <row r="73" spans="1:9" x14ac:dyDescent="0.25">
      <c r="A73" s="122"/>
      <c r="B73" s="302">
        <f t="shared" si="1"/>
        <v>25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782.34000000000071</v>
      </c>
    </row>
    <row r="74" spans="1:9" x14ac:dyDescent="0.25">
      <c r="A74" s="122"/>
      <c r="B74" s="302">
        <f t="shared" si="1"/>
        <v>25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782.34000000000071</v>
      </c>
    </row>
    <row r="75" spans="1:9" x14ac:dyDescent="0.25">
      <c r="A75" s="122"/>
      <c r="B75" s="83">
        <f t="shared" si="1"/>
        <v>25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782.34000000000071</v>
      </c>
    </row>
    <row r="76" spans="1:9" x14ac:dyDescent="0.25">
      <c r="A76" s="122"/>
      <c r="B76" s="83">
        <f t="shared" ref="B76" si="4">B75-C76</f>
        <v>25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782.34000000000071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782.34000000000071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547</v>
      </c>
      <c r="D79" s="6">
        <f>SUM(D10:D78)</f>
        <v>16956.970000000005</v>
      </c>
      <c r="F79" s="6">
        <f>SUM(F10:F78)</f>
        <v>16956.970000000005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25</v>
      </c>
    </row>
    <row r="83" spans="3:6" ht="15.75" thickBot="1" x14ac:dyDescent="0.3"/>
    <row r="84" spans="3:6" ht="15.75" thickBot="1" x14ac:dyDescent="0.3">
      <c r="C84" s="1224" t="s">
        <v>11</v>
      </c>
      <c r="D84" s="1225"/>
      <c r="E84" s="57">
        <f>E5+E6-F79+E7</f>
        <v>769.35999999999694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11"/>
      <c r="B5" s="1230" t="s">
        <v>92</v>
      </c>
      <c r="C5" s="276"/>
      <c r="D5" s="253"/>
      <c r="E5" s="264"/>
      <c r="F5" s="258"/>
      <c r="G5" s="265"/>
    </row>
    <row r="6" spans="1:9" x14ac:dyDescent="0.25">
      <c r="A6" s="1211"/>
      <c r="B6" s="1230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11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11"/>
      <c r="B5" s="1231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11"/>
      <c r="B6" s="1231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18" sqref="B17:B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2" t="s">
        <v>222</v>
      </c>
      <c r="B1" s="1222"/>
      <c r="C1" s="1222"/>
      <c r="D1" s="1222"/>
      <c r="E1" s="1222"/>
      <c r="F1" s="1222"/>
      <c r="G1" s="1222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14" t="s">
        <v>54</v>
      </c>
      <c r="B5" s="1232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14"/>
      <c r="B6" s="1232"/>
      <c r="C6" s="734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426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8">
        <f t="shared" si="0"/>
        <v>0</v>
      </c>
      <c r="G11" s="1129"/>
      <c r="H11" s="1130"/>
      <c r="I11" s="1136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8">
        <f t="shared" ref="F12" si="2">D12</f>
        <v>0</v>
      </c>
      <c r="G12" s="1129"/>
      <c r="H12" s="1130"/>
      <c r="I12" s="1136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8">
        <f t="shared" ref="F13:F33" si="4">D13</f>
        <v>0</v>
      </c>
      <c r="G13" s="1129"/>
      <c r="H13" s="1130"/>
      <c r="I13" s="1136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8">
        <f t="shared" ref="F14:F26" si="5">D14</f>
        <v>0</v>
      </c>
      <c r="G14" s="1129"/>
      <c r="H14" s="1130"/>
      <c r="I14" s="1136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H21" sqref="H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26" t="s">
        <v>209</v>
      </c>
      <c r="B1" s="1226"/>
      <c r="C1" s="1226"/>
      <c r="D1" s="1226"/>
      <c r="E1" s="1226"/>
      <c r="F1" s="1226"/>
      <c r="G1" s="122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104</v>
      </c>
      <c r="B5" s="1233" t="s">
        <v>105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34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24</v>
      </c>
      <c r="C17" s="15">
        <v>5</v>
      </c>
      <c r="D17" s="1139">
        <v>92.6</v>
      </c>
      <c r="E17" s="1140">
        <v>44632</v>
      </c>
      <c r="F17" s="1141">
        <f t="shared" si="0"/>
        <v>92.6</v>
      </c>
      <c r="G17" s="1142" t="s">
        <v>445</v>
      </c>
      <c r="H17" s="1143">
        <v>47</v>
      </c>
      <c r="I17" s="274">
        <f t="shared" si="2"/>
        <v>454.84999999999991</v>
      </c>
    </row>
    <row r="18" spans="1:9" ht="15" customHeight="1" x14ac:dyDescent="0.25">
      <c r="B18" s="940">
        <f t="shared" si="1"/>
        <v>23</v>
      </c>
      <c r="C18" s="15">
        <v>1</v>
      </c>
      <c r="D18" s="1139">
        <v>19.2</v>
      </c>
      <c r="E18" s="1140">
        <v>44634</v>
      </c>
      <c r="F18" s="1141">
        <f t="shared" si="0"/>
        <v>19.2</v>
      </c>
      <c r="G18" s="1142" t="s">
        <v>450</v>
      </c>
      <c r="H18" s="1143">
        <v>47</v>
      </c>
      <c r="I18" s="274">
        <f t="shared" si="2"/>
        <v>435.64999999999992</v>
      </c>
    </row>
    <row r="19" spans="1:9" ht="15" customHeight="1" x14ac:dyDescent="0.25">
      <c r="B19" s="940">
        <f t="shared" si="1"/>
        <v>15</v>
      </c>
      <c r="C19" s="15">
        <v>8</v>
      </c>
      <c r="D19" s="1139">
        <v>149.22999999999999</v>
      </c>
      <c r="E19" s="1140">
        <v>44641</v>
      </c>
      <c r="F19" s="1141">
        <f t="shared" si="0"/>
        <v>149.22999999999999</v>
      </c>
      <c r="G19" s="1142" t="s">
        <v>500</v>
      </c>
      <c r="H19" s="1143">
        <v>47</v>
      </c>
      <c r="I19" s="274">
        <f t="shared" si="2"/>
        <v>286.41999999999996</v>
      </c>
    </row>
    <row r="20" spans="1:9" ht="15" customHeight="1" x14ac:dyDescent="0.25">
      <c r="B20" s="940">
        <f t="shared" si="1"/>
        <v>14</v>
      </c>
      <c r="C20" s="15">
        <v>1</v>
      </c>
      <c r="D20" s="1139">
        <v>19.07</v>
      </c>
      <c r="E20" s="1140">
        <v>44641</v>
      </c>
      <c r="F20" s="1141">
        <f t="shared" si="0"/>
        <v>19.07</v>
      </c>
      <c r="G20" s="1142" t="s">
        <v>503</v>
      </c>
      <c r="H20" s="1143">
        <v>47</v>
      </c>
      <c r="I20" s="274">
        <f t="shared" si="2"/>
        <v>267.34999999999997</v>
      </c>
    </row>
    <row r="21" spans="1:9" ht="15" customHeight="1" x14ac:dyDescent="0.25">
      <c r="B21" s="940">
        <f t="shared" si="1"/>
        <v>14</v>
      </c>
      <c r="C21" s="15"/>
      <c r="D21" s="1139">
        <v>0</v>
      </c>
      <c r="E21" s="1140"/>
      <c r="F21" s="1141">
        <f t="shared" si="0"/>
        <v>0</v>
      </c>
      <c r="G21" s="1142"/>
      <c r="H21" s="1143"/>
      <c r="I21" s="274">
        <f t="shared" si="2"/>
        <v>267.34999999999997</v>
      </c>
    </row>
    <row r="22" spans="1:9" ht="15" customHeight="1" x14ac:dyDescent="0.25">
      <c r="B22" s="940">
        <f t="shared" si="1"/>
        <v>14</v>
      </c>
      <c r="C22" s="15"/>
      <c r="D22" s="1139">
        <v>0</v>
      </c>
      <c r="E22" s="1140"/>
      <c r="F22" s="1141">
        <f t="shared" si="0"/>
        <v>0</v>
      </c>
      <c r="G22" s="1144"/>
      <c r="H22" s="1145"/>
      <c r="I22" s="274">
        <f t="shared" si="2"/>
        <v>267.34999999999997</v>
      </c>
    </row>
    <row r="23" spans="1:9" ht="15" customHeight="1" x14ac:dyDescent="0.25">
      <c r="B23" s="940">
        <f t="shared" si="1"/>
        <v>14</v>
      </c>
      <c r="C23" s="15"/>
      <c r="D23" s="1139">
        <v>0</v>
      </c>
      <c r="E23" s="1140"/>
      <c r="F23" s="1141">
        <f t="shared" si="0"/>
        <v>0</v>
      </c>
      <c r="G23" s="1144"/>
      <c r="H23" s="1145"/>
      <c r="I23" s="274">
        <f t="shared" si="2"/>
        <v>267.34999999999997</v>
      </c>
    </row>
    <row r="24" spans="1:9" ht="15" customHeight="1" x14ac:dyDescent="0.25">
      <c r="B24" s="940">
        <f t="shared" si="1"/>
        <v>14</v>
      </c>
      <c r="C24" s="15"/>
      <c r="D24" s="1139">
        <v>0</v>
      </c>
      <c r="E24" s="1140"/>
      <c r="F24" s="1141">
        <f t="shared" si="0"/>
        <v>0</v>
      </c>
      <c r="G24" s="1144"/>
      <c r="H24" s="1145"/>
      <c r="I24" s="274">
        <f t="shared" si="2"/>
        <v>267.34999999999997</v>
      </c>
    </row>
    <row r="25" spans="1:9" ht="15" customHeight="1" x14ac:dyDescent="0.25">
      <c r="B25" s="940">
        <f t="shared" si="1"/>
        <v>14</v>
      </c>
      <c r="C25" s="15"/>
      <c r="D25" s="1139">
        <v>0</v>
      </c>
      <c r="E25" s="1140"/>
      <c r="F25" s="1141">
        <f t="shared" si="0"/>
        <v>0</v>
      </c>
      <c r="G25" s="1144"/>
      <c r="H25" s="1145"/>
      <c r="I25" s="274">
        <f t="shared" si="2"/>
        <v>267.34999999999997</v>
      </c>
    </row>
    <row r="26" spans="1:9" ht="15" customHeight="1" x14ac:dyDescent="0.25">
      <c r="B26" s="940">
        <f t="shared" si="1"/>
        <v>14</v>
      </c>
      <c r="C26" s="15"/>
      <c r="D26" s="1139">
        <v>0</v>
      </c>
      <c r="E26" s="1140"/>
      <c r="F26" s="1141">
        <f t="shared" si="0"/>
        <v>0</v>
      </c>
      <c r="G26" s="1144"/>
      <c r="H26" s="1145"/>
      <c r="I26" s="274">
        <f t="shared" si="2"/>
        <v>267.34999999999997</v>
      </c>
    </row>
    <row r="27" spans="1:9" ht="15" customHeight="1" x14ac:dyDescent="0.25">
      <c r="B27" s="940">
        <f t="shared" si="1"/>
        <v>14</v>
      </c>
      <c r="C27" s="15"/>
      <c r="D27" s="1139">
        <v>0</v>
      </c>
      <c r="E27" s="1140"/>
      <c r="F27" s="1141">
        <f t="shared" si="0"/>
        <v>0</v>
      </c>
      <c r="G27" s="1144"/>
      <c r="H27" s="1145"/>
      <c r="I27" s="234">
        <f t="shared" si="2"/>
        <v>267.34999999999997</v>
      </c>
    </row>
    <row r="28" spans="1:9" ht="15" customHeight="1" x14ac:dyDescent="0.25">
      <c r="A28" s="47"/>
      <c r="B28" s="940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40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40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40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40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40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40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40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8"/>
      <c r="D38" s="1216" t="s">
        <v>21</v>
      </c>
      <c r="E38" s="1217"/>
      <c r="F38" s="143">
        <f>E4+E5-F36+E6</f>
        <v>267.35000000000014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14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14"/>
      <c r="B5" s="1235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14"/>
      <c r="B6" s="1236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6" t="s">
        <v>21</v>
      </c>
      <c r="E42" s="1217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2022-04-07T20:53:12Z</dcterms:modified>
</cp:coreProperties>
</file>