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5" i="38"/>
  <c r="I154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S128" i="38"/>
  <c r="T128" i="38" s="1"/>
  <c r="S129" i="38"/>
  <c r="T129" i="38" s="1"/>
  <c r="I128" i="38"/>
  <c r="S130" i="38"/>
  <c r="T130" i="38" s="1"/>
  <c r="S131" i="38"/>
  <c r="T131" i="38" s="1"/>
  <c r="I129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3" i="38"/>
  <c r="T153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1" i="38"/>
  <c r="I150" i="38"/>
  <c r="I149" i="38"/>
  <c r="I148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2" i="38"/>
  <c r="T152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7" i="38"/>
  <c r="S139" i="38" l="1"/>
  <c r="T139" i="38" s="1"/>
  <c r="I139" i="38"/>
  <c r="S114" i="38" l="1"/>
  <c r="T114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2" i="38" l="1"/>
  <c r="I131" i="38"/>
  <c r="I14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5" i="38" l="1"/>
  <c r="S107" i="38" l="1"/>
  <c r="T107" i="38" s="1"/>
  <c r="I143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4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2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FV5" i="1" l="1"/>
  <c r="EH5" i="1"/>
  <c r="DX5" i="1"/>
  <c r="I6" i="1"/>
  <c r="I146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<sst xmlns="http://schemas.openxmlformats.org/spreadsheetml/2006/main" count="3070" uniqueCount="442">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</sst>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FFCC"/>
      <color rgb="FF0000FF"/>
      <color rgb="FFFF3399"/>
      <color rgb="FF00FF00"/>
      <color rgb="FF66FFFF"/>
      <color rgb="FFCCCCFF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772566.99474999995</c:v>
                </c:pt>
                <c:pt idx="2">
                  <c:v>751591.36863000004</c:v>
                </c:pt>
                <c:pt idx="3">
                  <c:v>755237.5085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40.627488093295888</c:v>
                </c:pt>
                <c:pt idx="2">
                  <c:v>40.402182360889917</c:v>
                </c:pt>
                <c:pt idx="3">
                  <c:v>39.785428126280834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F18" activePane="bottomRight" state="frozen"/>
      <selection pane="topRight" activeCell="B1" sqref="B1"/>
      <selection pane="bottomLeft" activeCell="A3" sqref="A3"/>
      <selection pane="bottomRight" activeCell="R23" sqref="R2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295</v>
      </c>
      <c r="C1" s="488"/>
      <c r="D1" s="489"/>
      <c r="E1" s="490"/>
      <c r="F1" s="491"/>
      <c r="G1" s="492"/>
      <c r="H1" s="491"/>
      <c r="I1" s="493"/>
      <c r="J1" s="494"/>
      <c r="K1" s="1125" t="s">
        <v>26</v>
      </c>
      <c r="L1" s="589"/>
      <c r="M1" s="1127" t="s">
        <v>27</v>
      </c>
      <c r="N1" s="784"/>
      <c r="P1" s="1038" t="s">
        <v>38</v>
      </c>
      <c r="Q1" s="1123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126"/>
      <c r="L2" s="590" t="s">
        <v>29</v>
      </c>
      <c r="M2" s="1128"/>
      <c r="N2" s="785" t="s">
        <v>29</v>
      </c>
      <c r="O2" s="375" t="s">
        <v>30</v>
      </c>
      <c r="P2" s="1039" t="s">
        <v>39</v>
      </c>
      <c r="Q2" s="1124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5" t="str">
        <f>PIERNA!C4</f>
        <v>Seaboard</v>
      </c>
      <c r="D4" s="1006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320</v>
      </c>
      <c r="K4" s="812">
        <v>10124</v>
      </c>
      <c r="L4" s="783" t="s">
        <v>388</v>
      </c>
      <c r="M4" s="680">
        <v>37120</v>
      </c>
      <c r="N4" s="692" t="s">
        <v>390</v>
      </c>
      <c r="O4" s="685">
        <v>2134321</v>
      </c>
      <c r="P4" s="501"/>
      <c r="Q4" s="1072">
        <f>38153.24*18.833</f>
        <v>718539.9689199999</v>
      </c>
      <c r="R4" s="1073" t="s">
        <v>383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322</v>
      </c>
      <c r="K5" s="1076">
        <v>12434</v>
      </c>
      <c r="L5" s="783" t="s">
        <v>388</v>
      </c>
      <c r="M5" s="680">
        <v>37120</v>
      </c>
      <c r="N5" s="692" t="s">
        <v>390</v>
      </c>
      <c r="O5" s="922">
        <v>2134322</v>
      </c>
      <c r="P5" s="501"/>
      <c r="Q5" s="1072">
        <f>38390.75*18.833</f>
        <v>723012.99474999995</v>
      </c>
      <c r="R5" s="1073" t="s">
        <v>383</v>
      </c>
      <c r="S5" s="65">
        <f>Q5+M5+K5+P5</f>
        <v>772566.99474999995</v>
      </c>
      <c r="T5" s="65">
        <f>S5/H5+0.1</f>
        <v>40.627488093295888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323</v>
      </c>
      <c r="K6" s="812">
        <v>12434</v>
      </c>
      <c r="L6" s="1079" t="s">
        <v>390</v>
      </c>
      <c r="M6" s="680">
        <v>37120</v>
      </c>
      <c r="N6" s="692" t="s">
        <v>376</v>
      </c>
      <c r="O6" s="922">
        <v>1299456</v>
      </c>
      <c r="P6" s="501"/>
      <c r="Q6" s="1074">
        <f>37249.29*18.847</f>
        <v>702037.36863000004</v>
      </c>
      <c r="R6" s="1075" t="s">
        <v>391</v>
      </c>
      <c r="S6" s="65">
        <f t="shared" si="0"/>
        <v>751591.36863000004</v>
      </c>
      <c r="T6" s="65">
        <f t="shared" ref="T6:T31" si="1">S6/H6+0.1</f>
        <v>40.402182360889917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324</v>
      </c>
      <c r="K7" s="680">
        <v>12274</v>
      </c>
      <c r="L7" s="703" t="s">
        <v>376</v>
      </c>
      <c r="M7" s="680">
        <v>37120</v>
      </c>
      <c r="N7" s="692" t="s">
        <v>377</v>
      </c>
      <c r="O7" s="922">
        <v>2134698</v>
      </c>
      <c r="P7" s="501"/>
      <c r="Q7" s="1076">
        <f>37475.1*18.835</f>
        <v>705843.5085</v>
      </c>
      <c r="R7" s="1073" t="s">
        <v>384</v>
      </c>
      <c r="S7" s="65">
        <f t="shared" si="0"/>
        <v>755237.5085</v>
      </c>
      <c r="T7" s="65">
        <f t="shared" si="1"/>
        <v>39.785428126280834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325</v>
      </c>
      <c r="K8" s="680">
        <v>10374</v>
      </c>
      <c r="L8" s="703" t="s">
        <v>376</v>
      </c>
      <c r="M8" s="680">
        <v>37120</v>
      </c>
      <c r="N8" s="697" t="s">
        <v>377</v>
      </c>
      <c r="O8" s="899">
        <v>1301452</v>
      </c>
      <c r="P8" s="501"/>
      <c r="Q8" s="374">
        <f>36762.75*18.86</f>
        <v>693345.46499999997</v>
      </c>
      <c r="R8" s="692" t="s">
        <v>372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338</v>
      </c>
      <c r="K9" s="680">
        <v>12424</v>
      </c>
      <c r="L9" s="703" t="s">
        <v>377</v>
      </c>
      <c r="M9" s="680">
        <v>37120</v>
      </c>
      <c r="N9" s="697" t="s">
        <v>378</v>
      </c>
      <c r="O9" s="1066">
        <v>2134966</v>
      </c>
      <c r="P9" s="501"/>
      <c r="Q9" s="1072">
        <f>36664.37*18.81</f>
        <v>689656.79969999997</v>
      </c>
      <c r="R9" s="1077" t="s">
        <v>385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339</v>
      </c>
      <c r="K10" s="680">
        <v>12274</v>
      </c>
      <c r="L10" s="703" t="s">
        <v>378</v>
      </c>
      <c r="M10" s="680">
        <v>27840</v>
      </c>
      <c r="N10" s="697" t="s">
        <v>380</v>
      </c>
      <c r="O10" s="1066">
        <v>2134965</v>
      </c>
      <c r="P10" s="501"/>
      <c r="Q10" s="1072">
        <f>36459.01*18.81</f>
        <v>685793.97809999995</v>
      </c>
      <c r="R10" s="1077" t="s">
        <v>385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340</v>
      </c>
      <c r="K11" s="680">
        <v>12424</v>
      </c>
      <c r="L11" s="698" t="s">
        <v>379</v>
      </c>
      <c r="M11" s="680">
        <v>37120</v>
      </c>
      <c r="N11" s="697" t="s">
        <v>380</v>
      </c>
      <c r="O11" s="1067">
        <v>2136952</v>
      </c>
      <c r="P11" s="501"/>
      <c r="Q11" s="1072">
        <f>35826.63*18.783</f>
        <v>672931.59129000001</v>
      </c>
      <c r="R11" s="1077" t="s">
        <v>391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341</v>
      </c>
      <c r="K12" s="680">
        <v>10124</v>
      </c>
      <c r="L12" s="698" t="s">
        <v>379</v>
      </c>
      <c r="M12" s="680">
        <v>37120</v>
      </c>
      <c r="N12" s="697" t="s">
        <v>380</v>
      </c>
      <c r="O12" s="1067">
        <v>2136953</v>
      </c>
      <c r="P12" s="501"/>
      <c r="Q12" s="1072">
        <f>35620.45*18.783</f>
        <v>669058.91235</v>
      </c>
      <c r="R12" s="1077" t="s">
        <v>391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9" t="s">
        <v>342</v>
      </c>
      <c r="K13" s="680">
        <v>12434</v>
      </c>
      <c r="L13" s="698" t="s">
        <v>379</v>
      </c>
      <c r="M13" s="680">
        <v>37120</v>
      </c>
      <c r="N13" s="697" t="s">
        <v>380</v>
      </c>
      <c r="O13" s="1067">
        <v>1307537</v>
      </c>
      <c r="P13" s="501"/>
      <c r="Q13" s="374">
        <f>34838.38*18.94</f>
        <v>659838.91720000003</v>
      </c>
      <c r="R13" s="700" t="s">
        <v>373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343</v>
      </c>
      <c r="K14" s="680">
        <v>12434</v>
      </c>
      <c r="L14" s="698" t="s">
        <v>380</v>
      </c>
      <c r="M14" s="680">
        <v>37120</v>
      </c>
      <c r="N14" s="697" t="s">
        <v>381</v>
      </c>
      <c r="O14" s="1066">
        <v>131770</v>
      </c>
      <c r="P14" s="501"/>
      <c r="Q14" s="374">
        <f>34688.7*18.9</f>
        <v>655616.42999999993</v>
      </c>
      <c r="R14" s="702" t="s">
        <v>374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1000" t="s">
        <v>344</v>
      </c>
      <c r="K15" s="680">
        <v>10124</v>
      </c>
      <c r="L15" s="698" t="s">
        <v>380</v>
      </c>
      <c r="M15" s="680">
        <v>37120</v>
      </c>
      <c r="N15" s="703" t="s">
        <v>381</v>
      </c>
      <c r="O15" s="690">
        <v>2136954</v>
      </c>
      <c r="P15" s="501"/>
      <c r="Q15" s="374">
        <f>36418.85*18.625</f>
        <v>678301.08124999993</v>
      </c>
      <c r="R15" s="704" t="s">
        <v>371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1001" t="s">
        <v>349</v>
      </c>
      <c r="K16" s="680">
        <v>11424</v>
      </c>
      <c r="L16" s="698" t="s">
        <v>381</v>
      </c>
      <c r="M16" s="680">
        <v>37120</v>
      </c>
      <c r="N16" s="703" t="s">
        <v>382</v>
      </c>
      <c r="O16" s="1067">
        <v>2138163</v>
      </c>
      <c r="P16" s="501"/>
      <c r="Q16" s="501">
        <f>36232.95*18.86</f>
        <v>683353.43699999992</v>
      </c>
      <c r="R16" s="700" t="s">
        <v>372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2" t="s">
        <v>354</v>
      </c>
      <c r="K17" s="680">
        <v>12424</v>
      </c>
      <c r="L17" s="698" t="s">
        <v>410</v>
      </c>
      <c r="M17" s="680">
        <v>37120</v>
      </c>
      <c r="N17" s="703" t="s">
        <v>411</v>
      </c>
      <c r="O17" s="1067">
        <v>2139191</v>
      </c>
      <c r="P17" s="501"/>
      <c r="Q17" s="501">
        <f>35578.02*19.13</f>
        <v>680607.52259999991</v>
      </c>
      <c r="R17" s="700" t="s">
        <v>373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321</v>
      </c>
      <c r="K18" s="680">
        <v>11424</v>
      </c>
      <c r="L18" s="698" t="s">
        <v>410</v>
      </c>
      <c r="M18" s="680">
        <v>37120</v>
      </c>
      <c r="N18" s="703" t="s">
        <v>411</v>
      </c>
      <c r="O18" s="921">
        <v>2139192</v>
      </c>
      <c r="P18" s="1040"/>
      <c r="Q18" s="501">
        <f>35773.33*19.13</f>
        <v>684343.80290000001</v>
      </c>
      <c r="R18" s="702" t="s">
        <v>373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400</v>
      </c>
      <c r="K19" s="680">
        <v>12274</v>
      </c>
      <c r="L19" s="698" t="s">
        <v>412</v>
      </c>
      <c r="M19" s="680">
        <v>37120</v>
      </c>
      <c r="N19" s="697" t="s">
        <v>413</v>
      </c>
      <c r="O19" s="1066">
        <v>2139600</v>
      </c>
      <c r="P19" s="1041"/>
      <c r="Q19" s="501">
        <f>35527.84*18.9</f>
        <v>671476.17599999986</v>
      </c>
      <c r="R19" s="692" t="s">
        <v>374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6" t="s">
        <v>401</v>
      </c>
      <c r="K20" s="680">
        <v>12424</v>
      </c>
      <c r="L20" s="698" t="s">
        <v>412</v>
      </c>
      <c r="M20" s="680">
        <v>37120</v>
      </c>
      <c r="N20" s="697" t="s">
        <v>413</v>
      </c>
      <c r="O20" s="1066">
        <v>1322181</v>
      </c>
      <c r="P20" s="501"/>
      <c r="Q20" s="501">
        <f>35135.03*18.575</f>
        <v>652633.18224999995</v>
      </c>
      <c r="R20" s="692" t="s">
        <v>409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420</v>
      </c>
      <c r="K21" s="680">
        <v>12424</v>
      </c>
      <c r="L21" s="698" t="s">
        <v>437</v>
      </c>
      <c r="M21" s="680">
        <v>37120</v>
      </c>
      <c r="N21" s="697" t="s">
        <v>436</v>
      </c>
      <c r="O21" s="1067">
        <v>2141632</v>
      </c>
      <c r="P21" s="501"/>
      <c r="Q21" s="501">
        <f>36578.81*18.798</f>
        <v>687608.47037999984</v>
      </c>
      <c r="R21" s="692" t="s">
        <v>440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421</v>
      </c>
      <c r="K22" s="680">
        <v>11424</v>
      </c>
      <c r="L22" s="698" t="s">
        <v>437</v>
      </c>
      <c r="M22" s="680">
        <v>37120</v>
      </c>
      <c r="N22" s="697" t="s">
        <v>436</v>
      </c>
      <c r="O22" s="1067">
        <v>2141407</v>
      </c>
      <c r="P22" s="1041"/>
      <c r="Q22" s="501">
        <f>38603.32*18.59</f>
        <v>717635.71880000003</v>
      </c>
      <c r="R22" s="692" t="s">
        <v>441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422</v>
      </c>
      <c r="K23" s="680">
        <v>11447.2</v>
      </c>
      <c r="L23" s="698" t="s">
        <v>437</v>
      </c>
      <c r="M23" s="680">
        <v>37120</v>
      </c>
      <c r="N23" s="697" t="s">
        <v>436</v>
      </c>
      <c r="O23" s="685">
        <v>1326864</v>
      </c>
      <c r="P23" s="501"/>
      <c r="Q23" s="501">
        <f>36327.03*18.415</f>
        <v>668962.25744999992</v>
      </c>
      <c r="R23" s="692" t="s">
        <v>432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423</v>
      </c>
      <c r="K24" s="680">
        <v>10124</v>
      </c>
      <c r="L24" s="698" t="s">
        <v>436</v>
      </c>
      <c r="M24" s="680">
        <v>37120</v>
      </c>
      <c r="N24" s="697" t="s">
        <v>436</v>
      </c>
      <c r="O24" s="1066">
        <v>1331366</v>
      </c>
      <c r="P24" s="501"/>
      <c r="Q24" s="501">
        <f>36428.74*18.454</f>
        <v>672255.96796000004</v>
      </c>
      <c r="R24" s="692" t="s">
        <v>429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424</v>
      </c>
      <c r="K25" s="680">
        <v>12434</v>
      </c>
      <c r="L25" s="691" t="s">
        <v>438</v>
      </c>
      <c r="M25" s="680">
        <v>37120</v>
      </c>
      <c r="N25" s="692" t="s">
        <v>438</v>
      </c>
      <c r="O25" s="1066">
        <v>2142430</v>
      </c>
      <c r="P25" s="1041"/>
      <c r="Q25" s="501">
        <f>35047.05*18.56</f>
        <v>650473.24800000002</v>
      </c>
      <c r="R25" s="694" t="s">
        <v>431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428</v>
      </c>
      <c r="K26" s="680">
        <v>10124</v>
      </c>
      <c r="L26" s="691" t="s">
        <v>439</v>
      </c>
      <c r="M26" s="680">
        <v>37120</v>
      </c>
      <c r="N26" s="692" t="s">
        <v>439</v>
      </c>
      <c r="O26" s="1066">
        <v>2142575</v>
      </c>
      <c r="P26" s="501"/>
      <c r="Q26" s="501">
        <f>34936.75*18.575</f>
        <v>648950.13124999998</v>
      </c>
      <c r="R26" s="692" t="s">
        <v>409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6" t="s">
        <v>403</v>
      </c>
      <c r="K27" s="680">
        <v>10124</v>
      </c>
      <c r="L27" s="698" t="s">
        <v>411</v>
      </c>
      <c r="M27" s="680">
        <v>37120</v>
      </c>
      <c r="N27" s="697" t="s">
        <v>412</v>
      </c>
      <c r="O27" s="1066">
        <v>1320230</v>
      </c>
      <c r="P27" s="1041"/>
      <c r="Q27" s="501">
        <f>35254.63*18.535</f>
        <v>653444.56704999995</v>
      </c>
      <c r="R27" s="692" t="s">
        <v>441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3">
      <c r="A28" s="98">
        <v>25</v>
      </c>
      <c r="B28" s="264">
        <f>PIERNA!IQ5</f>
        <v>0</v>
      </c>
      <c r="C28" s="264">
        <f>PIERNA!IR5</f>
        <v>0</v>
      </c>
      <c r="D28" s="562">
        <f>PIERNA!IS5</f>
        <v>0</v>
      </c>
      <c r="E28" s="557">
        <f>PIERNA!IT5</f>
        <v>0</v>
      </c>
      <c r="F28" s="558">
        <f>PIERNA!IU5</f>
        <v>0</v>
      </c>
      <c r="G28" s="563">
        <f>PIERNA!IV5</f>
        <v>0</v>
      </c>
      <c r="H28" s="397">
        <f>PIERNA!IW5</f>
        <v>0</v>
      </c>
      <c r="I28" s="626">
        <f>PIERNA!I28</f>
        <v>0</v>
      </c>
      <c r="J28" s="1096"/>
      <c r="K28" s="680"/>
      <c r="L28" s="698"/>
      <c r="M28" s="680"/>
      <c r="N28" s="697"/>
      <c r="O28" s="1066"/>
      <c r="P28" s="501"/>
      <c r="Q28" s="501"/>
      <c r="R28" s="694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3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2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5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6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8" t="s">
        <v>215</v>
      </c>
      <c r="C99" s="1007" t="s">
        <v>319</v>
      </c>
      <c r="D99" s="896"/>
      <c r="E99" s="1029">
        <v>44956</v>
      </c>
      <c r="F99" s="1008">
        <v>2002.14</v>
      </c>
      <c r="G99" s="1009">
        <v>441</v>
      </c>
      <c r="H99" s="897">
        <v>2002.14</v>
      </c>
      <c r="I99" s="974">
        <f t="shared" ref="I99:I102" si="18">H99-F99</f>
        <v>0</v>
      </c>
      <c r="J99" s="998"/>
      <c r="K99" s="680"/>
      <c r="L99" s="691"/>
      <c r="M99" s="680"/>
      <c r="N99" s="697"/>
      <c r="O99" s="1030" t="s">
        <v>386</v>
      </c>
      <c r="P99" s="500"/>
      <c r="Q99" s="500">
        <v>88094.16</v>
      </c>
      <c r="R99" s="684" t="s">
        <v>387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9" t="s">
        <v>359</v>
      </c>
      <c r="C100" s="1059" t="s">
        <v>366</v>
      </c>
      <c r="D100" s="1058" t="s">
        <v>367</v>
      </c>
      <c r="E100" s="1029">
        <v>44956</v>
      </c>
      <c r="F100" s="1025">
        <v>27694</v>
      </c>
      <c r="G100" s="1009"/>
      <c r="H100" s="897">
        <v>27694</v>
      </c>
      <c r="I100" s="974">
        <f t="shared" si="18"/>
        <v>0</v>
      </c>
      <c r="J100" s="998"/>
      <c r="K100" s="680"/>
      <c r="L100" s="691"/>
      <c r="M100" s="680"/>
      <c r="N100" s="808"/>
      <c r="O100" s="1030" t="s">
        <v>368</v>
      </c>
      <c r="P100" s="1043"/>
      <c r="Q100" s="500">
        <v>27694</v>
      </c>
      <c r="R100" s="684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9" t="s">
        <v>62</v>
      </c>
      <c r="C101" s="1007" t="s">
        <v>326</v>
      </c>
      <c r="D101" s="1020"/>
      <c r="E101" s="1031">
        <v>44959</v>
      </c>
      <c r="F101" s="1025">
        <v>502.33</v>
      </c>
      <c r="G101" s="1009">
        <v>42</v>
      </c>
      <c r="H101" s="897">
        <v>502.33</v>
      </c>
      <c r="I101" s="974">
        <f t="shared" si="18"/>
        <v>0</v>
      </c>
      <c r="J101" s="1004"/>
      <c r="K101" s="680"/>
      <c r="L101" s="691"/>
      <c r="M101" s="680"/>
      <c r="N101" s="808"/>
      <c r="O101" s="997" t="s">
        <v>355</v>
      </c>
      <c r="P101" s="1043"/>
      <c r="Q101" s="500">
        <v>49730.67</v>
      </c>
      <c r="R101" s="684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41" t="s">
        <v>219</v>
      </c>
      <c r="C102" s="1014" t="s">
        <v>327</v>
      </c>
      <c r="D102" s="1021"/>
      <c r="E102" s="1144">
        <v>44959</v>
      </c>
      <c r="F102" s="1025">
        <v>1951</v>
      </c>
      <c r="G102" s="1009">
        <v>71</v>
      </c>
      <c r="H102" s="897">
        <v>1951</v>
      </c>
      <c r="I102" s="974">
        <f t="shared" si="18"/>
        <v>0</v>
      </c>
      <c r="J102" s="1004"/>
      <c r="K102" s="680"/>
      <c r="L102" s="691"/>
      <c r="M102" s="680"/>
      <c r="N102" s="808"/>
      <c r="O102" s="1147" t="s">
        <v>337</v>
      </c>
      <c r="P102" s="1050">
        <v>878</v>
      </c>
      <c r="Q102" s="500">
        <v>253643</v>
      </c>
      <c r="R102" s="1156" t="s">
        <v>389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42"/>
      <c r="C103" s="1015" t="s">
        <v>328</v>
      </c>
      <c r="D103" s="1021"/>
      <c r="E103" s="1145"/>
      <c r="F103" s="1026">
        <v>1008</v>
      </c>
      <c r="G103" s="710">
        <v>35</v>
      </c>
      <c r="H103" s="837">
        <v>1008</v>
      </c>
      <c r="I103" s="974">
        <f>H103-F103</f>
        <v>0</v>
      </c>
      <c r="J103" s="807"/>
      <c r="K103" s="680"/>
      <c r="L103" s="691"/>
      <c r="M103" s="680"/>
      <c r="N103" s="808"/>
      <c r="O103" s="1148"/>
      <c r="P103" s="1050">
        <v>453.6</v>
      </c>
      <c r="Q103" s="965">
        <v>131118</v>
      </c>
      <c r="R103" s="1157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42"/>
      <c r="C104" s="1016" t="s">
        <v>329</v>
      </c>
      <c r="D104" s="1021"/>
      <c r="E104" s="1145"/>
      <c r="F104" s="1027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148"/>
      <c r="P104" s="1050">
        <v>227.45</v>
      </c>
      <c r="Q104" s="500">
        <v>65702</v>
      </c>
      <c r="R104" s="1157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42"/>
      <c r="C105" s="1016" t="s">
        <v>330</v>
      </c>
      <c r="D105" s="1021"/>
      <c r="E105" s="1145"/>
      <c r="F105" s="1027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148"/>
      <c r="P105" s="1050">
        <v>457.95</v>
      </c>
      <c r="Q105" s="500">
        <v>132288</v>
      </c>
      <c r="R105" s="1157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42"/>
      <c r="C106" s="1016" t="s">
        <v>331</v>
      </c>
      <c r="D106" s="1021"/>
      <c r="E106" s="1145"/>
      <c r="F106" s="1027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148"/>
      <c r="P106" s="1050">
        <v>464.2</v>
      </c>
      <c r="Q106" s="500">
        <v>113454</v>
      </c>
      <c r="R106" s="1157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42"/>
      <c r="C107" s="1017" t="s">
        <v>332</v>
      </c>
      <c r="D107" s="1021"/>
      <c r="E107" s="1145"/>
      <c r="F107" s="1028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71"/>
      <c r="O107" s="1148"/>
      <c r="P107" s="1051">
        <v>455.65</v>
      </c>
      <c r="Q107" s="503">
        <v>98212.5</v>
      </c>
      <c r="R107" s="1157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42"/>
      <c r="C108" s="1018" t="s">
        <v>333</v>
      </c>
      <c r="D108" s="1021"/>
      <c r="E108" s="1145"/>
      <c r="F108" s="1026">
        <v>997.3</v>
      </c>
      <c r="G108" s="710">
        <v>38</v>
      </c>
      <c r="H108" s="837">
        <v>997.3</v>
      </c>
      <c r="I108" s="451">
        <f t="shared" ref="I108:I141" si="26">H108-F108</f>
        <v>0</v>
      </c>
      <c r="J108" s="809"/>
      <c r="K108" s="812"/>
      <c r="L108" s="813"/>
      <c r="M108" s="680"/>
      <c r="N108" s="971"/>
      <c r="O108" s="1148"/>
      <c r="P108" s="1052">
        <v>448.8</v>
      </c>
      <c r="Q108" s="503">
        <v>96738.1</v>
      </c>
      <c r="R108" s="1157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42"/>
      <c r="C109" s="1018" t="s">
        <v>334</v>
      </c>
      <c r="D109" s="1022"/>
      <c r="E109" s="1145"/>
      <c r="F109" s="1026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71"/>
      <c r="O109" s="1148"/>
      <c r="P109" s="1050">
        <v>459.2</v>
      </c>
      <c r="Q109" s="503">
        <v>127550</v>
      </c>
      <c r="R109" s="1157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42"/>
      <c r="C110" s="1060" t="s">
        <v>335</v>
      </c>
      <c r="D110" s="1023"/>
      <c r="E110" s="1145"/>
      <c r="F110" s="1028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2"/>
      <c r="O110" s="1148"/>
      <c r="P110" s="1050">
        <v>194.6</v>
      </c>
      <c r="Q110" s="503">
        <v>8650</v>
      </c>
      <c r="R110" s="1157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43"/>
      <c r="C111" s="1060" t="s">
        <v>336</v>
      </c>
      <c r="D111" s="1024"/>
      <c r="E111" s="1146"/>
      <c r="F111" s="1028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2"/>
      <c r="O111" s="1149"/>
      <c r="P111" s="1051">
        <v>136.55000000000001</v>
      </c>
      <c r="Q111" s="503">
        <v>19753.5</v>
      </c>
      <c r="R111" s="1157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58" t="s">
        <v>345</v>
      </c>
      <c r="C112" s="1033" t="s">
        <v>346</v>
      </c>
      <c r="D112" s="1022"/>
      <c r="E112" s="1161">
        <v>44966</v>
      </c>
      <c r="F112" s="1026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71"/>
      <c r="O112" s="1129" t="s">
        <v>404</v>
      </c>
      <c r="P112" s="1150" t="s">
        <v>406</v>
      </c>
      <c r="Q112" s="1068">
        <v>66609.06</v>
      </c>
      <c r="R112" s="1164" t="s">
        <v>405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59"/>
      <c r="C113" s="1032" t="s">
        <v>347</v>
      </c>
      <c r="D113" s="1034"/>
      <c r="E113" s="1162"/>
      <c r="F113" s="1028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71"/>
      <c r="O113" s="1130"/>
      <c r="P113" s="1151"/>
      <c r="Q113" s="1068">
        <v>19178.830000000002</v>
      </c>
      <c r="R113" s="1165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60"/>
      <c r="C114" s="973" t="s">
        <v>348</v>
      </c>
      <c r="D114" s="1023"/>
      <c r="E114" s="1163"/>
      <c r="F114" s="1028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71"/>
      <c r="O114" s="1131"/>
      <c r="P114" s="1152"/>
      <c r="Q114" s="1068">
        <v>26098.400000000001</v>
      </c>
      <c r="R114" s="1166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7" t="s">
        <v>359</v>
      </c>
      <c r="C115" s="973" t="s">
        <v>363</v>
      </c>
      <c r="D115" s="1024" t="s">
        <v>364</v>
      </c>
      <c r="E115" s="1056">
        <v>44966</v>
      </c>
      <c r="F115" s="1028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71"/>
      <c r="O115" s="1071" t="s">
        <v>365</v>
      </c>
      <c r="P115" s="1044"/>
      <c r="Q115" s="503">
        <v>5832</v>
      </c>
      <c r="R115" s="1097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0" t="s">
        <v>64</v>
      </c>
      <c r="C116" s="1101" t="s">
        <v>326</v>
      </c>
      <c r="D116" s="1102"/>
      <c r="E116" s="1056">
        <v>44966</v>
      </c>
      <c r="F116" s="1028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71"/>
      <c r="O116" s="1055" t="s">
        <v>350</v>
      </c>
      <c r="P116" s="1044"/>
      <c r="Q116" s="503">
        <v>49427.73</v>
      </c>
      <c r="R116" s="688" t="s">
        <v>407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3" t="s">
        <v>359</v>
      </c>
      <c r="C117" s="1098" t="s">
        <v>361</v>
      </c>
      <c r="D117" s="1099" t="s">
        <v>362</v>
      </c>
      <c r="E117" s="1054">
        <v>44967</v>
      </c>
      <c r="F117" s="1028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71"/>
      <c r="O117" s="1055" t="s">
        <v>360</v>
      </c>
      <c r="P117" s="1043"/>
      <c r="Q117" s="503">
        <v>35269</v>
      </c>
      <c r="R117" s="1069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32" t="s">
        <v>215</v>
      </c>
      <c r="C118" s="973" t="s">
        <v>319</v>
      </c>
      <c r="D118" s="1036"/>
      <c r="E118" s="1135">
        <v>44967</v>
      </c>
      <c r="F118" s="1028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71"/>
      <c r="O118" s="1138" t="s">
        <v>352</v>
      </c>
      <c r="P118" s="1043"/>
      <c r="Q118" s="1068">
        <v>84089.88</v>
      </c>
      <c r="R118" s="1153" t="s">
        <v>375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33"/>
      <c r="C119" s="1035" t="s">
        <v>216</v>
      </c>
      <c r="D119" s="1022"/>
      <c r="E119" s="1136"/>
      <c r="F119" s="1026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71"/>
      <c r="O119" s="1139"/>
      <c r="P119" s="1043"/>
      <c r="Q119" s="1068">
        <v>12750</v>
      </c>
      <c r="R119" s="1154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134"/>
      <c r="C120" s="1035" t="s">
        <v>351</v>
      </c>
      <c r="D120" s="1022"/>
      <c r="E120" s="1137"/>
      <c r="F120" s="1026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71"/>
      <c r="O120" s="1140"/>
      <c r="P120" s="1043"/>
      <c r="Q120" s="1068">
        <v>14700</v>
      </c>
      <c r="R120" s="1155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2" t="s">
        <v>62</v>
      </c>
      <c r="C121" s="881" t="s">
        <v>326</v>
      </c>
      <c r="D121" s="881"/>
      <c r="E121" s="1037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4" t="s">
        <v>353</v>
      </c>
      <c r="P121" s="500"/>
      <c r="Q121" s="503">
        <v>52628.4</v>
      </c>
      <c r="R121" s="1070" t="s">
        <v>408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3" t="s">
        <v>219</v>
      </c>
      <c r="C122" s="1061" t="s">
        <v>357</v>
      </c>
      <c r="D122" s="1082" t="s">
        <v>392</v>
      </c>
      <c r="E122" s="1031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2"/>
      <c r="O122" s="1065" t="s">
        <v>369</v>
      </c>
      <c r="P122" s="1117"/>
      <c r="Q122" s="503">
        <f>200000+176646.4</f>
        <v>376646.40000000002</v>
      </c>
      <c r="R122" s="1113" t="s">
        <v>370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75" t="s">
        <v>398</v>
      </c>
      <c r="C123" s="973" t="s">
        <v>399</v>
      </c>
      <c r="D123" s="1023"/>
      <c r="E123" s="1135">
        <v>44971</v>
      </c>
      <c r="F123" s="1028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2"/>
      <c r="O123" s="1177">
        <v>19840</v>
      </c>
      <c r="P123" s="1169" t="s">
        <v>406</v>
      </c>
      <c r="Q123" s="1116">
        <v>56117.599999999999</v>
      </c>
      <c r="R123" s="1167" t="s">
        <v>429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76"/>
      <c r="C124" s="973" t="s">
        <v>144</v>
      </c>
      <c r="D124" s="1036"/>
      <c r="E124" s="1137"/>
      <c r="F124" s="1028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2"/>
      <c r="O124" s="1178"/>
      <c r="P124" s="1170"/>
      <c r="Q124" s="1116">
        <v>78478.14</v>
      </c>
      <c r="R124" s="1168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3" t="s">
        <v>345</v>
      </c>
      <c r="C125" s="881" t="s">
        <v>402</v>
      </c>
      <c r="D125" s="885"/>
      <c r="E125" s="1037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4" t="s">
        <v>430</v>
      </c>
      <c r="P125" s="1118" t="s">
        <v>406</v>
      </c>
      <c r="Q125" s="503">
        <v>1057422.04</v>
      </c>
      <c r="R125" s="1114" t="s">
        <v>429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398</v>
      </c>
      <c r="C126" s="881" t="s">
        <v>144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5" t="s">
        <v>406</v>
      </c>
      <c r="Q126" s="503">
        <v>117358.2</v>
      </c>
      <c r="R126" s="681" t="s">
        <v>429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9" t="s">
        <v>398</v>
      </c>
      <c r="C127" s="881" t="s">
        <v>144</v>
      </c>
      <c r="D127" s="881"/>
      <c r="E127" s="1119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11"/>
      <c r="P127" s="1045"/>
      <c r="Q127" s="503"/>
      <c r="R127" s="681"/>
      <c r="S127" s="65">
        <f t="shared" si="45"/>
        <v>0</v>
      </c>
      <c r="T127" s="167">
        <f t="shared" si="46"/>
        <v>0</v>
      </c>
    </row>
    <row r="128" spans="1:20" s="149" customFormat="1" ht="42.75" customHeight="1" x14ac:dyDescent="0.25">
      <c r="A128" s="98">
        <v>89</v>
      </c>
      <c r="B128" s="1171" t="s">
        <v>215</v>
      </c>
      <c r="C128" s="973" t="s">
        <v>425</v>
      </c>
      <c r="D128" s="1024"/>
      <c r="E128" s="1135">
        <v>44980</v>
      </c>
      <c r="F128" s="1028">
        <v>2002.14</v>
      </c>
      <c r="G128" s="661">
        <v>441</v>
      </c>
      <c r="H128" s="882">
        <v>2002.14</v>
      </c>
      <c r="I128" s="636">
        <f t="shared" si="26"/>
        <v>0</v>
      </c>
      <c r="J128" s="807"/>
      <c r="K128" s="680"/>
      <c r="L128" s="811"/>
      <c r="M128" s="680"/>
      <c r="N128" s="971"/>
      <c r="O128" s="1173" t="s">
        <v>427</v>
      </c>
      <c r="P128" s="1095"/>
      <c r="Q128" s="503">
        <v>86092.02</v>
      </c>
      <c r="R128" s="1179" t="s">
        <v>433</v>
      </c>
      <c r="S128" s="65">
        <f t="shared" ref="S128:S129" si="47">Q128+M128+K128</f>
        <v>86092.02</v>
      </c>
      <c r="T128" s="167">
        <f t="shared" ref="T128:T129" si="48">S128/H128</f>
        <v>43</v>
      </c>
    </row>
    <row r="129" spans="1:20" s="149" customFormat="1" ht="42.75" customHeight="1" thickBot="1" x14ac:dyDescent="0.3">
      <c r="A129" s="98">
        <v>90</v>
      </c>
      <c r="B129" s="1172"/>
      <c r="C129" s="1109" t="s">
        <v>426</v>
      </c>
      <c r="D129" s="1024"/>
      <c r="E129" s="1137"/>
      <c r="F129" s="1028">
        <v>150</v>
      </c>
      <c r="G129" s="661">
        <v>15</v>
      </c>
      <c r="H129" s="882">
        <v>150</v>
      </c>
      <c r="I129" s="636">
        <f t="shared" si="26"/>
        <v>0</v>
      </c>
      <c r="J129" s="807"/>
      <c r="K129" s="680"/>
      <c r="L129" s="811"/>
      <c r="M129" s="680"/>
      <c r="N129" s="971"/>
      <c r="O129" s="1174"/>
      <c r="P129" s="1095"/>
      <c r="Q129" s="503">
        <v>14700</v>
      </c>
      <c r="R129" s="1180"/>
      <c r="S129" s="65">
        <f t="shared" si="47"/>
        <v>14700</v>
      </c>
      <c r="T129" s="167">
        <f t="shared" si="48"/>
        <v>98</v>
      </c>
    </row>
    <row r="130" spans="1:20" s="149" customFormat="1" ht="35.25" customHeight="1" x14ac:dyDescent="0.25">
      <c r="A130" s="98">
        <v>91</v>
      </c>
      <c r="B130" s="1110" t="s">
        <v>219</v>
      </c>
      <c r="C130" s="881" t="s">
        <v>357</v>
      </c>
      <c r="D130" s="1121" t="s">
        <v>392</v>
      </c>
      <c r="E130" s="1120">
        <v>44984</v>
      </c>
      <c r="F130" s="882"/>
      <c r="G130" s="661"/>
      <c r="H130" s="882"/>
      <c r="I130" s="103">
        <f t="shared" si="26"/>
        <v>0</v>
      </c>
      <c r="J130" s="807"/>
      <c r="K130" s="680"/>
      <c r="L130" s="811"/>
      <c r="M130" s="680"/>
      <c r="N130" s="815"/>
      <c r="O130" s="1112" t="s">
        <v>434</v>
      </c>
      <c r="P130" s="1045"/>
      <c r="Q130" s="1122">
        <v>200000</v>
      </c>
      <c r="R130" s="681" t="s">
        <v>435</v>
      </c>
      <c r="S130" s="65">
        <f t="shared" ref="S130:S131" si="49">Q130+M130+K130</f>
        <v>200000</v>
      </c>
      <c r="T130" s="167" t="e">
        <f t="shared" ref="T130:T131" si="50">S130/H130</f>
        <v>#DIV/0!</v>
      </c>
    </row>
    <row r="131" spans="1:20" s="149" customFormat="1" ht="38.25" customHeight="1" x14ac:dyDescent="0.25">
      <c r="A131" s="98">
        <v>92</v>
      </c>
      <c r="B131" s="900"/>
      <c r="C131" s="881"/>
      <c r="D131" s="881"/>
      <c r="E131" s="901"/>
      <c r="F131" s="882"/>
      <c r="G131" s="661"/>
      <c r="H131" s="882"/>
      <c r="I131" s="103">
        <f t="shared" si="26"/>
        <v>0</v>
      </c>
      <c r="J131" s="807"/>
      <c r="K131" s="680"/>
      <c r="L131" s="811"/>
      <c r="M131" s="680"/>
      <c r="N131" s="815"/>
      <c r="O131" s="689"/>
      <c r="P131" s="500"/>
      <c r="Q131" s="500"/>
      <c r="R131" s="681"/>
      <c r="S131" s="65">
        <f t="shared" si="49"/>
        <v>0</v>
      </c>
      <c r="T131" s="167" t="e">
        <f t="shared" si="50"/>
        <v>#DIV/0!</v>
      </c>
    </row>
    <row r="132" spans="1:20" s="149" customFormat="1" ht="38.25" customHeight="1" x14ac:dyDescent="0.25">
      <c r="A132" s="98">
        <v>93</v>
      </c>
      <c r="B132" s="900"/>
      <c r="C132" s="881"/>
      <c r="D132" s="881"/>
      <c r="E132" s="901"/>
      <c r="F132" s="882"/>
      <c r="G132" s="661"/>
      <c r="H132" s="882"/>
      <c r="I132" s="103">
        <f t="shared" si="26"/>
        <v>0</v>
      </c>
      <c r="J132" s="807"/>
      <c r="K132" s="680"/>
      <c r="L132" s="811"/>
      <c r="M132" s="680"/>
      <c r="N132" s="815"/>
      <c r="O132" s="689"/>
      <c r="P132" s="500"/>
      <c r="Q132" s="500"/>
      <c r="R132" s="681"/>
      <c r="S132" s="65">
        <f t="shared" ref="S132:S144" si="51">Q132+M132+K132</f>
        <v>0</v>
      </c>
      <c r="T132" s="167" t="e">
        <f t="shared" ref="T132:T144" si="52">S132/H132</f>
        <v>#DIV/0!</v>
      </c>
    </row>
    <row r="133" spans="1:20" s="149" customFormat="1" ht="27.75" customHeight="1" x14ac:dyDescent="0.25">
      <c r="A133" s="98">
        <v>94</v>
      </c>
      <c r="B133" s="900"/>
      <c r="C133" s="881"/>
      <c r="D133" s="881"/>
      <c r="E133" s="901"/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689"/>
      <c r="P133" s="500"/>
      <c r="Q133" s="500"/>
      <c r="R133" s="681"/>
      <c r="S133" s="65">
        <f t="shared" si="51"/>
        <v>0</v>
      </c>
      <c r="T133" s="167" t="e">
        <f t="shared" si="52"/>
        <v>#DIV/0!</v>
      </c>
    </row>
    <row r="134" spans="1:20" s="149" customFormat="1" ht="31.5" customHeight="1" x14ac:dyDescent="0.25">
      <c r="A134" s="98">
        <v>95</v>
      </c>
      <c r="B134" s="900"/>
      <c r="C134" s="881"/>
      <c r="D134" s="881"/>
      <c r="E134" s="901"/>
      <c r="F134" s="882"/>
      <c r="G134" s="661"/>
      <c r="H134" s="882"/>
      <c r="I134" s="103">
        <f t="shared" si="26"/>
        <v>0</v>
      </c>
      <c r="J134" s="807"/>
      <c r="K134" s="680"/>
      <c r="L134" s="811"/>
      <c r="M134" s="680"/>
      <c r="N134" s="815"/>
      <c r="O134" s="689"/>
      <c r="P134" s="500"/>
      <c r="Q134" s="500"/>
      <c r="R134" s="681"/>
      <c r="S134" s="65">
        <f t="shared" si="51"/>
        <v>0</v>
      </c>
      <c r="T134" s="167" t="e">
        <f t="shared" si="52"/>
        <v>#DIV/0!</v>
      </c>
    </row>
    <row r="135" spans="1:20" s="149" customFormat="1" ht="25.5" customHeight="1" x14ac:dyDescent="0.25">
      <c r="A135" s="98">
        <v>96</v>
      </c>
      <c r="B135" s="900"/>
      <c r="C135" s="881"/>
      <c r="D135" s="881"/>
      <c r="E135" s="901"/>
      <c r="F135" s="882"/>
      <c r="G135" s="661"/>
      <c r="H135" s="882"/>
      <c r="I135" s="103">
        <f t="shared" si="26"/>
        <v>0</v>
      </c>
      <c r="J135" s="807"/>
      <c r="K135" s="680"/>
      <c r="L135" s="811"/>
      <c r="M135" s="680"/>
      <c r="N135" s="815"/>
      <c r="O135" s="916"/>
      <c r="P135" s="500"/>
      <c r="Q135" s="500"/>
      <c r="R135" s="681"/>
      <c r="S135" s="65">
        <f t="shared" si="51"/>
        <v>0</v>
      </c>
      <c r="T135" s="167" t="e">
        <f t="shared" si="52"/>
        <v>#DIV/0!</v>
      </c>
    </row>
    <row r="136" spans="1:20" s="149" customFormat="1" ht="25.5" customHeight="1" x14ac:dyDescent="0.25">
      <c r="A136" s="98">
        <v>97</v>
      </c>
      <c r="B136" s="900"/>
      <c r="C136" s="708"/>
      <c r="D136" s="835"/>
      <c r="E136" s="901"/>
      <c r="F136" s="836"/>
      <c r="G136" s="710"/>
      <c r="H136" s="837"/>
      <c r="I136" s="103">
        <f t="shared" si="26"/>
        <v>0</v>
      </c>
      <c r="J136" s="807"/>
      <c r="K136" s="680"/>
      <c r="L136" s="811"/>
      <c r="M136" s="680"/>
      <c r="N136" s="815"/>
      <c r="O136" s="916"/>
      <c r="P136" s="500"/>
      <c r="Q136" s="500"/>
      <c r="R136" s="681"/>
      <c r="S136" s="65">
        <f t="shared" si="51"/>
        <v>0</v>
      </c>
      <c r="T136" s="167" t="e">
        <f t="shared" si="52"/>
        <v>#DIV/0!</v>
      </c>
    </row>
    <row r="137" spans="1:20" s="149" customFormat="1" ht="25.5" customHeight="1" x14ac:dyDescent="0.25">
      <c r="A137" s="98">
        <v>98</v>
      </c>
      <c r="B137" s="900"/>
      <c r="C137" s="708"/>
      <c r="D137" s="835"/>
      <c r="E137" s="901"/>
      <c r="F137" s="836"/>
      <c r="G137" s="710"/>
      <c r="H137" s="837"/>
      <c r="I137" s="103">
        <f t="shared" si="26"/>
        <v>0</v>
      </c>
      <c r="J137" s="807"/>
      <c r="K137" s="680"/>
      <c r="L137" s="811"/>
      <c r="M137" s="680"/>
      <c r="N137" s="815"/>
      <c r="O137" s="916"/>
      <c r="P137" s="500"/>
      <c r="Q137" s="500"/>
      <c r="R137" s="681"/>
      <c r="S137" s="65">
        <f t="shared" si="51"/>
        <v>0</v>
      </c>
      <c r="T137" s="167" t="e">
        <f t="shared" si="52"/>
        <v>#DIV/0!</v>
      </c>
    </row>
    <row r="138" spans="1:20" s="149" customFormat="1" ht="38.25" customHeight="1" x14ac:dyDescent="0.25">
      <c r="A138" s="98">
        <v>99</v>
      </c>
      <c r="B138" s="902"/>
      <c r="C138" s="708"/>
      <c r="D138" s="708"/>
      <c r="E138" s="838"/>
      <c r="F138" s="836"/>
      <c r="G138" s="710"/>
      <c r="H138" s="836"/>
      <c r="I138" s="103">
        <f t="shared" si="26"/>
        <v>0</v>
      </c>
      <c r="J138" s="807"/>
      <c r="K138" s="680"/>
      <c r="L138" s="811"/>
      <c r="M138" s="680"/>
      <c r="N138" s="815"/>
      <c r="O138" s="689"/>
      <c r="P138" s="500"/>
      <c r="Q138" s="907"/>
      <c r="R138" s="908"/>
      <c r="S138" s="65">
        <f t="shared" si="51"/>
        <v>0</v>
      </c>
      <c r="T138" s="167" t="e">
        <f t="shared" si="52"/>
        <v>#DIV/0!</v>
      </c>
    </row>
    <row r="139" spans="1:20" s="149" customFormat="1" ht="38.25" customHeight="1" x14ac:dyDescent="0.25">
      <c r="A139" s="98">
        <v>100</v>
      </c>
      <c r="B139" s="902"/>
      <c r="C139" s="708"/>
      <c r="D139" s="888"/>
      <c r="E139" s="838"/>
      <c r="F139" s="836"/>
      <c r="G139" s="710"/>
      <c r="H139" s="836"/>
      <c r="I139" s="103">
        <f t="shared" si="26"/>
        <v>0</v>
      </c>
      <c r="J139" s="807"/>
      <c r="K139" s="680"/>
      <c r="L139" s="811"/>
      <c r="M139" s="680"/>
      <c r="N139" s="815"/>
      <c r="O139" s="689"/>
      <c r="P139" s="500"/>
      <c r="Q139" s="907"/>
      <c r="R139" s="908"/>
      <c r="S139" s="65">
        <f t="shared" si="51"/>
        <v>0</v>
      </c>
      <c r="T139" s="167" t="e">
        <f t="shared" si="52"/>
        <v>#DIV/0!</v>
      </c>
    </row>
    <row r="140" spans="1:20" s="149" customFormat="1" ht="33" customHeight="1" x14ac:dyDescent="0.25">
      <c r="A140" s="98">
        <v>99</v>
      </c>
      <c r="B140" s="903"/>
      <c r="C140" s="708"/>
      <c r="D140" s="708"/>
      <c r="E140" s="838"/>
      <c r="F140" s="836"/>
      <c r="G140" s="710"/>
      <c r="H140" s="836"/>
      <c r="I140" s="103">
        <f t="shared" si="26"/>
        <v>0</v>
      </c>
      <c r="J140" s="807"/>
      <c r="K140" s="680"/>
      <c r="L140" s="811"/>
      <c r="M140" s="680"/>
      <c r="N140" s="815"/>
      <c r="O140" s="921"/>
      <c r="P140" s="1045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18.75" x14ac:dyDescent="0.25">
      <c r="A141" s="98">
        <v>100</v>
      </c>
      <c r="B141" s="903"/>
      <c r="C141" s="708"/>
      <c r="D141" s="88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921"/>
      <c r="P141" s="1045"/>
      <c r="Q141" s="500"/>
      <c r="R141" s="681"/>
      <c r="S141" s="65">
        <f t="shared" si="51"/>
        <v>0</v>
      </c>
      <c r="T141" s="167" t="e">
        <f t="shared" si="52"/>
        <v>#DIV/0!</v>
      </c>
    </row>
    <row r="142" spans="1:20" s="149" customFormat="1" ht="35.25" customHeight="1" x14ac:dyDescent="0.25">
      <c r="A142" s="98">
        <v>101</v>
      </c>
      <c r="B142" s="903"/>
      <c r="C142" s="708"/>
      <c r="D142" s="708"/>
      <c r="E142" s="889"/>
      <c r="F142" s="836"/>
      <c r="G142" s="710"/>
      <c r="H142" s="836"/>
      <c r="I142" s="103">
        <f t="shared" ref="I142:I145" si="53">H142-F142</f>
        <v>0</v>
      </c>
      <c r="J142" s="807"/>
      <c r="K142" s="680"/>
      <c r="L142" s="811"/>
      <c r="M142" s="680"/>
      <c r="N142" s="815"/>
      <c r="O142" s="689"/>
      <c r="P142" s="500"/>
      <c r="Q142" s="500"/>
      <c r="R142" s="684"/>
      <c r="S142" s="65">
        <f t="shared" si="51"/>
        <v>0</v>
      </c>
      <c r="T142" s="167" t="e">
        <f t="shared" si="52"/>
        <v>#DIV/0!</v>
      </c>
    </row>
    <row r="143" spans="1:20" s="149" customFormat="1" ht="30" customHeight="1" x14ac:dyDescent="0.3">
      <c r="A143" s="98">
        <v>102</v>
      </c>
      <c r="B143" s="903"/>
      <c r="C143" s="904"/>
      <c r="D143" s="503"/>
      <c r="E143" s="889"/>
      <c r="F143" s="890"/>
      <c r="G143" s="661"/>
      <c r="H143" s="891"/>
      <c r="I143" s="451">
        <f t="shared" si="53"/>
        <v>0</v>
      </c>
      <c r="J143" s="909"/>
      <c r="K143" s="680"/>
      <c r="L143" s="811"/>
      <c r="M143" s="680"/>
      <c r="N143" s="816"/>
      <c r="O143" s="689"/>
      <c r="P143" s="500"/>
      <c r="Q143" s="503"/>
      <c r="R143" s="684"/>
      <c r="S143" s="65">
        <f t="shared" si="51"/>
        <v>0</v>
      </c>
      <c r="T143" s="167" t="e">
        <f t="shared" si="52"/>
        <v>#DIV/0!</v>
      </c>
    </row>
    <row r="144" spans="1:20" s="149" customFormat="1" ht="33" customHeight="1" x14ac:dyDescent="0.3">
      <c r="A144" s="98">
        <v>103</v>
      </c>
      <c r="B144" s="905"/>
      <c r="C144" s="708"/>
      <c r="D144" s="884"/>
      <c r="E144" s="889"/>
      <c r="F144" s="891"/>
      <c r="G144" s="892"/>
      <c r="H144" s="891"/>
      <c r="I144" s="333">
        <f t="shared" si="53"/>
        <v>0</v>
      </c>
      <c r="J144" s="910"/>
      <c r="K144" s="680"/>
      <c r="L144" s="811"/>
      <c r="M144" s="680"/>
      <c r="N144" s="815"/>
      <c r="O144" s="689"/>
      <c r="P144" s="500"/>
      <c r="Q144" s="500"/>
      <c r="R144" s="684"/>
      <c r="S144" s="65">
        <f t="shared" si="51"/>
        <v>0</v>
      </c>
      <c r="T144" s="167" t="e">
        <f t="shared" si="52"/>
        <v>#DIV/0!</v>
      </c>
    </row>
    <row r="145" spans="1:20" s="149" customFormat="1" ht="33" customHeight="1" x14ac:dyDescent="0.3">
      <c r="A145" s="98">
        <v>104</v>
      </c>
      <c r="B145" s="903"/>
      <c r="C145" s="707"/>
      <c r="D145" s="893"/>
      <c r="E145" s="889"/>
      <c r="F145" s="891"/>
      <c r="G145" s="892"/>
      <c r="H145" s="891"/>
      <c r="I145" s="333">
        <f t="shared" si="53"/>
        <v>0</v>
      </c>
      <c r="J145" s="910"/>
      <c r="K145" s="680"/>
      <c r="L145" s="811"/>
      <c r="M145" s="680"/>
      <c r="N145" s="815"/>
      <c r="O145" s="683"/>
      <c r="P145" s="500"/>
      <c r="Q145" s="907"/>
      <c r="R145" s="911"/>
      <c r="S145" s="65">
        <f t="shared" ref="S145:S185" si="54">Q145+M145+K145</f>
        <v>0</v>
      </c>
      <c r="T145" s="167" t="e">
        <f t="shared" ref="T145:T185" si="55">S145/H145</f>
        <v>#DIV/0!</v>
      </c>
    </row>
    <row r="146" spans="1:20" s="149" customFormat="1" ht="34.5" customHeight="1" x14ac:dyDescent="0.25">
      <c r="A146" s="98">
        <v>105</v>
      </c>
      <c r="B146" s="902"/>
      <c r="C146" s="708"/>
      <c r="D146" s="884"/>
      <c r="E146" s="886"/>
      <c r="F146" s="891"/>
      <c r="G146" s="892"/>
      <c r="H146" s="891"/>
      <c r="I146" s="103">
        <f t="shared" ref="I146:I200" si="56">H146-F146</f>
        <v>0</v>
      </c>
      <c r="J146" s="807"/>
      <c r="K146" s="680"/>
      <c r="L146" s="811"/>
      <c r="M146" s="680"/>
      <c r="N146" s="815"/>
      <c r="O146" s="686"/>
      <c r="P146" s="1045"/>
      <c r="Q146" s="907"/>
      <c r="R146" s="911"/>
      <c r="S146" s="65">
        <f t="shared" si="54"/>
        <v>0</v>
      </c>
      <c r="T146" s="167" t="e">
        <f t="shared" si="55"/>
        <v>#DIV/0!</v>
      </c>
    </row>
    <row r="147" spans="1:20" s="149" customFormat="1" ht="29.25" customHeight="1" x14ac:dyDescent="0.25">
      <c r="A147" s="98">
        <v>106</v>
      </c>
      <c r="B147" s="902"/>
      <c r="C147" s="708"/>
      <c r="D147" s="894"/>
      <c r="E147" s="886"/>
      <c r="F147" s="891"/>
      <c r="G147" s="892"/>
      <c r="H147" s="891"/>
      <c r="I147" s="103">
        <f t="shared" si="56"/>
        <v>0</v>
      </c>
      <c r="J147" s="807"/>
      <c r="K147" s="680"/>
      <c r="L147" s="811"/>
      <c r="M147" s="680"/>
      <c r="N147" s="815"/>
      <c r="O147" s="686"/>
      <c r="P147" s="1045"/>
      <c r="Q147" s="907"/>
      <c r="R147" s="911"/>
      <c r="S147" s="65">
        <f t="shared" si="54"/>
        <v>0</v>
      </c>
      <c r="T147" s="167" t="e">
        <f t="shared" si="55"/>
        <v>#DIV/0!</v>
      </c>
    </row>
    <row r="148" spans="1:20" s="149" customFormat="1" ht="29.25" customHeight="1" x14ac:dyDescent="0.25">
      <c r="A148" s="98">
        <v>107</v>
      </c>
      <c r="B148" s="902"/>
      <c r="C148" s="708"/>
      <c r="D148" s="894"/>
      <c r="E148" s="886"/>
      <c r="F148" s="891"/>
      <c r="G148" s="892"/>
      <c r="H148" s="891"/>
      <c r="I148" s="103">
        <f t="shared" si="56"/>
        <v>0</v>
      </c>
      <c r="J148" s="807"/>
      <c r="K148" s="680"/>
      <c r="L148" s="811"/>
      <c r="M148" s="680"/>
      <c r="N148" s="815"/>
      <c r="O148" s="686"/>
      <c r="P148" s="1045"/>
      <c r="Q148" s="907"/>
      <c r="R148" s="911"/>
      <c r="S148" s="65">
        <f t="shared" si="54"/>
        <v>0</v>
      </c>
      <c r="T148" s="167" t="e">
        <f t="shared" si="55"/>
        <v>#DIV/0!</v>
      </c>
    </row>
    <row r="149" spans="1:20" s="149" customFormat="1" ht="31.5" customHeight="1" x14ac:dyDescent="0.25">
      <c r="A149" s="98">
        <v>108</v>
      </c>
      <c r="B149" s="708"/>
      <c r="C149" s="708"/>
      <c r="D149" s="894"/>
      <c r="E149" s="886"/>
      <c r="F149" s="891"/>
      <c r="G149" s="892"/>
      <c r="H149" s="891"/>
      <c r="I149" s="103">
        <f t="shared" si="56"/>
        <v>0</v>
      </c>
      <c r="J149" s="807"/>
      <c r="K149" s="680"/>
      <c r="L149" s="811"/>
      <c r="M149" s="680"/>
      <c r="N149" s="815"/>
      <c r="O149" s="685"/>
      <c r="P149" s="1045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109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5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37.5" customHeight="1" x14ac:dyDescent="0.25">
      <c r="A151" s="98">
        <v>110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5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4.5" customHeight="1" x14ac:dyDescent="0.25">
      <c r="A152" s="98">
        <v>111</v>
      </c>
      <c r="B152" s="902"/>
      <c r="C152" s="708"/>
      <c r="D152" s="88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6"/>
      <c r="P152" s="500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30.75" customHeight="1" x14ac:dyDescent="0.3">
      <c r="A153" s="98">
        <v>112</v>
      </c>
      <c r="B153" s="906"/>
      <c r="C153" s="861"/>
      <c r="D153" s="894"/>
      <c r="E153" s="886"/>
      <c r="F153" s="891"/>
      <c r="G153" s="892"/>
      <c r="H153" s="891"/>
      <c r="I153" s="103">
        <f t="shared" si="56"/>
        <v>0</v>
      </c>
      <c r="J153" s="912"/>
      <c r="K153" s="680"/>
      <c r="L153" s="811"/>
      <c r="M153" s="680"/>
      <c r="N153" s="815"/>
      <c r="O153" s="924"/>
      <c r="P153" s="1045"/>
      <c r="Q153" s="500"/>
      <c r="R153" s="684"/>
      <c r="S153" s="65">
        <f t="shared" si="54"/>
        <v>0</v>
      </c>
      <c r="T153" s="167" t="e">
        <f t="shared" si="55"/>
        <v>#DIV/0!</v>
      </c>
    </row>
    <row r="154" spans="1:20" s="149" customFormat="1" ht="30.75" customHeight="1" x14ac:dyDescent="0.25">
      <c r="A154" s="98">
        <v>113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5"/>
      <c r="Q154" s="907"/>
      <c r="R154" s="911"/>
      <c r="S154" s="65"/>
      <c r="T154" s="167"/>
    </row>
    <row r="155" spans="1:20" s="149" customFormat="1" ht="30.75" customHeight="1" x14ac:dyDescent="0.25">
      <c r="A155" s="98">
        <v>114</v>
      </c>
      <c r="B155" s="902"/>
      <c r="C155" s="708"/>
      <c r="D155" s="89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1045"/>
      <c r="Q155" s="907"/>
      <c r="R155" s="911"/>
      <c r="S155" s="65"/>
      <c r="T155" s="167"/>
    </row>
    <row r="156" spans="1:20" s="149" customFormat="1" ht="24" customHeight="1" x14ac:dyDescent="0.25">
      <c r="A156" s="98">
        <v>115</v>
      </c>
      <c r="B156" s="902"/>
      <c r="C156" s="708"/>
      <c r="D156" s="894"/>
      <c r="E156" s="886"/>
      <c r="F156" s="891"/>
      <c r="G156" s="892"/>
      <c r="H156" s="891"/>
      <c r="I156" s="103">
        <f t="shared" si="56"/>
        <v>0</v>
      </c>
      <c r="J156" s="913"/>
      <c r="K156" s="680"/>
      <c r="L156" s="811"/>
      <c r="M156" s="680"/>
      <c r="N156" s="811"/>
      <c r="O156" s="686"/>
      <c r="P156" s="500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22.5" x14ac:dyDescent="0.3">
      <c r="A157" s="98">
        <v>116</v>
      </c>
      <c r="B157" s="902"/>
      <c r="C157" s="708"/>
      <c r="D157" s="884"/>
      <c r="E157" s="886"/>
      <c r="F157" s="891"/>
      <c r="G157" s="892"/>
      <c r="H157" s="891"/>
      <c r="I157" s="103">
        <f t="shared" si="56"/>
        <v>0</v>
      </c>
      <c r="J157" s="914"/>
      <c r="K157" s="680"/>
      <c r="L157" s="811"/>
      <c r="M157" s="680"/>
      <c r="N157" s="811"/>
      <c r="O157" s="686"/>
      <c r="P157" s="500"/>
      <c r="Q157" s="500"/>
      <c r="R157" s="684"/>
      <c r="S157" s="65">
        <f t="shared" si="54"/>
        <v>0</v>
      </c>
      <c r="T157" s="167" t="e">
        <f t="shared" si="55"/>
        <v>#DIV/0!</v>
      </c>
    </row>
    <row r="158" spans="1:20" s="149" customFormat="1" ht="22.5" x14ac:dyDescent="0.3">
      <c r="A158" s="98">
        <v>117</v>
      </c>
      <c r="B158" s="902"/>
      <c r="C158" s="708"/>
      <c r="D158" s="884"/>
      <c r="E158" s="895"/>
      <c r="F158" s="891"/>
      <c r="G158" s="892"/>
      <c r="H158" s="891"/>
      <c r="I158" s="103">
        <f t="shared" si="56"/>
        <v>0</v>
      </c>
      <c r="J158" s="914"/>
      <c r="K158" s="680"/>
      <c r="L158" s="811"/>
      <c r="M158" s="680"/>
      <c r="N158" s="811"/>
      <c r="O158" s="916"/>
      <c r="P158" s="500"/>
      <c r="Q158" s="907"/>
      <c r="R158" s="911"/>
      <c r="S158" s="65">
        <f t="shared" si="54"/>
        <v>0</v>
      </c>
      <c r="T158" s="167" t="e">
        <f t="shared" si="55"/>
        <v>#DIV/0!</v>
      </c>
    </row>
    <row r="159" spans="1:20" s="149" customFormat="1" ht="22.5" x14ac:dyDescent="0.3">
      <c r="A159" s="98">
        <v>118</v>
      </c>
      <c r="B159" s="902"/>
      <c r="C159" s="708"/>
      <c r="D159" s="884"/>
      <c r="E159" s="895"/>
      <c r="F159" s="891"/>
      <c r="G159" s="892"/>
      <c r="H159" s="891"/>
      <c r="I159" s="103">
        <f t="shared" si="56"/>
        <v>0</v>
      </c>
      <c r="J159" s="914"/>
      <c r="K159" s="680"/>
      <c r="L159" s="811"/>
      <c r="M159" s="680"/>
      <c r="N159" s="811"/>
      <c r="O159" s="916"/>
      <c r="P159" s="500"/>
      <c r="Q159" s="907"/>
      <c r="R159" s="911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119</v>
      </c>
      <c r="B160" s="708"/>
      <c r="C160" s="708"/>
      <c r="D160" s="884"/>
      <c r="E160" s="895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91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1.75" customHeight="1" x14ac:dyDescent="0.25">
      <c r="A161" s="98">
        <v>120</v>
      </c>
      <c r="B161" s="708"/>
      <c r="C161" s="708"/>
      <c r="D161" s="894"/>
      <c r="E161" s="886"/>
      <c r="F161" s="891"/>
      <c r="G161" s="892"/>
      <c r="H161" s="891"/>
      <c r="I161" s="103">
        <f t="shared" ref="I161" si="57">H161-F161</f>
        <v>0</v>
      </c>
      <c r="J161" s="807"/>
      <c r="K161" s="680"/>
      <c r="L161" s="811"/>
      <c r="M161" s="680"/>
      <c r="N161" s="815"/>
      <c r="O161" s="686"/>
      <c r="P161" s="1045"/>
      <c r="Q161" s="500"/>
      <c r="R161" s="684"/>
      <c r="S161" s="65">
        <f t="shared" si="54"/>
        <v>0</v>
      </c>
      <c r="T161" s="167" t="e">
        <f t="shared" si="55"/>
        <v>#DIV/0!</v>
      </c>
    </row>
    <row r="162" spans="1:20" s="149" customFormat="1" ht="29.25" customHeight="1" x14ac:dyDescent="0.25">
      <c r="A162" s="98"/>
      <c r="B162" s="709"/>
      <c r="C162" s="708"/>
      <c r="D162" s="365"/>
      <c r="E162" s="535"/>
      <c r="F162" s="780"/>
      <c r="G162" s="547"/>
      <c r="H162" s="780"/>
      <c r="I162" s="626">
        <f t="shared" si="56"/>
        <v>0</v>
      </c>
      <c r="J162" s="913"/>
      <c r="K162" s="680"/>
      <c r="L162" s="811"/>
      <c r="M162" s="680"/>
      <c r="N162" s="811"/>
      <c r="O162" s="685"/>
      <c r="P162" s="500"/>
      <c r="Q162" s="500"/>
      <c r="R162" s="687"/>
      <c r="S162" s="65">
        <f t="shared" si="54"/>
        <v>0</v>
      </c>
      <c r="T162" s="167" t="e">
        <f t="shared" si="55"/>
        <v>#DIV/0!</v>
      </c>
    </row>
    <row r="163" spans="1:20" s="149" customFormat="1" ht="25.5" customHeight="1" x14ac:dyDescent="0.25">
      <c r="A163" s="98"/>
      <c r="B163" s="708"/>
      <c r="C163" s="708"/>
      <c r="D163" s="365"/>
      <c r="E163" s="535"/>
      <c r="F163" s="780"/>
      <c r="G163" s="547"/>
      <c r="H163" s="780"/>
      <c r="I163" s="103">
        <f t="shared" si="56"/>
        <v>0</v>
      </c>
      <c r="J163" s="913"/>
      <c r="K163" s="680"/>
      <c r="L163" s="811"/>
      <c r="M163" s="680"/>
      <c r="N163" s="811"/>
      <c r="O163" s="686"/>
      <c r="P163" s="500"/>
      <c r="Q163" s="500"/>
      <c r="R163" s="687"/>
      <c r="S163" s="65">
        <f t="shared" si="54"/>
        <v>0</v>
      </c>
      <c r="T163" s="167" t="e">
        <f t="shared" si="55"/>
        <v>#DIV/0!</v>
      </c>
    </row>
    <row r="164" spans="1:20" s="149" customFormat="1" ht="26.25" customHeight="1" x14ac:dyDescent="0.25">
      <c r="A164" s="98"/>
      <c r="B164" s="708"/>
      <c r="C164" s="708"/>
      <c r="D164" s="365"/>
      <c r="E164" s="535"/>
      <c r="F164" s="532"/>
      <c r="G164" s="547"/>
      <c r="H164" s="780"/>
      <c r="I164" s="103">
        <f t="shared" si="56"/>
        <v>0</v>
      </c>
      <c r="J164" s="913"/>
      <c r="K164" s="680"/>
      <c r="L164" s="811"/>
      <c r="M164" s="680"/>
      <c r="N164" s="811"/>
      <c r="O164" s="686"/>
      <c r="P164" s="500"/>
      <c r="Q164" s="500"/>
      <c r="R164" s="687"/>
      <c r="S164" s="65">
        <f t="shared" si="54"/>
        <v>0</v>
      </c>
      <c r="T164" s="167" t="e">
        <f t="shared" si="55"/>
        <v>#DIV/0!</v>
      </c>
    </row>
    <row r="165" spans="1:20" s="149" customFormat="1" ht="18.75" customHeight="1" x14ac:dyDescent="0.25">
      <c r="A165" s="98"/>
      <c r="B165" s="708"/>
      <c r="C165" s="708"/>
      <c r="D165" s="365"/>
      <c r="E165" s="535"/>
      <c r="F165" s="532"/>
      <c r="G165" s="547"/>
      <c r="H165" s="780"/>
      <c r="I165" s="103">
        <f t="shared" si="56"/>
        <v>0</v>
      </c>
      <c r="J165" s="913"/>
      <c r="K165" s="680"/>
      <c r="L165" s="811"/>
      <c r="M165" s="680"/>
      <c r="N165" s="811"/>
      <c r="O165" s="686"/>
      <c r="P165" s="1046"/>
      <c r="Q165" s="503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4.75" customHeight="1" x14ac:dyDescent="0.25">
      <c r="A166" s="98"/>
      <c r="B166" s="708"/>
      <c r="C166" s="708"/>
      <c r="D166" s="365"/>
      <c r="E166" s="535"/>
      <c r="F166" s="532"/>
      <c r="G166" s="547"/>
      <c r="H166" s="532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1046"/>
      <c r="Q166" s="503"/>
      <c r="R166" s="681"/>
      <c r="S166" s="65">
        <f t="shared" si="54"/>
        <v>0</v>
      </c>
      <c r="T166" s="167" t="e">
        <f t="shared" si="55"/>
        <v>#DIV/0!</v>
      </c>
    </row>
    <row r="167" spans="1:20" s="149" customFormat="1" ht="27" customHeight="1" x14ac:dyDescent="0.25">
      <c r="A167" s="98"/>
      <c r="B167" s="708"/>
      <c r="C167" s="708"/>
      <c r="D167" s="365"/>
      <c r="E167" s="535"/>
      <c r="F167" s="532"/>
      <c r="G167" s="547"/>
      <c r="H167" s="532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1047"/>
      <c r="Q167" s="503"/>
      <c r="R167" s="681"/>
      <c r="S167" s="65">
        <f t="shared" si="54"/>
        <v>0</v>
      </c>
      <c r="T167" s="167" t="e">
        <f t="shared" si="55"/>
        <v>#DIV/0!</v>
      </c>
    </row>
    <row r="168" spans="1:20" s="149" customFormat="1" ht="27" customHeight="1" x14ac:dyDescent="0.25">
      <c r="A168" s="98"/>
      <c r="B168" s="710"/>
      <c r="C168" s="708"/>
      <c r="D168" s="365"/>
      <c r="E168" s="535"/>
      <c r="F168" s="532"/>
      <c r="G168" s="547"/>
      <c r="H168" s="532"/>
      <c r="I168" s="103">
        <f t="shared" si="56"/>
        <v>0</v>
      </c>
      <c r="J168" s="913"/>
      <c r="K168" s="680"/>
      <c r="L168" s="811"/>
      <c r="M168" s="680"/>
      <c r="N168" s="811"/>
      <c r="O168" s="685"/>
      <c r="P168" s="1047"/>
      <c r="Q168" s="503"/>
      <c r="R168" s="915"/>
      <c r="S168" s="65">
        <f t="shared" si="54"/>
        <v>0</v>
      </c>
      <c r="T168" s="167" t="e">
        <f t="shared" si="55"/>
        <v>#DIV/0!</v>
      </c>
    </row>
    <row r="169" spans="1:20" s="149" customFormat="1" ht="29.25" customHeight="1" x14ac:dyDescent="0.25">
      <c r="A169" s="98"/>
      <c r="B169" s="552"/>
      <c r="C169" s="548"/>
      <c r="D169" s="365"/>
      <c r="E169" s="533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90"/>
      <c r="P169" s="1047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4.75" customHeight="1" x14ac:dyDescent="0.25">
      <c r="A170" s="98"/>
      <c r="B170" s="365"/>
      <c r="C170" s="365"/>
      <c r="D170" s="365"/>
      <c r="E170" s="533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5"/>
      <c r="P170" s="1046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18.75" x14ac:dyDescent="0.25">
      <c r="A171" s="98"/>
      <c r="B171" s="365"/>
      <c r="C171" s="365"/>
      <c r="D171" s="365"/>
      <c r="E171" s="533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916"/>
      <c r="P171" s="1046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30.75" customHeight="1" x14ac:dyDescent="0.25">
      <c r="A172" s="98"/>
      <c r="B172" s="572"/>
      <c r="C172" s="365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917"/>
      <c r="O172" s="916"/>
      <c r="P172" s="1046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18.75" x14ac:dyDescent="0.25">
      <c r="A173" s="98"/>
      <c r="B173" s="547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898"/>
      <c r="K173" s="680"/>
      <c r="L173" s="811"/>
      <c r="M173" s="680"/>
      <c r="N173" s="918"/>
      <c r="O173" s="916"/>
      <c r="P173" s="1046"/>
      <c r="Q173" s="503"/>
      <c r="R173" s="919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898"/>
      <c r="K174" s="680"/>
      <c r="L174" s="811"/>
      <c r="M174" s="680"/>
      <c r="N174" s="920"/>
      <c r="O174" s="916"/>
      <c r="P174" s="1047"/>
      <c r="Q174" s="503"/>
      <c r="R174" s="919"/>
      <c r="S174" s="65">
        <f t="shared" si="54"/>
        <v>0</v>
      </c>
      <c r="T174" s="167" t="e">
        <f t="shared" si="55"/>
        <v>#DIV/0!</v>
      </c>
    </row>
    <row r="175" spans="1:20" s="149" customFormat="1" ht="27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661"/>
      <c r="K175" s="680"/>
      <c r="L175" s="811"/>
      <c r="M175" s="680"/>
      <c r="N175" s="816"/>
      <c r="O175" s="916"/>
      <c r="P175" s="1046"/>
      <c r="Q175" s="503"/>
      <c r="R175" s="919"/>
      <c r="S175" s="65">
        <f t="shared" si="54"/>
        <v>0</v>
      </c>
      <c r="T175" s="167" t="e">
        <f t="shared" si="55"/>
        <v>#DIV/0!</v>
      </c>
    </row>
    <row r="176" spans="1:20" s="149" customFormat="1" ht="32.25" customHeight="1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661"/>
      <c r="K176" s="680"/>
      <c r="L176" s="811"/>
      <c r="M176" s="680"/>
      <c r="N176" s="816"/>
      <c r="O176" s="916"/>
      <c r="P176" s="1046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9.5" customHeight="1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661"/>
      <c r="K177" s="680"/>
      <c r="L177" s="811"/>
      <c r="M177" s="680"/>
      <c r="N177" s="816"/>
      <c r="O177" s="916"/>
      <c r="P177" s="1046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x14ac:dyDescent="0.25">
      <c r="A178" s="98"/>
      <c r="B178" s="395"/>
      <c r="C178" s="73"/>
      <c r="D178" s="153"/>
      <c r="E178" s="146"/>
      <c r="F178" s="103"/>
      <c r="G178" s="98"/>
      <c r="H178" s="361"/>
      <c r="I178" s="103">
        <f t="shared" si="56"/>
        <v>0</v>
      </c>
      <c r="J178" s="174"/>
      <c r="K178" s="218"/>
      <c r="L178" s="592"/>
      <c r="M178" s="217"/>
      <c r="N178" s="786"/>
      <c r="O178" s="377"/>
      <c r="P178" s="1048"/>
      <c r="Q178" s="504"/>
      <c r="R178" s="598"/>
      <c r="S178" s="65">
        <f t="shared" si="54"/>
        <v>0</v>
      </c>
      <c r="T178" s="167" t="e">
        <f t="shared" si="55"/>
        <v>#DIV/0!</v>
      </c>
    </row>
    <row r="179" spans="1:20" s="149" customFormat="1" x14ac:dyDescent="0.25">
      <c r="A179" s="98"/>
      <c r="B179" s="75"/>
      <c r="C179" s="73"/>
      <c r="D179" s="153"/>
      <c r="E179" s="146"/>
      <c r="F179" s="103"/>
      <c r="G179" s="98"/>
      <c r="H179" s="361"/>
      <c r="I179" s="103">
        <f t="shared" si="56"/>
        <v>0</v>
      </c>
      <c r="J179" s="174"/>
      <c r="K179" s="218"/>
      <c r="L179" s="592"/>
      <c r="M179" s="217"/>
      <c r="N179" s="786"/>
      <c r="O179" s="377"/>
      <c r="P179" s="1048"/>
      <c r="Q179" s="504"/>
      <c r="R179" s="598"/>
      <c r="S179" s="65">
        <f t="shared" si="54"/>
        <v>0</v>
      </c>
      <c r="T179" s="167" t="e">
        <f t="shared" si="55"/>
        <v>#DIV/0!</v>
      </c>
    </row>
    <row r="180" spans="1:20" s="149" customFormat="1" x14ac:dyDescent="0.25">
      <c r="A180" s="98"/>
      <c r="B180" s="75"/>
      <c r="C180" s="73"/>
      <c r="D180" s="153"/>
      <c r="E180" s="146"/>
      <c r="F180" s="103"/>
      <c r="G180" s="98"/>
      <c r="H180" s="361"/>
      <c r="I180" s="103">
        <f t="shared" si="56"/>
        <v>0</v>
      </c>
      <c r="J180" s="174"/>
      <c r="K180" s="218"/>
      <c r="L180" s="592"/>
      <c r="M180" s="217"/>
      <c r="N180" s="786"/>
      <c r="O180" s="377"/>
      <c r="P180" s="1048"/>
      <c r="Q180" s="504"/>
      <c r="R180" s="598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7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8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8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8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8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7"/>
      <c r="O185" s="377"/>
      <c r="P185" s="1048"/>
      <c r="Q185" s="505"/>
      <c r="R185" s="599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7"/>
      <c r="O186" s="377"/>
      <c r="P186" s="1048"/>
      <c r="Q186" s="505"/>
      <c r="R186" s="599"/>
      <c r="S186" s="65"/>
      <c r="T186" s="65"/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7"/>
      <c r="O187" s="377"/>
      <c r="P187" s="1048"/>
      <c r="Q187" s="505"/>
      <c r="R187" s="599"/>
      <c r="S187" s="65"/>
      <c r="T187" s="65"/>
    </row>
    <row r="188" spans="1:20" s="149" customFormat="1" ht="15.75" thickBot="1" x14ac:dyDescent="0.3">
      <c r="A188" s="98"/>
      <c r="B188" s="75"/>
      <c r="C188" s="143"/>
      <c r="D188" s="143"/>
      <c r="E188" s="131"/>
      <c r="F188" s="431"/>
      <c r="G188" s="98"/>
      <c r="H188" s="361"/>
      <c r="I188" s="103">
        <f t="shared" si="56"/>
        <v>0</v>
      </c>
      <c r="J188" s="174"/>
      <c r="K188" s="106"/>
      <c r="L188" s="592"/>
      <c r="M188" s="71"/>
      <c r="N188" s="787"/>
      <c r="O188" s="124"/>
      <c r="P188" s="391"/>
      <c r="Q188" s="506"/>
      <c r="R188" s="600"/>
      <c r="S188" s="65">
        <f t="shared" ref="S188:S193" si="58">Q188+M188+K188</f>
        <v>0</v>
      </c>
      <c r="T188" s="65" t="e">
        <f t="shared" ref="T188:T196" si="59">S188/H188+0.1</f>
        <v>#DIV/0!</v>
      </c>
    </row>
    <row r="189" spans="1:20" s="149" customFormat="1" ht="15.75" hidden="1" thickBot="1" x14ac:dyDescent="0.3">
      <c r="A189" s="98"/>
      <c r="B189" s="75"/>
      <c r="C189" s="75"/>
      <c r="D189" s="143"/>
      <c r="E189" s="131"/>
      <c r="F189" s="431"/>
      <c r="G189" s="98"/>
      <c r="H189" s="361"/>
      <c r="I189" s="103">
        <f t="shared" si="56"/>
        <v>0</v>
      </c>
      <c r="J189" s="174"/>
      <c r="K189" s="106"/>
      <c r="L189" s="592"/>
      <c r="M189" s="71"/>
      <c r="N189" s="787"/>
      <c r="O189" s="124"/>
      <c r="P189" s="391"/>
      <c r="Q189" s="507"/>
      <c r="R189" s="601"/>
      <c r="S189" s="65">
        <f t="shared" si="58"/>
        <v>0</v>
      </c>
      <c r="T189" s="65" t="e">
        <f t="shared" si="59"/>
        <v>#DIV/0!</v>
      </c>
    </row>
    <row r="190" spans="1:20" s="149" customFormat="1" ht="15.75" hidden="1" thickBot="1" x14ac:dyDescent="0.3">
      <c r="A190" s="98"/>
      <c r="B190" s="75"/>
      <c r="C190" s="75"/>
      <c r="D190" s="143"/>
      <c r="E190" s="131"/>
      <c r="F190" s="431"/>
      <c r="G190" s="98"/>
      <c r="H190" s="361"/>
      <c r="I190" s="103">
        <f t="shared" si="56"/>
        <v>0</v>
      </c>
      <c r="J190" s="174"/>
      <c r="K190" s="106"/>
      <c r="L190" s="592"/>
      <c r="M190" s="71"/>
      <c r="N190" s="787"/>
      <c r="O190" s="124"/>
      <c r="P190" s="391"/>
      <c r="Q190" s="507"/>
      <c r="R190" s="601"/>
      <c r="S190" s="65">
        <f t="shared" si="58"/>
        <v>0</v>
      </c>
      <c r="T190" s="65" t="e">
        <f t="shared" si="59"/>
        <v>#DIV/0!</v>
      </c>
    </row>
    <row r="191" spans="1:20" s="149" customFormat="1" ht="15.75" hidden="1" thickBot="1" x14ac:dyDescent="0.3">
      <c r="A191" s="98"/>
      <c r="B191" s="75"/>
      <c r="C191" s="75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7"/>
      <c r="R191" s="602"/>
      <c r="S191" s="65">
        <f t="shared" si="58"/>
        <v>0</v>
      </c>
      <c r="T191" s="65" t="e">
        <f t="shared" si="59"/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2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381"/>
      <c r="R193" s="603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143"/>
      <c r="D194" s="99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381"/>
      <c r="R194" s="603"/>
      <c r="S194" s="65">
        <f t="shared" ref="S194:S199" si="60">Q194+M194+K194</f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145"/>
      <c r="D195" s="99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381"/>
      <c r="R195" s="603"/>
      <c r="S195" s="65">
        <f t="shared" si="60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5"/>
      <c r="D196" s="99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60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5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si="60"/>
        <v>0</v>
      </c>
      <c r="T197" s="65" t="e">
        <f>S197/H197</f>
        <v>#DIV/0!</v>
      </c>
    </row>
    <row r="198" spans="1:20" s="149" customFormat="1" ht="15.75" hidden="1" thickBot="1" x14ac:dyDescent="0.3">
      <c r="A198" s="98"/>
      <c r="B198" s="75"/>
      <c r="C198" s="145"/>
      <c r="D198" s="150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508"/>
      <c r="R198" s="600"/>
      <c r="S198" s="65">
        <f t="shared" si="60"/>
        <v>0</v>
      </c>
      <c r="T198" s="65" t="e">
        <f>S198/H198</f>
        <v>#DIV/0!</v>
      </c>
    </row>
    <row r="199" spans="1:20" s="149" customFormat="1" ht="15.75" hidden="1" thickBot="1" x14ac:dyDescent="0.3">
      <c r="A199" s="98"/>
      <c r="B199" s="75"/>
      <c r="C199" s="145"/>
      <c r="D199" s="150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508"/>
      <c r="R199" s="604"/>
      <c r="S199" s="65">
        <f t="shared" si="60"/>
        <v>0</v>
      </c>
      <c r="T199" s="65" t="e">
        <f>S199/H199</f>
        <v>#DIV/0!</v>
      </c>
    </row>
    <row r="200" spans="1:20" s="149" customFormat="1" ht="15.75" hidden="1" thickBot="1" x14ac:dyDescent="0.3">
      <c r="A200" s="98"/>
      <c r="B200" s="75"/>
      <c r="C200" s="95"/>
      <c r="D200" s="150"/>
      <c r="E200" s="438"/>
      <c r="F200" s="431"/>
      <c r="G200" s="98"/>
      <c r="H200" s="361"/>
      <c r="I200" s="103">
        <f t="shared" si="56"/>
        <v>0</v>
      </c>
      <c r="J200" s="126"/>
      <c r="K200" s="159"/>
      <c r="L200" s="593"/>
      <c r="M200" s="71"/>
      <c r="N200" s="788"/>
      <c r="O200" s="124"/>
      <c r="P200" s="391"/>
      <c r="Q200" s="381"/>
      <c r="R200" s="605"/>
      <c r="S200" s="65">
        <f>Q200+M200+K200</f>
        <v>0</v>
      </c>
      <c r="T200" s="65" t="e">
        <f>S200/H200+0.1</f>
        <v>#DIV/0!</v>
      </c>
    </row>
    <row r="201" spans="1:20" s="149" customFormat="1" ht="29.25" customHeight="1" thickTop="1" thickBot="1" x14ac:dyDescent="0.3">
      <c r="A201" s="98"/>
      <c r="B201" s="75"/>
      <c r="C201" s="95"/>
      <c r="D201" s="160"/>
      <c r="E201" s="131"/>
      <c r="F201" s="435" t="s">
        <v>31</v>
      </c>
      <c r="G201" s="72">
        <f>SUM(G5:G200)</f>
        <v>2945</v>
      </c>
      <c r="H201" s="362">
        <f>SUM(H3:H200)</f>
        <v>553863.40000000014</v>
      </c>
      <c r="I201" s="452">
        <f>PIERNA!I37</f>
        <v>0</v>
      </c>
      <c r="J201" s="46"/>
      <c r="K201" s="161">
        <f>SUM(K5:K200)</f>
        <v>267825.2</v>
      </c>
      <c r="L201" s="594"/>
      <c r="M201" s="161">
        <f>SUM(M5:M200)</f>
        <v>844480</v>
      </c>
      <c r="N201" s="789"/>
      <c r="O201" s="378"/>
      <c r="P201" s="1049"/>
      <c r="Q201" s="509">
        <f>SUM(Q5:Q200)</f>
        <v>19173207.15840999</v>
      </c>
      <c r="R201" s="606"/>
      <c r="S201" s="164">
        <f>Q201+M201+K201</f>
        <v>20285512.35840999</v>
      </c>
      <c r="T201" s="65"/>
    </row>
    <row r="202" spans="1:20" s="149" customFormat="1" ht="15.75" thickTop="1" x14ac:dyDescent="0.25">
      <c r="B202" s="75"/>
      <c r="C202" s="75"/>
      <c r="D202" s="98"/>
      <c r="E202" s="131"/>
      <c r="F202" s="157"/>
      <c r="G202" s="98"/>
      <c r="H202" s="157"/>
      <c r="I202" s="75"/>
      <c r="J202" s="126"/>
      <c r="L202" s="595"/>
      <c r="N202" s="790"/>
      <c r="O202" s="158"/>
      <c r="P202" s="391"/>
      <c r="Q202" s="381"/>
      <c r="R202" s="464" t="s">
        <v>42</v>
      </c>
    </row>
  </sheetData>
  <sortState ref="A101:AC105">
    <sortCondition ref="E99:E100"/>
  </sortState>
  <mergeCells count="25">
    <mergeCell ref="R123:R124"/>
    <mergeCell ref="P123:P124"/>
    <mergeCell ref="B128:B129"/>
    <mergeCell ref="E128:E129"/>
    <mergeCell ref="O128:O129"/>
    <mergeCell ref="B123:B124"/>
    <mergeCell ref="E123:E124"/>
    <mergeCell ref="O123:O124"/>
    <mergeCell ref="R128:R129"/>
    <mergeCell ref="R118:R120"/>
    <mergeCell ref="R102:R111"/>
    <mergeCell ref="B112:B114"/>
    <mergeCell ref="E112:E114"/>
    <mergeCell ref="R112:R114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1" t="s">
        <v>280</v>
      </c>
      <c r="B1" s="1191"/>
      <c r="C1" s="1191"/>
      <c r="D1" s="1191"/>
      <c r="E1" s="1191"/>
      <c r="F1" s="1191"/>
      <c r="G1" s="1191"/>
      <c r="H1" s="11">
        <v>1</v>
      </c>
      <c r="K1" s="1195" t="s">
        <v>393</v>
      </c>
      <c r="L1" s="1195"/>
      <c r="M1" s="1195"/>
      <c r="N1" s="1195"/>
      <c r="O1" s="1195"/>
      <c r="P1" s="1195"/>
      <c r="Q1" s="1195"/>
      <c r="R1" s="11">
        <v>2</v>
      </c>
      <c r="U1" s="1195" t="s">
        <v>393</v>
      </c>
      <c r="V1" s="1195"/>
      <c r="W1" s="1195"/>
      <c r="X1" s="1195"/>
      <c r="Y1" s="1195"/>
      <c r="Z1" s="1195"/>
      <c r="AA1" s="119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04" t="s">
        <v>52</v>
      </c>
      <c r="B5" s="1205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04" t="s">
        <v>52</v>
      </c>
      <c r="L5" s="1205" t="s">
        <v>144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04" t="s">
        <v>52</v>
      </c>
      <c r="V5" s="1205" t="s">
        <v>144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04"/>
      <c r="B6" s="1205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04"/>
      <c r="L6" s="1205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04"/>
      <c r="V6" s="1205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04"/>
      <c r="B7" s="19"/>
      <c r="C7" s="224"/>
      <c r="D7" s="225"/>
      <c r="E7" s="78"/>
      <c r="F7" s="62"/>
      <c r="K7" s="1204"/>
      <c r="L7" s="19"/>
      <c r="M7" s="224"/>
      <c r="N7" s="225"/>
      <c r="O7" s="78"/>
      <c r="P7" s="62"/>
      <c r="U7" s="1204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  <c r="K9" s="80" t="s">
        <v>32</v>
      </c>
      <c r="L9" s="1090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90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  <c r="K10" s="190"/>
      <c r="L10" s="1091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91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4">I10-F11</f>
        <v>4374.3500000000004</v>
      </c>
      <c r="K11" s="178"/>
      <c r="L11" s="1091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91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4"/>
        <v>4345.8900000000003</v>
      </c>
      <c r="K12" s="178"/>
      <c r="L12" s="1091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91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4"/>
        <v>3847.9900000000002</v>
      </c>
      <c r="K13" s="82" t="s">
        <v>33</v>
      </c>
      <c r="L13" s="1091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91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4"/>
        <v>3820.19</v>
      </c>
      <c r="K14" s="73"/>
      <c r="L14" s="1091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91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4"/>
        <v>3370.57</v>
      </c>
      <c r="K15" s="73"/>
      <c r="L15" s="1091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91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4"/>
        <v>3342.88</v>
      </c>
      <c r="L16" s="1091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91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4">
        <v>74</v>
      </c>
      <c r="I17" s="103">
        <f t="shared" si="4"/>
        <v>2929.6400000000003</v>
      </c>
      <c r="L17" s="1091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91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8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19">
        <f t="shared" si="4"/>
        <v>2903.6400000000003</v>
      </c>
      <c r="L18" s="1091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91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4"/>
        <v>2903.6400000000003</v>
      </c>
      <c r="L19" s="1091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91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4"/>
        <v>2903.6400000000003</v>
      </c>
      <c r="L20" s="1091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91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114</v>
      </c>
      <c r="C21" s="482"/>
      <c r="D21" s="69"/>
      <c r="E21" s="198"/>
      <c r="F21" s="69">
        <f t="shared" si="0"/>
        <v>0</v>
      </c>
      <c r="G21" s="70"/>
      <c r="H21" s="71"/>
      <c r="I21" s="103">
        <f t="shared" si="4"/>
        <v>2903.6400000000003</v>
      </c>
      <c r="K21" s="119"/>
      <c r="L21" s="1091">
        <f t="shared" si="5"/>
        <v>100</v>
      </c>
      <c r="M21" s="1092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91">
        <f t="shared" si="7"/>
        <v>143</v>
      </c>
      <c r="W21" s="1092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114</v>
      </c>
      <c r="C22" s="482"/>
      <c r="D22" s="69"/>
      <c r="E22" s="198"/>
      <c r="F22" s="69">
        <f t="shared" si="0"/>
        <v>0</v>
      </c>
      <c r="G22" s="70"/>
      <c r="H22" s="71"/>
      <c r="I22" s="103">
        <f t="shared" si="4"/>
        <v>2903.6400000000003</v>
      </c>
      <c r="K22" s="119"/>
      <c r="L22" s="1091">
        <f t="shared" si="5"/>
        <v>100</v>
      </c>
      <c r="M22" s="1092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91">
        <f t="shared" si="7"/>
        <v>143</v>
      </c>
      <c r="W22" s="1092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114</v>
      </c>
      <c r="C23" s="482"/>
      <c r="D23" s="69"/>
      <c r="E23" s="198"/>
      <c r="F23" s="69">
        <f t="shared" si="0"/>
        <v>0</v>
      </c>
      <c r="G23" s="70"/>
      <c r="H23" s="71"/>
      <c r="I23" s="103">
        <f t="shared" si="4"/>
        <v>2903.6400000000003</v>
      </c>
      <c r="K23" s="120"/>
      <c r="L23" s="1091">
        <f t="shared" si="5"/>
        <v>100</v>
      </c>
      <c r="M23" s="1092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91">
        <f t="shared" si="7"/>
        <v>143</v>
      </c>
      <c r="W23" s="1092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114</v>
      </c>
      <c r="C24" s="482"/>
      <c r="D24" s="69"/>
      <c r="E24" s="198"/>
      <c r="F24" s="69">
        <f t="shared" si="0"/>
        <v>0</v>
      </c>
      <c r="G24" s="70"/>
      <c r="H24" s="71"/>
      <c r="I24" s="103">
        <f t="shared" si="4"/>
        <v>2903.6400000000003</v>
      </c>
      <c r="K24" s="119"/>
      <c r="L24" s="1091">
        <f t="shared" si="5"/>
        <v>100</v>
      </c>
      <c r="M24" s="1092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91">
        <f t="shared" si="7"/>
        <v>143</v>
      </c>
      <c r="W24" s="1092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114</v>
      </c>
      <c r="C25" s="482"/>
      <c r="D25" s="69"/>
      <c r="E25" s="198"/>
      <c r="F25" s="69">
        <f t="shared" si="0"/>
        <v>0</v>
      </c>
      <c r="G25" s="70"/>
      <c r="H25" s="71"/>
      <c r="I25" s="103">
        <f t="shared" si="4"/>
        <v>2903.6400000000003</v>
      </c>
      <c r="K25" s="119"/>
      <c r="L25" s="1091">
        <f t="shared" si="5"/>
        <v>100</v>
      </c>
      <c r="M25" s="1092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91">
        <f t="shared" si="7"/>
        <v>143</v>
      </c>
      <c r="W25" s="1092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114</v>
      </c>
      <c r="C26" s="482"/>
      <c r="D26" s="69"/>
      <c r="E26" s="198"/>
      <c r="F26" s="69">
        <f t="shared" si="0"/>
        <v>0</v>
      </c>
      <c r="G26" s="70"/>
      <c r="H26" s="71"/>
      <c r="I26" s="103">
        <f t="shared" si="4"/>
        <v>2903.6400000000003</v>
      </c>
      <c r="K26" s="119"/>
      <c r="L26" s="1091">
        <f t="shared" si="5"/>
        <v>100</v>
      </c>
      <c r="M26" s="1092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91">
        <f t="shared" si="7"/>
        <v>143</v>
      </c>
      <c r="W26" s="1092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114</v>
      </c>
      <c r="C27" s="482"/>
      <c r="D27" s="69"/>
      <c r="E27" s="198"/>
      <c r="F27" s="69">
        <f t="shared" si="0"/>
        <v>0</v>
      </c>
      <c r="G27" s="70"/>
      <c r="H27" s="71"/>
      <c r="I27" s="103">
        <f t="shared" si="4"/>
        <v>2903.6400000000003</v>
      </c>
      <c r="K27" s="119"/>
      <c r="L27" s="1091">
        <f t="shared" si="5"/>
        <v>100</v>
      </c>
      <c r="M27" s="1092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91">
        <f t="shared" si="7"/>
        <v>143</v>
      </c>
      <c r="W27" s="1092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114</v>
      </c>
      <c r="C28" s="482"/>
      <c r="D28" s="69"/>
      <c r="E28" s="198"/>
      <c r="F28" s="69">
        <f t="shared" si="0"/>
        <v>0</v>
      </c>
      <c r="G28" s="70"/>
      <c r="H28" s="71"/>
      <c r="I28" s="103">
        <f t="shared" si="4"/>
        <v>2903.6400000000003</v>
      </c>
      <c r="K28" s="119"/>
      <c r="L28" s="1091">
        <f t="shared" si="5"/>
        <v>100</v>
      </c>
      <c r="M28" s="1092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91">
        <f t="shared" si="7"/>
        <v>143</v>
      </c>
      <c r="W28" s="1092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114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2903.6400000000003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114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2903.6400000000003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114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2903.6400000000003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114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2903.6400000000003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114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2903.6400000000003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76</v>
      </c>
      <c r="D35" s="483">
        <f>SUM(D9:D34)</f>
        <v>2162.25</v>
      </c>
      <c r="F35" s="6">
        <f>SUM(F9:F34)</f>
        <v>2162.25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193" t="s">
        <v>11</v>
      </c>
      <c r="D40" s="1194"/>
      <c r="E40" s="57">
        <f>E5+E6-F35+E7</f>
        <v>2903.6400000000003</v>
      </c>
      <c r="F40" s="73"/>
      <c r="M40" s="1193" t="s">
        <v>11</v>
      </c>
      <c r="N40" s="1194"/>
      <c r="O40" s="57">
        <f>O5+O6-P35+O7</f>
        <v>2510.7199999999998</v>
      </c>
      <c r="P40" s="73"/>
      <c r="W40" s="1193" t="s">
        <v>11</v>
      </c>
      <c r="X40" s="1194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5" t="s">
        <v>110</v>
      </c>
      <c r="B1" s="1195"/>
      <c r="C1" s="1195"/>
      <c r="D1" s="1195"/>
      <c r="E1" s="1195"/>
      <c r="F1" s="1195"/>
      <c r="G1" s="1195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04"/>
      <c r="B5" s="120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04"/>
      <c r="B6" s="1206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191" t="s">
        <v>281</v>
      </c>
      <c r="B1" s="1191"/>
      <c r="C1" s="1191"/>
      <c r="D1" s="1191"/>
      <c r="E1" s="1191"/>
      <c r="F1" s="1191"/>
      <c r="G1" s="1191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07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199" t="s">
        <v>52</v>
      </c>
      <c r="B5" s="120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99"/>
      <c r="B6" s="1208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128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136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163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171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259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242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99"/>
      <c r="B5" s="1209"/>
      <c r="C5" s="227"/>
      <c r="D5" s="131"/>
      <c r="E5" s="78"/>
      <c r="F5" s="62"/>
      <c r="G5" s="5"/>
      <c r="H5" t="s">
        <v>41</v>
      </c>
    </row>
    <row r="6" spans="1:9" ht="15.75" x14ac:dyDescent="0.25">
      <c r="A6" s="1199"/>
      <c r="B6" s="1209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91" t="s">
        <v>282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DEL MES DE   ENERO     2023</v>
      </c>
      <c r="L1" s="1191"/>
      <c r="M1" s="1191"/>
      <c r="N1" s="1191"/>
      <c r="O1" s="1191"/>
      <c r="P1" s="1191"/>
      <c r="Q1" s="119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204" t="s">
        <v>78</v>
      </c>
      <c r="B5" s="1209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425.75</v>
      </c>
      <c r="H5" s="7">
        <f>E5-G5+E4+E6</f>
        <v>85.93</v>
      </c>
      <c r="K5" s="1204" t="s">
        <v>78</v>
      </c>
      <c r="L5" s="1209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04"/>
      <c r="B6" s="1210"/>
      <c r="C6" s="153"/>
      <c r="D6" s="146"/>
      <c r="E6" s="129"/>
      <c r="F6" s="73"/>
      <c r="K6" s="1204"/>
      <c r="L6" s="1210"/>
      <c r="M6" s="153"/>
      <c r="N6" s="146"/>
      <c r="O6" s="129"/>
      <c r="P6" s="73"/>
    </row>
    <row r="7" spans="1:2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17">
        <f>O5-P8+O4+O6</f>
        <v>506.21</v>
      </c>
    </row>
    <row r="9" spans="1:2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2">
        <f>L8-M9</f>
        <v>27</v>
      </c>
      <c r="M9" s="819"/>
      <c r="N9" s="69">
        <v>0</v>
      </c>
      <c r="O9" s="741"/>
      <c r="P9" s="666">
        <f t="shared" si="1"/>
        <v>0</v>
      </c>
      <c r="Q9" s="631"/>
      <c r="R9" s="632"/>
      <c r="S9" s="742">
        <f>S8-P9</f>
        <v>506.21</v>
      </c>
      <c r="T9" s="664"/>
    </row>
    <row r="10" spans="1:20" ht="15" customHeight="1" x14ac:dyDescent="0.25">
      <c r="B10" s="818">
        <f t="shared" ref="B10:B35" si="3">B9-C10</f>
        <v>13</v>
      </c>
      <c r="C10" s="717">
        <v>8</v>
      </c>
      <c r="D10" s="633">
        <v>136.93</v>
      </c>
      <c r="E10" s="741">
        <v>44932</v>
      </c>
      <c r="F10" s="666">
        <f t="shared" si="2"/>
        <v>136.93</v>
      </c>
      <c r="G10" s="631" t="s">
        <v>211</v>
      </c>
      <c r="H10" s="632">
        <v>40</v>
      </c>
      <c r="I10" s="817">
        <f>I9-F10</f>
        <v>236.2</v>
      </c>
      <c r="L10" s="512">
        <f t="shared" ref="L10:L35" si="4">L9-M10</f>
        <v>27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506.21</v>
      </c>
      <c r="T10" s="664"/>
    </row>
    <row r="11" spans="1:20" ht="15" customHeight="1" x14ac:dyDescent="0.25">
      <c r="A11" s="55" t="s">
        <v>33</v>
      </c>
      <c r="B11" s="512">
        <f t="shared" si="3"/>
        <v>11</v>
      </c>
      <c r="C11" s="819">
        <v>2</v>
      </c>
      <c r="D11" s="926">
        <v>39.14</v>
      </c>
      <c r="E11" s="935">
        <v>44935</v>
      </c>
      <c r="F11" s="936">
        <f t="shared" si="2"/>
        <v>39.14</v>
      </c>
      <c r="G11" s="928" t="s">
        <v>221</v>
      </c>
      <c r="H11" s="663">
        <v>40</v>
      </c>
      <c r="I11" s="742">
        <f t="shared" ref="I11:I34" si="5">I10-F11</f>
        <v>197.06</v>
      </c>
      <c r="K11" s="55" t="s">
        <v>33</v>
      </c>
      <c r="L11" s="512">
        <f t="shared" si="4"/>
        <v>27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6">S10-P11</f>
        <v>506.21</v>
      </c>
      <c r="T11" s="664"/>
    </row>
    <row r="12" spans="1:20" ht="15" customHeight="1" x14ac:dyDescent="0.25">
      <c r="A12" s="19"/>
      <c r="B12" s="818">
        <f t="shared" si="3"/>
        <v>5</v>
      </c>
      <c r="C12" s="717">
        <v>6</v>
      </c>
      <c r="D12" s="926">
        <v>111.13</v>
      </c>
      <c r="E12" s="935">
        <v>44942</v>
      </c>
      <c r="F12" s="936">
        <f t="shared" si="2"/>
        <v>111.13</v>
      </c>
      <c r="G12" s="928" t="s">
        <v>232</v>
      </c>
      <c r="H12" s="663">
        <v>40</v>
      </c>
      <c r="I12" s="817">
        <f t="shared" si="5"/>
        <v>85.93</v>
      </c>
      <c r="K12" s="19"/>
      <c r="L12" s="512">
        <f t="shared" si="4"/>
        <v>27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6"/>
        <v>506.21</v>
      </c>
      <c r="T12" s="664"/>
    </row>
    <row r="13" spans="1:20" ht="15" customHeight="1" x14ac:dyDescent="0.25">
      <c r="B13" s="512">
        <f t="shared" si="3"/>
        <v>5</v>
      </c>
      <c r="C13" s="717"/>
      <c r="D13" s="926"/>
      <c r="E13" s="935"/>
      <c r="F13" s="936">
        <f t="shared" si="2"/>
        <v>0</v>
      </c>
      <c r="G13" s="928"/>
      <c r="H13" s="663"/>
      <c r="I13" s="742">
        <f t="shared" si="5"/>
        <v>85.93</v>
      </c>
      <c r="L13" s="512">
        <f t="shared" si="4"/>
        <v>27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6"/>
        <v>506.21</v>
      </c>
      <c r="T13" s="664"/>
    </row>
    <row r="14" spans="1:20" ht="15" customHeight="1" x14ac:dyDescent="0.25">
      <c r="B14" s="512">
        <f t="shared" si="3"/>
        <v>5</v>
      </c>
      <c r="C14" s="819"/>
      <c r="D14" s="926"/>
      <c r="E14" s="935"/>
      <c r="F14" s="936">
        <f t="shared" si="2"/>
        <v>0</v>
      </c>
      <c r="G14" s="928"/>
      <c r="H14" s="663"/>
      <c r="I14" s="742">
        <f t="shared" si="5"/>
        <v>85.93</v>
      </c>
      <c r="L14" s="512">
        <f t="shared" si="4"/>
        <v>27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6"/>
        <v>506.21</v>
      </c>
    </row>
    <row r="15" spans="1:20" ht="15" customHeight="1" x14ac:dyDescent="0.25">
      <c r="B15" s="513">
        <f t="shared" si="3"/>
        <v>5</v>
      </c>
      <c r="C15" s="53"/>
      <c r="D15" s="617"/>
      <c r="E15" s="862"/>
      <c r="F15" s="863">
        <f t="shared" si="2"/>
        <v>0</v>
      </c>
      <c r="G15" s="619"/>
      <c r="H15" s="201"/>
      <c r="I15" s="210">
        <f t="shared" si="5"/>
        <v>85.93</v>
      </c>
      <c r="L15" s="513">
        <f t="shared" si="4"/>
        <v>27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6"/>
        <v>506.21</v>
      </c>
    </row>
    <row r="16" spans="1:20" ht="15" customHeight="1" x14ac:dyDescent="0.25">
      <c r="B16" s="513">
        <f t="shared" si="3"/>
        <v>5</v>
      </c>
      <c r="C16" s="15"/>
      <c r="D16" s="617"/>
      <c r="E16" s="862"/>
      <c r="F16" s="863">
        <f t="shared" si="2"/>
        <v>0</v>
      </c>
      <c r="G16" s="619"/>
      <c r="H16" s="201"/>
      <c r="I16" s="210">
        <f t="shared" si="5"/>
        <v>85.93</v>
      </c>
      <c r="L16" s="513">
        <f t="shared" si="4"/>
        <v>27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6"/>
        <v>506.21</v>
      </c>
    </row>
    <row r="17" spans="1:19" ht="15" customHeight="1" x14ac:dyDescent="0.25">
      <c r="B17" s="513">
        <f t="shared" si="3"/>
        <v>5</v>
      </c>
      <c r="C17" s="15"/>
      <c r="D17" s="617"/>
      <c r="E17" s="862"/>
      <c r="F17" s="863">
        <f t="shared" si="2"/>
        <v>0</v>
      </c>
      <c r="G17" s="619"/>
      <c r="H17" s="201"/>
      <c r="I17" s="210">
        <f t="shared" si="5"/>
        <v>85.93</v>
      </c>
      <c r="L17" s="513">
        <f t="shared" si="4"/>
        <v>27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6"/>
        <v>506.21</v>
      </c>
    </row>
    <row r="18" spans="1:19" ht="15" customHeight="1" x14ac:dyDescent="0.25">
      <c r="B18" s="513">
        <f t="shared" si="3"/>
        <v>5</v>
      </c>
      <c r="C18" s="15"/>
      <c r="D18" s="617"/>
      <c r="E18" s="862"/>
      <c r="F18" s="863">
        <f t="shared" si="2"/>
        <v>0</v>
      </c>
      <c r="G18" s="619"/>
      <c r="H18" s="201"/>
      <c r="I18" s="210">
        <f t="shared" si="5"/>
        <v>85.93</v>
      </c>
      <c r="L18" s="513">
        <f t="shared" si="4"/>
        <v>27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6"/>
        <v>506.21</v>
      </c>
    </row>
    <row r="19" spans="1:19" ht="15" customHeight="1" x14ac:dyDescent="0.25">
      <c r="B19" s="513">
        <f t="shared" si="3"/>
        <v>5</v>
      </c>
      <c r="C19" s="15"/>
      <c r="D19" s="617"/>
      <c r="E19" s="862"/>
      <c r="F19" s="863">
        <f t="shared" si="2"/>
        <v>0</v>
      </c>
      <c r="G19" s="619"/>
      <c r="H19" s="201"/>
      <c r="I19" s="210">
        <f t="shared" si="5"/>
        <v>85.93</v>
      </c>
      <c r="L19" s="513">
        <f t="shared" si="4"/>
        <v>27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6"/>
        <v>506.21</v>
      </c>
    </row>
    <row r="20" spans="1:19" ht="15" customHeight="1" x14ac:dyDescent="0.25">
      <c r="B20" s="513">
        <f t="shared" si="3"/>
        <v>5</v>
      </c>
      <c r="C20" s="15"/>
      <c r="D20" s="617"/>
      <c r="E20" s="862"/>
      <c r="F20" s="863">
        <f t="shared" si="2"/>
        <v>0</v>
      </c>
      <c r="G20" s="619"/>
      <c r="H20" s="201"/>
      <c r="I20" s="210">
        <f t="shared" si="5"/>
        <v>85.93</v>
      </c>
      <c r="L20" s="513">
        <f t="shared" si="4"/>
        <v>27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6"/>
        <v>506.21</v>
      </c>
    </row>
    <row r="21" spans="1:19" ht="15" customHeight="1" x14ac:dyDescent="0.25">
      <c r="B21" s="513">
        <f t="shared" si="3"/>
        <v>5</v>
      </c>
      <c r="C21" s="15"/>
      <c r="D21" s="617"/>
      <c r="E21" s="862"/>
      <c r="F21" s="863">
        <f t="shared" si="2"/>
        <v>0</v>
      </c>
      <c r="G21" s="619"/>
      <c r="H21" s="201"/>
      <c r="I21" s="210">
        <f t="shared" si="5"/>
        <v>85.93</v>
      </c>
      <c r="L21" s="513">
        <f t="shared" si="4"/>
        <v>27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6"/>
        <v>506.21</v>
      </c>
    </row>
    <row r="22" spans="1:19" ht="15" customHeight="1" x14ac:dyDescent="0.25">
      <c r="B22" s="513">
        <f t="shared" si="3"/>
        <v>5</v>
      </c>
      <c r="C22" s="15"/>
      <c r="D22" s="617"/>
      <c r="E22" s="862"/>
      <c r="F22" s="863">
        <f>D22</f>
        <v>0</v>
      </c>
      <c r="G22" s="619"/>
      <c r="H22" s="201"/>
      <c r="I22" s="210">
        <f t="shared" si="5"/>
        <v>85.93</v>
      </c>
      <c r="L22" s="513">
        <f t="shared" si="4"/>
        <v>27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6"/>
        <v>506.21</v>
      </c>
    </row>
    <row r="23" spans="1:19" ht="15" customHeight="1" x14ac:dyDescent="0.25">
      <c r="B23" s="513">
        <f t="shared" si="3"/>
        <v>5</v>
      </c>
      <c r="C23" s="15"/>
      <c r="D23" s="617"/>
      <c r="E23" s="862"/>
      <c r="F23" s="863">
        <f>D23</f>
        <v>0</v>
      </c>
      <c r="G23" s="619"/>
      <c r="H23" s="201"/>
      <c r="I23" s="210">
        <f t="shared" si="5"/>
        <v>85.93</v>
      </c>
      <c r="L23" s="513">
        <f t="shared" si="4"/>
        <v>27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6"/>
        <v>506.21</v>
      </c>
    </row>
    <row r="24" spans="1:19" ht="15" customHeight="1" x14ac:dyDescent="0.25">
      <c r="B24" s="513">
        <f t="shared" si="3"/>
        <v>5</v>
      </c>
      <c r="C24" s="15"/>
      <c r="D24" s="617"/>
      <c r="E24" s="862"/>
      <c r="F24" s="863">
        <f>D24</f>
        <v>0</v>
      </c>
      <c r="G24" s="619"/>
      <c r="H24" s="201"/>
      <c r="I24" s="210">
        <f t="shared" si="5"/>
        <v>85.93</v>
      </c>
      <c r="L24" s="513">
        <f t="shared" si="4"/>
        <v>27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6"/>
        <v>506.21</v>
      </c>
    </row>
    <row r="25" spans="1:19" ht="15" customHeight="1" x14ac:dyDescent="0.25">
      <c r="B25" s="513">
        <f t="shared" si="3"/>
        <v>5</v>
      </c>
      <c r="C25" s="15"/>
      <c r="D25" s="617"/>
      <c r="E25" s="862"/>
      <c r="F25" s="863">
        <f>D25</f>
        <v>0</v>
      </c>
      <c r="G25" s="619"/>
      <c r="H25" s="201"/>
      <c r="I25" s="210">
        <f t="shared" si="5"/>
        <v>85.93</v>
      </c>
      <c r="L25" s="513">
        <f t="shared" si="4"/>
        <v>27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6"/>
        <v>506.21</v>
      </c>
    </row>
    <row r="26" spans="1:19" ht="15" customHeight="1" x14ac:dyDescent="0.25">
      <c r="B26" s="513">
        <f t="shared" si="3"/>
        <v>5</v>
      </c>
      <c r="C26" s="15"/>
      <c r="D26" s="617"/>
      <c r="E26" s="935"/>
      <c r="F26" s="936">
        <f>D26</f>
        <v>0</v>
      </c>
      <c r="G26" s="928"/>
      <c r="H26" s="663"/>
      <c r="I26" s="742">
        <f t="shared" si="5"/>
        <v>85.93</v>
      </c>
      <c r="L26" s="513">
        <f t="shared" si="4"/>
        <v>27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6"/>
        <v>506.21</v>
      </c>
    </row>
    <row r="27" spans="1:19" ht="15" customHeight="1" x14ac:dyDescent="0.25">
      <c r="B27" s="513">
        <f t="shared" si="3"/>
        <v>5</v>
      </c>
      <c r="C27" s="15"/>
      <c r="D27" s="69">
        <v>0</v>
      </c>
      <c r="E27" s="741"/>
      <c r="F27" s="666">
        <f t="shared" ref="F27:F35" si="7">D27</f>
        <v>0</v>
      </c>
      <c r="G27" s="631"/>
      <c r="H27" s="632"/>
      <c r="I27" s="742">
        <f t="shared" si="5"/>
        <v>85.93</v>
      </c>
      <c r="L27" s="513">
        <f t="shared" si="4"/>
        <v>27</v>
      </c>
      <c r="M27" s="15"/>
      <c r="N27" s="69">
        <v>0</v>
      </c>
      <c r="O27" s="741"/>
      <c r="P27" s="666">
        <f t="shared" ref="P27:P35" si="8">N27</f>
        <v>0</v>
      </c>
      <c r="Q27" s="631"/>
      <c r="R27" s="632"/>
      <c r="S27" s="742">
        <f t="shared" si="6"/>
        <v>506.21</v>
      </c>
    </row>
    <row r="28" spans="1:19" ht="15" customHeight="1" x14ac:dyDescent="0.25">
      <c r="A28" s="47"/>
      <c r="B28" s="513">
        <f t="shared" si="3"/>
        <v>5</v>
      </c>
      <c r="C28" s="15"/>
      <c r="D28" s="69">
        <v>0</v>
      </c>
      <c r="E28" s="741"/>
      <c r="F28" s="666">
        <f t="shared" si="7"/>
        <v>0</v>
      </c>
      <c r="G28" s="631"/>
      <c r="H28" s="632"/>
      <c r="I28" s="742">
        <f t="shared" si="5"/>
        <v>85.93</v>
      </c>
      <c r="K28" s="47"/>
      <c r="L28" s="513">
        <f t="shared" si="4"/>
        <v>27</v>
      </c>
      <c r="M28" s="15"/>
      <c r="N28" s="69">
        <v>0</v>
      </c>
      <c r="O28" s="741"/>
      <c r="P28" s="666">
        <f t="shared" si="8"/>
        <v>0</v>
      </c>
      <c r="Q28" s="631"/>
      <c r="R28" s="632"/>
      <c r="S28" s="742">
        <f t="shared" si="6"/>
        <v>506.21</v>
      </c>
    </row>
    <row r="29" spans="1:19" ht="15" customHeight="1" x14ac:dyDescent="0.25">
      <c r="A29" s="47"/>
      <c r="B29" s="513">
        <f t="shared" si="3"/>
        <v>5</v>
      </c>
      <c r="C29" s="15"/>
      <c r="D29" s="69">
        <v>0</v>
      </c>
      <c r="E29" s="741"/>
      <c r="F29" s="666">
        <f t="shared" si="7"/>
        <v>0</v>
      </c>
      <c r="G29" s="631"/>
      <c r="H29" s="632"/>
      <c r="I29" s="742">
        <f t="shared" si="5"/>
        <v>85.93</v>
      </c>
      <c r="K29" s="47"/>
      <c r="L29" s="513">
        <f t="shared" si="4"/>
        <v>27</v>
      </c>
      <c r="M29" s="15"/>
      <c r="N29" s="69">
        <v>0</v>
      </c>
      <c r="O29" s="741"/>
      <c r="P29" s="666">
        <f t="shared" si="8"/>
        <v>0</v>
      </c>
      <c r="Q29" s="631"/>
      <c r="R29" s="632"/>
      <c r="S29" s="742">
        <f t="shared" si="6"/>
        <v>506.21</v>
      </c>
    </row>
    <row r="30" spans="1:19" ht="15" customHeight="1" x14ac:dyDescent="0.25">
      <c r="A30" s="47"/>
      <c r="B30" s="513">
        <f t="shared" si="3"/>
        <v>5</v>
      </c>
      <c r="C30" s="15"/>
      <c r="D30" s="69">
        <v>0</v>
      </c>
      <c r="E30" s="741"/>
      <c r="F30" s="666">
        <f t="shared" si="7"/>
        <v>0</v>
      </c>
      <c r="G30" s="631"/>
      <c r="H30" s="632"/>
      <c r="I30" s="742">
        <f t="shared" si="5"/>
        <v>85.93</v>
      </c>
      <c r="K30" s="47"/>
      <c r="L30" s="513">
        <f t="shared" si="4"/>
        <v>27</v>
      </c>
      <c r="M30" s="15"/>
      <c r="N30" s="69">
        <v>0</v>
      </c>
      <c r="O30" s="741"/>
      <c r="P30" s="666">
        <f t="shared" si="8"/>
        <v>0</v>
      </c>
      <c r="Q30" s="631"/>
      <c r="R30" s="632"/>
      <c r="S30" s="742">
        <f t="shared" si="6"/>
        <v>506.21</v>
      </c>
    </row>
    <row r="31" spans="1:19" ht="15" customHeight="1" x14ac:dyDescent="0.25">
      <c r="A31" s="47"/>
      <c r="B31" s="513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3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3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3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3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3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3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3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3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3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1"/>
      <c r="D38" s="1181" t="s">
        <v>21</v>
      </c>
      <c r="E38" s="1182"/>
      <c r="F38" s="138">
        <f>E4+E5-F36+E6</f>
        <v>85.93</v>
      </c>
      <c r="L38" s="511"/>
      <c r="N38" s="1181" t="s">
        <v>21</v>
      </c>
      <c r="O38" s="1182"/>
      <c r="P38" s="138">
        <f>O4+O5-P36+O6</f>
        <v>506.21</v>
      </c>
    </row>
    <row r="39" spans="1:19" ht="15.75" thickBot="1" x14ac:dyDescent="0.3">
      <c r="A39" s="122"/>
      <c r="D39" s="850" t="s">
        <v>4</v>
      </c>
      <c r="E39" s="851"/>
      <c r="F39" s="49">
        <f>F4+F5-C36+F6</f>
        <v>5</v>
      </c>
      <c r="K39" s="122"/>
      <c r="N39" s="870" t="s">
        <v>4</v>
      </c>
      <c r="O39" s="871"/>
      <c r="P39" s="49">
        <f>P4+P5-M36+P6</f>
        <v>27</v>
      </c>
    </row>
    <row r="40" spans="1:19" x14ac:dyDescent="0.25">
      <c r="B40" s="511"/>
      <c r="L40" s="51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199"/>
      <c r="B5" s="1211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99"/>
      <c r="B6" s="121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1" t="s">
        <v>21</v>
      </c>
      <c r="E42" s="1182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1" t="s">
        <v>283</v>
      </c>
      <c r="B1" s="1191"/>
      <c r="C1" s="1191"/>
      <c r="D1" s="1191"/>
      <c r="E1" s="1191"/>
      <c r="F1" s="1191"/>
      <c r="G1" s="1191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199" t="s">
        <v>95</v>
      </c>
      <c r="B5" s="121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199"/>
      <c r="B6" s="121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228</v>
      </c>
      <c r="H13" s="201">
        <v>83</v>
      </c>
      <c r="I13" s="981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229</v>
      </c>
      <c r="H14" s="201">
        <v>83</v>
      </c>
      <c r="I14" s="981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229</v>
      </c>
      <c r="H15" s="201">
        <v>83</v>
      </c>
      <c r="I15" s="981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255</v>
      </c>
      <c r="H16" s="201">
        <v>83</v>
      </c>
      <c r="I16" s="989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17">
        <v>0</v>
      </c>
      <c r="E17" s="938"/>
      <c r="F17" s="863">
        <f t="shared" si="0"/>
        <v>0</v>
      </c>
      <c r="G17" s="619"/>
      <c r="H17" s="201"/>
      <c r="I17" s="981">
        <f t="shared" si="3"/>
        <v>302.06000000000006</v>
      </c>
      <c r="J17" s="440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17">
        <v>0</v>
      </c>
      <c r="E18" s="938"/>
      <c r="F18" s="863">
        <f t="shared" si="0"/>
        <v>0</v>
      </c>
      <c r="G18" s="619"/>
      <c r="H18" s="201"/>
      <c r="I18" s="981">
        <f t="shared" si="3"/>
        <v>302.06000000000006</v>
      </c>
      <c r="J18" s="440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17">
        <v>0</v>
      </c>
      <c r="E19" s="938"/>
      <c r="F19" s="863">
        <f t="shared" si="0"/>
        <v>0</v>
      </c>
      <c r="G19" s="619"/>
      <c r="H19" s="201"/>
      <c r="I19" s="981">
        <f t="shared" si="3"/>
        <v>302.06000000000006</v>
      </c>
      <c r="J19" s="440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17">
        <v>0</v>
      </c>
      <c r="E20" s="938"/>
      <c r="F20" s="863">
        <f t="shared" si="0"/>
        <v>0</v>
      </c>
      <c r="G20" s="619"/>
      <c r="H20" s="201"/>
      <c r="I20" s="981">
        <f t="shared" si="3"/>
        <v>302.06000000000006</v>
      </c>
      <c r="J20" s="440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17">
        <v>0</v>
      </c>
      <c r="E21" s="938"/>
      <c r="F21" s="863">
        <f t="shared" si="0"/>
        <v>0</v>
      </c>
      <c r="G21" s="619"/>
      <c r="H21" s="201"/>
      <c r="I21" s="981">
        <f t="shared" si="3"/>
        <v>302.06000000000006</v>
      </c>
      <c r="J21" s="440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17">
        <v>0</v>
      </c>
      <c r="E22" s="938"/>
      <c r="F22" s="863">
        <f t="shared" si="0"/>
        <v>0</v>
      </c>
      <c r="G22" s="619"/>
      <c r="H22" s="201"/>
      <c r="I22" s="981">
        <f t="shared" si="3"/>
        <v>302.06000000000006</v>
      </c>
      <c r="J22" s="440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17">
        <v>0</v>
      </c>
      <c r="E23" s="938"/>
      <c r="F23" s="863">
        <f t="shared" si="0"/>
        <v>0</v>
      </c>
      <c r="G23" s="619"/>
      <c r="H23" s="201"/>
      <c r="I23" s="981">
        <f t="shared" si="3"/>
        <v>302.06000000000006</v>
      </c>
      <c r="J23" s="440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17">
        <v>0</v>
      </c>
      <c r="E24" s="938"/>
      <c r="F24" s="863">
        <f t="shared" si="0"/>
        <v>0</v>
      </c>
      <c r="G24" s="619"/>
      <c r="H24" s="201"/>
      <c r="I24" s="981">
        <f t="shared" si="3"/>
        <v>302.06000000000006</v>
      </c>
      <c r="J24" s="440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17">
        <v>0</v>
      </c>
      <c r="E25" s="938"/>
      <c r="F25" s="863">
        <f t="shared" si="0"/>
        <v>0</v>
      </c>
      <c r="G25" s="619"/>
      <c r="H25" s="201"/>
      <c r="I25" s="981">
        <f t="shared" si="3"/>
        <v>302.06000000000006</v>
      </c>
      <c r="J25" s="440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17">
        <v>0</v>
      </c>
      <c r="E26" s="938"/>
      <c r="F26" s="863">
        <f t="shared" si="0"/>
        <v>0</v>
      </c>
      <c r="G26" s="619"/>
      <c r="H26" s="201"/>
      <c r="I26" s="981">
        <f t="shared" si="3"/>
        <v>302.06000000000006</v>
      </c>
      <c r="J26" s="440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2">
        <f t="shared" si="3"/>
        <v>302.06000000000006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81" t="s">
        <v>21</v>
      </c>
      <c r="E31" s="1182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5" t="s">
        <v>83</v>
      </c>
      <c r="C4" s="125"/>
      <c r="D4" s="131"/>
      <c r="E4" s="176"/>
      <c r="F4" s="134"/>
      <c r="G4" s="38"/>
    </row>
    <row r="5" spans="1:15" ht="15.75" x14ac:dyDescent="0.25">
      <c r="A5" s="1199"/>
      <c r="B5" s="121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99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81" t="s">
        <v>21</v>
      </c>
      <c r="E31" s="1182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81" t="s">
        <v>21</v>
      </c>
      <c r="E31" s="1182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/>
      <c r="B1" s="1185"/>
      <c r="C1" s="1185"/>
      <c r="D1" s="1185"/>
      <c r="E1" s="1185"/>
      <c r="F1" s="1185"/>
      <c r="G1" s="1185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04" t="s">
        <v>93</v>
      </c>
      <c r="B5" s="1216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04"/>
      <c r="B6" s="121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81" t="s">
        <v>21</v>
      </c>
      <c r="E32" s="118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L1" zoomScaleNormal="100" workbookViewId="0">
      <pane ySplit="7" topLeftCell="A8" activePane="bottomLeft" state="frozen"/>
      <selection activeCell="AO1" sqref="AO1"/>
      <selection pane="bottomLeft" activeCell="IQ13" sqref="IQ12:IQ13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90" t="s">
        <v>276</v>
      </c>
      <c r="L1" s="1190"/>
      <c r="M1" s="1190"/>
      <c r="N1" s="1190"/>
      <c r="O1" s="1190"/>
      <c r="P1" s="1190"/>
      <c r="Q1" s="1190"/>
      <c r="R1" s="262">
        <f>I1+1</f>
        <v>1</v>
      </c>
      <c r="S1" s="262"/>
      <c r="U1" s="1185" t="str">
        <f>K1</f>
        <v>ENTRADA DEL MES DE FEBRERO  2023</v>
      </c>
      <c r="V1" s="1185"/>
      <c r="W1" s="1185"/>
      <c r="X1" s="1185"/>
      <c r="Y1" s="1185"/>
      <c r="Z1" s="1185"/>
      <c r="AA1" s="1185"/>
      <c r="AB1" s="262">
        <f>R1+1</f>
        <v>2</v>
      </c>
      <c r="AC1" s="382"/>
      <c r="AE1" s="1185" t="str">
        <f>U1</f>
        <v>ENTRADA DEL MES DE FEBRERO  2023</v>
      </c>
      <c r="AF1" s="1185"/>
      <c r="AG1" s="1185"/>
      <c r="AH1" s="1185"/>
      <c r="AI1" s="1185"/>
      <c r="AJ1" s="1185"/>
      <c r="AK1" s="1185"/>
      <c r="AL1" s="262">
        <f>AB1+1</f>
        <v>3</v>
      </c>
      <c r="AM1" s="262"/>
      <c r="AO1" s="1185" t="str">
        <f>AE1</f>
        <v>ENTRADA DEL MES DE FEBRERO  2023</v>
      </c>
      <c r="AP1" s="1185"/>
      <c r="AQ1" s="1185"/>
      <c r="AR1" s="1185"/>
      <c r="AS1" s="1185"/>
      <c r="AT1" s="1185"/>
      <c r="AU1" s="1185"/>
      <c r="AV1" s="262">
        <f>AL1+1</f>
        <v>4</v>
      </c>
      <c r="AW1" s="382"/>
      <c r="AY1" s="1185" t="str">
        <f>AO1</f>
        <v>ENTRADA DEL MES DE FEBRERO  2023</v>
      </c>
      <c r="AZ1" s="1185"/>
      <c r="BA1" s="1185"/>
      <c r="BB1" s="1185"/>
      <c r="BC1" s="1185"/>
      <c r="BD1" s="1185"/>
      <c r="BE1" s="1185"/>
      <c r="BF1" s="262">
        <f>AV1+1</f>
        <v>5</v>
      </c>
      <c r="BG1" s="398"/>
      <c r="BI1" s="1185" t="str">
        <f>AY1</f>
        <v>ENTRADA DEL MES DE FEBRERO  2023</v>
      </c>
      <c r="BJ1" s="1185"/>
      <c r="BK1" s="1185"/>
      <c r="BL1" s="1185"/>
      <c r="BM1" s="1185"/>
      <c r="BN1" s="1185"/>
      <c r="BO1" s="1185"/>
      <c r="BP1" s="262">
        <f>BF1+1</f>
        <v>6</v>
      </c>
      <c r="BQ1" s="382"/>
      <c r="BS1" s="1185" t="str">
        <f>BI1</f>
        <v>ENTRADA DEL MES DE FEBRERO  2023</v>
      </c>
      <c r="BT1" s="1185"/>
      <c r="BU1" s="1185"/>
      <c r="BV1" s="1185"/>
      <c r="BW1" s="1185"/>
      <c r="BX1" s="1185"/>
      <c r="BY1" s="1185"/>
      <c r="BZ1" s="262">
        <f>BP1+1</f>
        <v>7</v>
      </c>
      <c r="CC1" s="1185" t="str">
        <f>BS1</f>
        <v>ENTRADA DEL MES DE FEBRERO  2023</v>
      </c>
      <c r="CD1" s="1185"/>
      <c r="CE1" s="1185"/>
      <c r="CF1" s="1185"/>
      <c r="CG1" s="1185"/>
      <c r="CH1" s="1185"/>
      <c r="CI1" s="1185"/>
      <c r="CJ1" s="262">
        <f>BZ1+1</f>
        <v>8</v>
      </c>
      <c r="CM1" s="1185" t="str">
        <f>CC1</f>
        <v>ENTRADA DEL MES DE FEBRERO  2023</v>
      </c>
      <c r="CN1" s="1185"/>
      <c r="CO1" s="1185"/>
      <c r="CP1" s="1185"/>
      <c r="CQ1" s="1185"/>
      <c r="CR1" s="1185"/>
      <c r="CS1" s="1185"/>
      <c r="CT1" s="262">
        <f>CJ1+1</f>
        <v>9</v>
      </c>
      <c r="CU1" s="382"/>
      <c r="CW1" s="1185" t="str">
        <f>CM1</f>
        <v>ENTRADA DEL MES DE FEBRERO  2023</v>
      </c>
      <c r="CX1" s="1185"/>
      <c r="CY1" s="1185"/>
      <c r="CZ1" s="1185"/>
      <c r="DA1" s="1185"/>
      <c r="DB1" s="1185"/>
      <c r="DC1" s="1185"/>
      <c r="DD1" s="262">
        <f>CT1+1</f>
        <v>10</v>
      </c>
      <c r="DE1" s="382"/>
      <c r="DG1" s="1185" t="str">
        <f>CW1</f>
        <v>ENTRADA DEL MES DE FEBRERO  2023</v>
      </c>
      <c r="DH1" s="1185"/>
      <c r="DI1" s="1185"/>
      <c r="DJ1" s="1185"/>
      <c r="DK1" s="1185"/>
      <c r="DL1" s="1185"/>
      <c r="DM1" s="1185"/>
      <c r="DN1" s="262">
        <f>DD1+1</f>
        <v>11</v>
      </c>
      <c r="DO1" s="382"/>
      <c r="DQ1" s="1185" t="str">
        <f>DG1</f>
        <v>ENTRADA DEL MES DE FEBRERO  2023</v>
      </c>
      <c r="DR1" s="1185"/>
      <c r="DS1" s="1185"/>
      <c r="DT1" s="1185"/>
      <c r="DU1" s="1185"/>
      <c r="DV1" s="1185"/>
      <c r="DW1" s="1185"/>
      <c r="DX1" s="262">
        <f>DN1+1</f>
        <v>12</v>
      </c>
      <c r="EA1" s="1185" t="str">
        <f>DQ1</f>
        <v>ENTRADA DEL MES DE FEBRERO  2023</v>
      </c>
      <c r="EB1" s="1185"/>
      <c r="EC1" s="1185"/>
      <c r="ED1" s="1185"/>
      <c r="EE1" s="1185"/>
      <c r="EF1" s="1185"/>
      <c r="EG1" s="1185"/>
      <c r="EH1" s="262">
        <f>DX1+1</f>
        <v>13</v>
      </c>
      <c r="EI1" s="382"/>
      <c r="EK1" s="1185" t="str">
        <f>EA1</f>
        <v>ENTRADA DEL MES DE FEBRERO  2023</v>
      </c>
      <c r="EL1" s="1185"/>
      <c r="EM1" s="1185"/>
      <c r="EN1" s="1185"/>
      <c r="EO1" s="1185"/>
      <c r="EP1" s="1185"/>
      <c r="EQ1" s="1185"/>
      <c r="ER1" s="262">
        <f>EH1+1</f>
        <v>14</v>
      </c>
      <c r="ES1" s="382"/>
      <c r="EU1" s="1185" t="str">
        <f>EK1</f>
        <v>ENTRADA DEL MES DE FEBRERO  2023</v>
      </c>
      <c r="EV1" s="1185"/>
      <c r="EW1" s="1185"/>
      <c r="EX1" s="1185"/>
      <c r="EY1" s="1185"/>
      <c r="EZ1" s="1185"/>
      <c r="FA1" s="1185"/>
      <c r="FB1" s="262">
        <f>ER1+1</f>
        <v>15</v>
      </c>
      <c r="FC1" s="382"/>
      <c r="FE1" s="1185" t="str">
        <f>EU1</f>
        <v>ENTRADA DEL MES DE FEBRERO  2023</v>
      </c>
      <c r="FF1" s="1185"/>
      <c r="FG1" s="1185"/>
      <c r="FH1" s="1185"/>
      <c r="FI1" s="1185"/>
      <c r="FJ1" s="1185"/>
      <c r="FK1" s="1185"/>
      <c r="FL1" s="262">
        <f>FB1+1</f>
        <v>16</v>
      </c>
      <c r="FM1" s="382"/>
      <c r="FO1" s="1185" t="str">
        <f>FE1</f>
        <v>ENTRADA DEL MES DE FEBRERO  2023</v>
      </c>
      <c r="FP1" s="1185"/>
      <c r="FQ1" s="1185"/>
      <c r="FR1" s="1185"/>
      <c r="FS1" s="1185"/>
      <c r="FT1" s="1185"/>
      <c r="FU1" s="1185"/>
      <c r="FV1" s="262">
        <f>FL1+1</f>
        <v>17</v>
      </c>
      <c r="FW1" s="382"/>
      <c r="FY1" s="1185" t="str">
        <f>FO1</f>
        <v>ENTRADA DEL MES DE FEBRERO  2023</v>
      </c>
      <c r="FZ1" s="1185"/>
      <c r="GA1" s="1185"/>
      <c r="GB1" s="1185"/>
      <c r="GC1" s="1185"/>
      <c r="GD1" s="1185"/>
      <c r="GE1" s="1185"/>
      <c r="GF1" s="262">
        <f>FV1+1</f>
        <v>18</v>
      </c>
      <c r="GG1" s="382"/>
      <c r="GH1" s="75" t="s">
        <v>37</v>
      </c>
      <c r="GI1" s="1185" t="str">
        <f>FY1</f>
        <v>ENTRADA DEL MES DE FEBRERO  2023</v>
      </c>
      <c r="GJ1" s="1185"/>
      <c r="GK1" s="1185"/>
      <c r="GL1" s="1185"/>
      <c r="GM1" s="1185"/>
      <c r="GN1" s="1185"/>
      <c r="GO1" s="1185"/>
      <c r="GP1" s="262">
        <f>GF1+1</f>
        <v>19</v>
      </c>
      <c r="GQ1" s="382"/>
      <c r="GS1" s="1185" t="str">
        <f>GI1</f>
        <v>ENTRADA DEL MES DE FEBRERO  2023</v>
      </c>
      <c r="GT1" s="1185"/>
      <c r="GU1" s="1185"/>
      <c r="GV1" s="1185"/>
      <c r="GW1" s="1185"/>
      <c r="GX1" s="1185"/>
      <c r="GY1" s="1185"/>
      <c r="GZ1" s="262">
        <f>GP1+1</f>
        <v>20</v>
      </c>
      <c r="HA1" s="382"/>
      <c r="HC1" s="1185" t="str">
        <f>GS1</f>
        <v>ENTRADA DEL MES DE FEBRERO  2023</v>
      </c>
      <c r="HD1" s="1185"/>
      <c r="HE1" s="1185"/>
      <c r="HF1" s="1185"/>
      <c r="HG1" s="1185"/>
      <c r="HH1" s="1185"/>
      <c r="HI1" s="1185"/>
      <c r="HJ1" s="262">
        <f>GZ1+1</f>
        <v>21</v>
      </c>
      <c r="HK1" s="382"/>
      <c r="HM1" s="1185" t="str">
        <f>HC1</f>
        <v>ENTRADA DEL MES DE FEBRERO  2023</v>
      </c>
      <c r="HN1" s="1185"/>
      <c r="HO1" s="1185"/>
      <c r="HP1" s="1185"/>
      <c r="HQ1" s="1185"/>
      <c r="HR1" s="1185"/>
      <c r="HS1" s="1185"/>
      <c r="HT1" s="262">
        <f>HJ1+1</f>
        <v>22</v>
      </c>
      <c r="HU1" s="382"/>
      <c r="HW1" s="1185" t="str">
        <f>HM1</f>
        <v>ENTRADA DEL MES DE FEBRERO  2023</v>
      </c>
      <c r="HX1" s="1185"/>
      <c r="HY1" s="1185"/>
      <c r="HZ1" s="1185"/>
      <c r="IA1" s="1185"/>
      <c r="IB1" s="1185"/>
      <c r="IC1" s="1185"/>
      <c r="ID1" s="262">
        <f>HT1+1</f>
        <v>23</v>
      </c>
      <c r="IE1" s="382"/>
      <c r="IG1" s="1185" t="str">
        <f>HW1</f>
        <v>ENTRADA DEL MES DE FEBRERO  2023</v>
      </c>
      <c r="IH1" s="1185"/>
      <c r="II1" s="1185"/>
      <c r="IJ1" s="1185"/>
      <c r="IK1" s="1185"/>
      <c r="IL1" s="1185"/>
      <c r="IM1" s="1185"/>
      <c r="IN1" s="262">
        <f>ID1+1</f>
        <v>24</v>
      </c>
      <c r="IO1" s="382"/>
      <c r="IQ1" s="1185" t="str">
        <f>IG1</f>
        <v>ENTRADA DEL MES DE FEBRERO  2023</v>
      </c>
      <c r="IR1" s="1185"/>
      <c r="IS1" s="1185"/>
      <c r="IT1" s="1185"/>
      <c r="IU1" s="1185"/>
      <c r="IV1" s="1185"/>
      <c r="IW1" s="1185"/>
      <c r="IX1" s="262">
        <f>IN1+1</f>
        <v>25</v>
      </c>
      <c r="IY1" s="382"/>
      <c r="JA1" s="1185" t="str">
        <f>IQ1</f>
        <v>ENTRADA DEL MES DE FEBRERO  2023</v>
      </c>
      <c r="JB1" s="1185"/>
      <c r="JC1" s="1185"/>
      <c r="JD1" s="1185"/>
      <c r="JE1" s="1185"/>
      <c r="JF1" s="1185"/>
      <c r="JG1" s="1185"/>
      <c r="JH1" s="262">
        <f>IX1+1</f>
        <v>26</v>
      </c>
      <c r="JI1" s="382"/>
      <c r="JK1" s="1186" t="str">
        <f>JA1</f>
        <v>ENTRADA DEL MES DE FEBRERO  2023</v>
      </c>
      <c r="JL1" s="1186"/>
      <c r="JM1" s="1186"/>
      <c r="JN1" s="1186"/>
      <c r="JO1" s="1186"/>
      <c r="JP1" s="1186"/>
      <c r="JQ1" s="1186"/>
      <c r="JR1" s="262">
        <f>JH1+1</f>
        <v>27</v>
      </c>
      <c r="JS1" s="382"/>
      <c r="JU1" s="1185" t="str">
        <f>JK1</f>
        <v>ENTRADA DEL MES DE FEBRERO  2023</v>
      </c>
      <c r="JV1" s="1185"/>
      <c r="JW1" s="1185"/>
      <c r="JX1" s="1185"/>
      <c r="JY1" s="1185"/>
      <c r="JZ1" s="1185"/>
      <c r="KA1" s="1185"/>
      <c r="KB1" s="262">
        <f>JR1+1</f>
        <v>28</v>
      </c>
      <c r="KC1" s="382"/>
      <c r="KE1" s="1185" t="str">
        <f>JU1</f>
        <v>ENTRADA DEL MES DE FEBRERO  2023</v>
      </c>
      <c r="KF1" s="1185"/>
      <c r="KG1" s="1185"/>
      <c r="KH1" s="1185"/>
      <c r="KI1" s="1185"/>
      <c r="KJ1" s="1185"/>
      <c r="KK1" s="1185"/>
      <c r="KL1" s="262">
        <f>KB1+1</f>
        <v>29</v>
      </c>
      <c r="KM1" s="382"/>
      <c r="KO1" s="1185" t="str">
        <f>KE1</f>
        <v>ENTRADA DEL MES DE FEBRERO  2023</v>
      </c>
      <c r="KP1" s="1185"/>
      <c r="KQ1" s="1185"/>
      <c r="KR1" s="1185"/>
      <c r="KS1" s="1185"/>
      <c r="KT1" s="1185"/>
      <c r="KU1" s="1185"/>
      <c r="KV1" s="262">
        <f>KL1+1</f>
        <v>30</v>
      </c>
      <c r="KW1" s="382"/>
      <c r="KY1" s="1185" t="str">
        <f>KO1</f>
        <v>ENTRADA DEL MES DE FEBRERO  2023</v>
      </c>
      <c r="KZ1" s="1185"/>
      <c r="LA1" s="1185"/>
      <c r="LB1" s="1185"/>
      <c r="LC1" s="1185"/>
      <c r="LD1" s="1185"/>
      <c r="LE1" s="1185"/>
      <c r="LF1" s="262">
        <f>KV1+1</f>
        <v>31</v>
      </c>
      <c r="LG1" s="382"/>
      <c r="LI1" s="1185" t="str">
        <f>KY1</f>
        <v>ENTRADA DEL MES DE FEBRERO  2023</v>
      </c>
      <c r="LJ1" s="1185"/>
      <c r="LK1" s="1185"/>
      <c r="LL1" s="1185"/>
      <c r="LM1" s="1185"/>
      <c r="LN1" s="1185"/>
      <c r="LO1" s="1185"/>
      <c r="LP1" s="262">
        <f>LF1+1</f>
        <v>32</v>
      </c>
      <c r="LQ1" s="382"/>
      <c r="LS1" s="1185" t="str">
        <f>LI1</f>
        <v>ENTRADA DEL MES DE FEBRERO  2023</v>
      </c>
      <c r="LT1" s="1185"/>
      <c r="LU1" s="1185"/>
      <c r="LV1" s="1185"/>
      <c r="LW1" s="1185"/>
      <c r="LX1" s="1185"/>
      <c r="LY1" s="1185"/>
      <c r="LZ1" s="262">
        <f>LP1+1</f>
        <v>33</v>
      </c>
      <c r="MC1" s="1185" t="str">
        <f>LS1</f>
        <v>ENTRADA DEL MES DE FEBRERO  2023</v>
      </c>
      <c r="MD1" s="1185"/>
      <c r="ME1" s="1185"/>
      <c r="MF1" s="1185"/>
      <c r="MG1" s="1185"/>
      <c r="MH1" s="1185"/>
      <c r="MI1" s="1185"/>
      <c r="MJ1" s="262">
        <f>LZ1+1</f>
        <v>34</v>
      </c>
      <c r="MK1" s="262"/>
      <c r="MM1" s="1185" t="str">
        <f>MC1</f>
        <v>ENTRADA DEL MES DE FEBRERO  2023</v>
      </c>
      <c r="MN1" s="1185"/>
      <c r="MO1" s="1185"/>
      <c r="MP1" s="1185"/>
      <c r="MQ1" s="1185"/>
      <c r="MR1" s="1185"/>
      <c r="MS1" s="1185"/>
      <c r="MT1" s="262">
        <f>MJ1+1</f>
        <v>35</v>
      </c>
      <c r="MU1" s="262"/>
      <c r="MW1" s="1185" t="str">
        <f>MM1</f>
        <v>ENTRADA DEL MES DE FEBRERO  2023</v>
      </c>
      <c r="MX1" s="1185"/>
      <c r="MY1" s="1185"/>
      <c r="MZ1" s="1185"/>
      <c r="NA1" s="1185"/>
      <c r="NB1" s="1185"/>
      <c r="NC1" s="1185"/>
      <c r="ND1" s="262">
        <f>MT1+1</f>
        <v>36</v>
      </c>
      <c r="NE1" s="262"/>
      <c r="NG1" s="1185" t="str">
        <f>MW1</f>
        <v>ENTRADA DEL MES DE FEBRERO  2023</v>
      </c>
      <c r="NH1" s="1185"/>
      <c r="NI1" s="1185"/>
      <c r="NJ1" s="1185"/>
      <c r="NK1" s="1185"/>
      <c r="NL1" s="1185"/>
      <c r="NM1" s="1185"/>
      <c r="NN1" s="262">
        <f>ND1+1</f>
        <v>37</v>
      </c>
      <c r="NO1" s="262"/>
      <c r="NQ1" s="1185" t="str">
        <f>NG1</f>
        <v>ENTRADA DEL MES DE FEBRERO  2023</v>
      </c>
      <c r="NR1" s="1185"/>
      <c r="NS1" s="1185"/>
      <c r="NT1" s="1185"/>
      <c r="NU1" s="1185"/>
      <c r="NV1" s="1185"/>
      <c r="NW1" s="1185"/>
      <c r="NX1" s="262">
        <f>NN1+1</f>
        <v>38</v>
      </c>
      <c r="NY1" s="262"/>
      <c r="OA1" s="1185" t="str">
        <f>NQ1</f>
        <v>ENTRADA DEL MES DE FEBRERO  2023</v>
      </c>
      <c r="OB1" s="1185"/>
      <c r="OC1" s="1185"/>
      <c r="OD1" s="1185"/>
      <c r="OE1" s="1185"/>
      <c r="OF1" s="1185"/>
      <c r="OG1" s="1185"/>
      <c r="OH1" s="262">
        <f>NX1+1</f>
        <v>39</v>
      </c>
      <c r="OI1" s="262"/>
      <c r="OK1" s="1185" t="str">
        <f>OA1</f>
        <v>ENTRADA DEL MES DE FEBRERO  2023</v>
      </c>
      <c r="OL1" s="1185"/>
      <c r="OM1" s="1185"/>
      <c r="ON1" s="1185"/>
      <c r="OO1" s="1185"/>
      <c r="OP1" s="1185"/>
      <c r="OQ1" s="1185"/>
      <c r="OR1" s="262">
        <f>OH1+1</f>
        <v>40</v>
      </c>
      <c r="OS1" s="262"/>
      <c r="OU1" s="1185" t="str">
        <f>OK1</f>
        <v>ENTRADA DEL MES DE FEBRERO  2023</v>
      </c>
      <c r="OV1" s="1185"/>
      <c r="OW1" s="1185"/>
      <c r="OX1" s="1185"/>
      <c r="OY1" s="1185"/>
      <c r="OZ1" s="1185"/>
      <c r="PA1" s="1185"/>
      <c r="PB1" s="262">
        <f>OR1+1</f>
        <v>41</v>
      </c>
      <c r="PC1" s="262"/>
      <c r="PE1" s="1185" t="str">
        <f>OU1</f>
        <v>ENTRADA DEL MES DE FEBRERO  2023</v>
      </c>
      <c r="PF1" s="1185"/>
      <c r="PG1" s="1185"/>
      <c r="PH1" s="1185"/>
      <c r="PI1" s="1185"/>
      <c r="PJ1" s="1185"/>
      <c r="PK1" s="1185"/>
      <c r="PL1" s="262">
        <f>PB1+1</f>
        <v>42</v>
      </c>
      <c r="PM1" s="262"/>
      <c r="PN1" s="262"/>
      <c r="PP1" s="1185" t="str">
        <f>PE1</f>
        <v>ENTRADA DEL MES DE FEBRERO  2023</v>
      </c>
      <c r="PQ1" s="1185"/>
      <c r="PR1" s="1185"/>
      <c r="PS1" s="1185"/>
      <c r="PT1" s="1185"/>
      <c r="PU1" s="1185"/>
      <c r="PV1" s="1185"/>
      <c r="PW1" s="262">
        <f>PL1+1</f>
        <v>43</v>
      </c>
      <c r="PX1" s="262"/>
      <c r="PZ1" s="1185" t="str">
        <f>PP1</f>
        <v>ENTRADA DEL MES DE FEBRERO  2023</v>
      </c>
      <c r="QA1" s="1185"/>
      <c r="QB1" s="1185"/>
      <c r="QC1" s="1185"/>
      <c r="QD1" s="1185"/>
      <c r="QE1" s="1185"/>
      <c r="QF1" s="1185"/>
      <c r="QG1" s="262">
        <f>PW1+1</f>
        <v>44</v>
      </c>
      <c r="QH1" s="262"/>
      <c r="QJ1" s="1185" t="str">
        <f>PZ1</f>
        <v>ENTRADA DEL MES DE FEBRERO  2023</v>
      </c>
      <c r="QK1" s="1185"/>
      <c r="QL1" s="1185"/>
      <c r="QM1" s="1185"/>
      <c r="QN1" s="1185"/>
      <c r="QO1" s="1185"/>
      <c r="QP1" s="1185"/>
      <c r="QQ1" s="262">
        <f>QG1+1</f>
        <v>45</v>
      </c>
      <c r="QR1" s="262"/>
      <c r="QT1" s="1185" t="str">
        <f>QJ1</f>
        <v>ENTRADA DEL MES DE FEBRERO  2023</v>
      </c>
      <c r="QU1" s="1185"/>
      <c r="QV1" s="1185"/>
      <c r="QW1" s="1185"/>
      <c r="QX1" s="1185"/>
      <c r="QY1" s="1185"/>
      <c r="QZ1" s="1185"/>
      <c r="RA1" s="262">
        <f>QQ1+1</f>
        <v>46</v>
      </c>
      <c r="RB1" s="262"/>
      <c r="RD1" s="1185" t="str">
        <f>QT1</f>
        <v>ENTRADA DEL MES DE FEBRERO  2023</v>
      </c>
      <c r="RE1" s="1185"/>
      <c r="RF1" s="1185"/>
      <c r="RG1" s="1185"/>
      <c r="RH1" s="1185"/>
      <c r="RI1" s="1185"/>
      <c r="RJ1" s="1185"/>
      <c r="RK1" s="262">
        <f>RA1+1</f>
        <v>47</v>
      </c>
      <c r="RL1" s="262"/>
      <c r="RN1" s="1185" t="str">
        <f>RD1</f>
        <v>ENTRADA DEL MES DE FEBRERO  2023</v>
      </c>
      <c r="RO1" s="1185"/>
      <c r="RP1" s="1185"/>
      <c r="RQ1" s="1185"/>
      <c r="RR1" s="1185"/>
      <c r="RS1" s="1185"/>
      <c r="RT1" s="1185"/>
      <c r="RU1" s="262">
        <f>RK1+1</f>
        <v>48</v>
      </c>
      <c r="RV1" s="262"/>
      <c r="RX1" s="1185" t="str">
        <f>RN1</f>
        <v>ENTRADA DEL MES DE FEBRERO  2023</v>
      </c>
      <c r="RY1" s="1185"/>
      <c r="RZ1" s="1185"/>
      <c r="SA1" s="1185"/>
      <c r="SB1" s="1185"/>
      <c r="SC1" s="1185"/>
      <c r="SD1" s="1185"/>
      <c r="SE1" s="262">
        <f>RU1+1</f>
        <v>49</v>
      </c>
      <c r="SF1" s="262"/>
      <c r="SH1" s="1185" t="str">
        <f>RX1</f>
        <v>ENTRADA DEL MES DE FEBRERO  2023</v>
      </c>
      <c r="SI1" s="1185"/>
      <c r="SJ1" s="1185"/>
      <c r="SK1" s="1185"/>
      <c r="SL1" s="1185"/>
      <c r="SM1" s="1185"/>
      <c r="SN1" s="1185"/>
      <c r="SO1" s="262">
        <f>SE1+1</f>
        <v>50</v>
      </c>
      <c r="SP1" s="262"/>
      <c r="SR1" s="1185" t="str">
        <f>SH1</f>
        <v>ENTRADA DEL MES DE FEBRERO  2023</v>
      </c>
      <c r="SS1" s="1185"/>
      <c r="ST1" s="1185"/>
      <c r="SU1" s="1185"/>
      <c r="SV1" s="1185"/>
      <c r="SW1" s="1185"/>
      <c r="SX1" s="1185"/>
      <c r="SY1" s="262">
        <f>SO1+1</f>
        <v>51</v>
      </c>
      <c r="SZ1" s="262"/>
      <c r="TB1" s="1185" t="str">
        <f>SR1</f>
        <v>ENTRADA DEL MES DE FEBRERO  2023</v>
      </c>
      <c r="TC1" s="1185"/>
      <c r="TD1" s="1185"/>
      <c r="TE1" s="1185"/>
      <c r="TF1" s="1185"/>
      <c r="TG1" s="1185"/>
      <c r="TH1" s="1185"/>
      <c r="TI1" s="262">
        <f>SY1+1</f>
        <v>52</v>
      </c>
      <c r="TJ1" s="262"/>
      <c r="TL1" s="1185" t="str">
        <f>TB1</f>
        <v>ENTRADA DEL MES DE FEBRERO  2023</v>
      </c>
      <c r="TM1" s="1185"/>
      <c r="TN1" s="1185"/>
      <c r="TO1" s="1185"/>
      <c r="TP1" s="1185"/>
      <c r="TQ1" s="1185"/>
      <c r="TR1" s="1185"/>
      <c r="TS1" s="262">
        <f>TI1+1</f>
        <v>53</v>
      </c>
      <c r="TT1" s="262"/>
      <c r="TV1" s="1185" t="str">
        <f>TL1</f>
        <v>ENTRADA DEL MES DE FEBRERO  2023</v>
      </c>
      <c r="TW1" s="1185"/>
      <c r="TX1" s="1185"/>
      <c r="TY1" s="1185"/>
      <c r="TZ1" s="1185"/>
      <c r="UA1" s="1185"/>
      <c r="UB1" s="1185"/>
      <c r="UC1" s="262">
        <f>TS1+1</f>
        <v>54</v>
      </c>
      <c r="UE1" s="1185" t="str">
        <f>TV1</f>
        <v>ENTRADA DEL MES DE FEBRERO  2023</v>
      </c>
      <c r="UF1" s="1185"/>
      <c r="UG1" s="1185"/>
      <c r="UH1" s="1185"/>
      <c r="UI1" s="1185"/>
      <c r="UJ1" s="1185"/>
      <c r="UK1" s="1185"/>
      <c r="UL1" s="262">
        <f>UC1+1</f>
        <v>55</v>
      </c>
      <c r="UN1" s="1185" t="str">
        <f>UE1</f>
        <v>ENTRADA DEL MES DE FEBRERO  2023</v>
      </c>
      <c r="UO1" s="1185"/>
      <c r="UP1" s="1185"/>
      <c r="UQ1" s="1185"/>
      <c r="UR1" s="1185"/>
      <c r="US1" s="1185"/>
      <c r="UT1" s="1185"/>
      <c r="UU1" s="262">
        <f>UL1+1</f>
        <v>56</v>
      </c>
      <c r="UW1" s="1185" t="str">
        <f>UN1</f>
        <v>ENTRADA DEL MES DE FEBRERO  2023</v>
      </c>
      <c r="UX1" s="1185"/>
      <c r="UY1" s="1185"/>
      <c r="UZ1" s="1185"/>
      <c r="VA1" s="1185"/>
      <c r="VB1" s="1185"/>
      <c r="VC1" s="1185"/>
      <c r="VD1" s="262">
        <f>UU1+1</f>
        <v>57</v>
      </c>
      <c r="VF1" s="1185" t="str">
        <f>UW1</f>
        <v>ENTRADA DEL MES DE FEBRERO  2023</v>
      </c>
      <c r="VG1" s="1185"/>
      <c r="VH1" s="1185"/>
      <c r="VI1" s="1185"/>
      <c r="VJ1" s="1185"/>
      <c r="VK1" s="1185"/>
      <c r="VL1" s="1185"/>
      <c r="VM1" s="262">
        <f>VD1+1</f>
        <v>58</v>
      </c>
      <c r="VO1" s="1185" t="str">
        <f>VF1</f>
        <v>ENTRADA DEL MES DE FEBRERO  2023</v>
      </c>
      <c r="VP1" s="1185"/>
      <c r="VQ1" s="1185"/>
      <c r="VR1" s="1185"/>
      <c r="VS1" s="1185"/>
      <c r="VT1" s="1185"/>
      <c r="VU1" s="1185"/>
      <c r="VV1" s="262">
        <f>VM1+1</f>
        <v>59</v>
      </c>
      <c r="VX1" s="1185" t="str">
        <f>VO1</f>
        <v>ENTRADA DEL MES DE FEBRERO  2023</v>
      </c>
      <c r="VY1" s="1185"/>
      <c r="VZ1" s="1185"/>
      <c r="WA1" s="1185"/>
      <c r="WB1" s="1185"/>
      <c r="WC1" s="1185"/>
      <c r="WD1" s="1185"/>
      <c r="WE1" s="262">
        <f>VV1+1</f>
        <v>60</v>
      </c>
      <c r="WG1" s="1185" t="str">
        <f>VX1</f>
        <v>ENTRADA DEL MES DE FEBRERO  2023</v>
      </c>
      <c r="WH1" s="1185"/>
      <c r="WI1" s="1185"/>
      <c r="WJ1" s="1185"/>
      <c r="WK1" s="1185"/>
      <c r="WL1" s="1185"/>
      <c r="WM1" s="1185"/>
      <c r="WN1" s="262">
        <f>WE1+1</f>
        <v>61</v>
      </c>
      <c r="WP1" s="1185" t="str">
        <f>WG1</f>
        <v>ENTRADA DEL MES DE FEBRERO  2023</v>
      </c>
      <c r="WQ1" s="1185"/>
      <c r="WR1" s="1185"/>
      <c r="WS1" s="1185"/>
      <c r="WT1" s="1185"/>
      <c r="WU1" s="1185"/>
      <c r="WV1" s="1185"/>
      <c r="WW1" s="262">
        <f>WN1+1</f>
        <v>62</v>
      </c>
      <c r="WY1" s="1185" t="str">
        <f>WP1</f>
        <v>ENTRADA DEL MES DE FEBRERO  2023</v>
      </c>
      <c r="WZ1" s="1185"/>
      <c r="XA1" s="1185"/>
      <c r="XB1" s="1185"/>
      <c r="XC1" s="1185"/>
      <c r="XD1" s="1185"/>
      <c r="XE1" s="1185"/>
      <c r="XF1" s="262">
        <f>WW1+1</f>
        <v>63</v>
      </c>
      <c r="XH1" s="1185" t="str">
        <f>WY1</f>
        <v>ENTRADA DEL MES DE FEBRERO  2023</v>
      </c>
      <c r="XI1" s="1185"/>
      <c r="XJ1" s="1185"/>
      <c r="XK1" s="1185"/>
      <c r="XL1" s="1185"/>
      <c r="XM1" s="1185"/>
      <c r="XN1" s="1185"/>
      <c r="XO1" s="262">
        <f>XF1+1</f>
        <v>64</v>
      </c>
      <c r="XQ1" s="1185" t="str">
        <f>XH1</f>
        <v>ENTRADA DEL MES DE FEBRERO  2023</v>
      </c>
      <c r="XR1" s="1185"/>
      <c r="XS1" s="1185"/>
      <c r="XT1" s="1185"/>
      <c r="XU1" s="1185"/>
      <c r="XV1" s="1185"/>
      <c r="XW1" s="1185"/>
      <c r="XX1" s="262">
        <f>XO1+1</f>
        <v>65</v>
      </c>
      <c r="XZ1" s="1185" t="str">
        <f>XQ1</f>
        <v>ENTRADA DEL MES DE FEBRERO  2023</v>
      </c>
      <c r="YA1" s="1185"/>
      <c r="YB1" s="1185"/>
      <c r="YC1" s="1185"/>
      <c r="YD1" s="1185"/>
      <c r="YE1" s="1185"/>
      <c r="YF1" s="1185"/>
      <c r="YG1" s="262">
        <f>XX1+1</f>
        <v>66</v>
      </c>
      <c r="YI1" s="1185" t="str">
        <f>XZ1</f>
        <v>ENTRADA DEL MES DE FEBRERO  2023</v>
      </c>
      <c r="YJ1" s="1185"/>
      <c r="YK1" s="1185"/>
      <c r="YL1" s="1185"/>
      <c r="YM1" s="1185"/>
      <c r="YN1" s="1185"/>
      <c r="YO1" s="1185"/>
      <c r="YP1" s="262">
        <f>YG1+1</f>
        <v>67</v>
      </c>
      <c r="YR1" s="1185" t="str">
        <f>YI1</f>
        <v>ENTRADA DEL MES DE FEBRERO  2023</v>
      </c>
      <c r="YS1" s="1185"/>
      <c r="YT1" s="1185"/>
      <c r="YU1" s="1185"/>
      <c r="YV1" s="1185"/>
      <c r="YW1" s="1185"/>
      <c r="YX1" s="1185"/>
      <c r="YY1" s="262">
        <f>YP1+1</f>
        <v>68</v>
      </c>
      <c r="ZA1" s="1185" t="str">
        <f>YR1</f>
        <v>ENTRADA DEL MES DE FEBRERO  2023</v>
      </c>
      <c r="ZB1" s="1185"/>
      <c r="ZC1" s="1185"/>
      <c r="ZD1" s="1185"/>
      <c r="ZE1" s="1185"/>
      <c r="ZF1" s="1185"/>
      <c r="ZG1" s="1185"/>
      <c r="ZH1" s="262">
        <f>YY1+1</f>
        <v>69</v>
      </c>
      <c r="ZJ1" s="1185" t="str">
        <f>ZA1</f>
        <v>ENTRADA DEL MES DE FEBRERO  2023</v>
      </c>
      <c r="ZK1" s="1185"/>
      <c r="ZL1" s="1185"/>
      <c r="ZM1" s="1185"/>
      <c r="ZN1" s="1185"/>
      <c r="ZO1" s="1185"/>
      <c r="ZP1" s="1185"/>
      <c r="ZQ1" s="262">
        <f>ZH1+1</f>
        <v>70</v>
      </c>
      <c r="ZS1" s="1185" t="str">
        <f>ZJ1</f>
        <v>ENTRADA DEL MES DE FEBRERO  2023</v>
      </c>
      <c r="ZT1" s="1185"/>
      <c r="ZU1" s="1185"/>
      <c r="ZV1" s="1185"/>
      <c r="ZW1" s="1185"/>
      <c r="ZX1" s="1185"/>
      <c r="ZY1" s="1185"/>
      <c r="ZZ1" s="262">
        <f>ZQ1+1</f>
        <v>71</v>
      </c>
      <c r="AAB1" s="1185" t="str">
        <f>ZS1</f>
        <v>ENTRADA DEL MES DE FEBRERO  2023</v>
      </c>
      <c r="AAC1" s="1185"/>
      <c r="AAD1" s="1185"/>
      <c r="AAE1" s="1185"/>
      <c r="AAF1" s="1185"/>
      <c r="AAG1" s="1185"/>
      <c r="AAH1" s="1185"/>
      <c r="AAI1" s="262">
        <f>ZZ1+1</f>
        <v>72</v>
      </c>
      <c r="AAK1" s="1185" t="str">
        <f>AAB1</f>
        <v>ENTRADA DEL MES DE FEBRERO  2023</v>
      </c>
      <c r="AAL1" s="1185"/>
      <c r="AAM1" s="1185"/>
      <c r="AAN1" s="1185"/>
      <c r="AAO1" s="1185"/>
      <c r="AAP1" s="1185"/>
      <c r="AAQ1" s="1185"/>
      <c r="AAR1" s="262">
        <f>AAI1+1</f>
        <v>73</v>
      </c>
      <c r="AAT1" s="1185" t="str">
        <f>AAK1</f>
        <v>ENTRADA DEL MES DE FEBRERO  2023</v>
      </c>
      <c r="AAU1" s="1185"/>
      <c r="AAV1" s="1185"/>
      <c r="AAW1" s="1185"/>
      <c r="AAX1" s="1185"/>
      <c r="AAY1" s="1185"/>
      <c r="AAZ1" s="1185"/>
      <c r="ABA1" s="262">
        <f>AAR1+1</f>
        <v>74</v>
      </c>
      <c r="ABC1" s="1185" t="str">
        <f>AAT1</f>
        <v>ENTRADA DEL MES DE FEBRERO  2023</v>
      </c>
      <c r="ABD1" s="1185"/>
      <c r="ABE1" s="1185"/>
      <c r="ABF1" s="1185"/>
      <c r="ABG1" s="1185"/>
      <c r="ABH1" s="1185"/>
      <c r="ABI1" s="1185"/>
      <c r="ABJ1" s="262">
        <f>ABA1+1</f>
        <v>75</v>
      </c>
      <c r="ABL1" s="1185" t="str">
        <f>ABC1</f>
        <v>ENTRADA DEL MES DE FEBRERO  2023</v>
      </c>
      <c r="ABM1" s="1185"/>
      <c r="ABN1" s="1185"/>
      <c r="ABO1" s="1185"/>
      <c r="ABP1" s="1185"/>
      <c r="ABQ1" s="1185"/>
      <c r="ABR1" s="1185"/>
      <c r="ABS1" s="262">
        <f>ABJ1+1</f>
        <v>76</v>
      </c>
      <c r="ABU1" s="1185" t="str">
        <f>ABL1</f>
        <v>ENTRADA DEL MES DE FEBRERO  2023</v>
      </c>
      <c r="ABV1" s="1185"/>
      <c r="ABW1" s="1185"/>
      <c r="ABX1" s="1185"/>
      <c r="ABY1" s="1185"/>
      <c r="ABZ1" s="1185"/>
      <c r="ACA1" s="1185"/>
      <c r="ACB1" s="262">
        <f>ABS1+1</f>
        <v>77</v>
      </c>
      <c r="ACD1" s="1185" t="str">
        <f>ABU1</f>
        <v>ENTRADA DEL MES DE FEBRERO  2023</v>
      </c>
      <c r="ACE1" s="1185"/>
      <c r="ACF1" s="1185"/>
      <c r="ACG1" s="1185"/>
      <c r="ACH1" s="1185"/>
      <c r="ACI1" s="1185"/>
      <c r="ACJ1" s="1185"/>
      <c r="ACK1" s="262">
        <f>ACB1+1</f>
        <v>78</v>
      </c>
      <c r="ACM1" s="1185" t="str">
        <f>ACD1</f>
        <v>ENTRADA DEL MES DE FEBRERO  2023</v>
      </c>
      <c r="ACN1" s="1185"/>
      <c r="ACO1" s="1185"/>
      <c r="ACP1" s="1185"/>
      <c r="ACQ1" s="1185"/>
      <c r="ACR1" s="1185"/>
      <c r="ACS1" s="1185"/>
      <c r="ACT1" s="262">
        <f>ACK1+1</f>
        <v>79</v>
      </c>
      <c r="ACV1" s="1185" t="str">
        <f>ACM1</f>
        <v>ENTRADA DEL MES DE FEBRERO  2023</v>
      </c>
      <c r="ACW1" s="1185"/>
      <c r="ACX1" s="1185"/>
      <c r="ACY1" s="1185"/>
      <c r="ACZ1" s="1185"/>
      <c r="ADA1" s="1185"/>
      <c r="ADB1" s="1185"/>
      <c r="ADC1" s="262">
        <f>ACT1+1</f>
        <v>80</v>
      </c>
      <c r="ADE1" s="1185" t="str">
        <f>ACV1</f>
        <v>ENTRADA DEL MES DE FEBRERO  2023</v>
      </c>
      <c r="ADF1" s="1185"/>
      <c r="ADG1" s="1185"/>
      <c r="ADH1" s="1185"/>
      <c r="ADI1" s="1185"/>
      <c r="ADJ1" s="1185"/>
      <c r="ADK1" s="1185"/>
      <c r="ADL1" s="262">
        <f>ADC1+1</f>
        <v>81</v>
      </c>
      <c r="ADN1" s="1185" t="str">
        <f>ADE1</f>
        <v>ENTRADA DEL MES DE FEBRERO  2023</v>
      </c>
      <c r="ADO1" s="1185"/>
      <c r="ADP1" s="1185"/>
      <c r="ADQ1" s="1185"/>
      <c r="ADR1" s="1185"/>
      <c r="ADS1" s="1185"/>
      <c r="ADT1" s="1185"/>
      <c r="ADU1" s="262">
        <f>ADL1+1</f>
        <v>82</v>
      </c>
      <c r="ADW1" s="1185" t="str">
        <f>ADN1</f>
        <v>ENTRADA DEL MES DE FEBRERO  2023</v>
      </c>
      <c r="ADX1" s="1185"/>
      <c r="ADY1" s="1185"/>
      <c r="ADZ1" s="1185"/>
      <c r="AEA1" s="1185"/>
      <c r="AEB1" s="1185"/>
      <c r="AEC1" s="1185"/>
      <c r="AED1" s="262">
        <f>ADU1+1</f>
        <v>83</v>
      </c>
      <c r="AEF1" s="1185" t="str">
        <f>ADW1</f>
        <v>ENTRADA DEL MES DE FEBRERO  2023</v>
      </c>
      <c r="AEG1" s="1185"/>
      <c r="AEH1" s="1185"/>
      <c r="AEI1" s="1185"/>
      <c r="AEJ1" s="1185"/>
      <c r="AEK1" s="1185"/>
      <c r="AEL1" s="1185"/>
      <c r="AEM1" s="262">
        <f>AED1+1</f>
        <v>84</v>
      </c>
      <c r="AEO1" s="1185" t="str">
        <f>AEF1</f>
        <v>ENTRADA DEL MES DE FEBRERO  2023</v>
      </c>
      <c r="AEP1" s="1185"/>
      <c r="AEQ1" s="1185"/>
      <c r="AER1" s="1185"/>
      <c r="AES1" s="1185"/>
      <c r="AET1" s="1185"/>
      <c r="AEU1" s="1185"/>
      <c r="AEV1" s="262">
        <f>AEM1+1</f>
        <v>85</v>
      </c>
      <c r="AEX1" s="1185" t="str">
        <f>AEO1</f>
        <v>ENTRADA DEL MES DE FEBRERO  2023</v>
      </c>
      <c r="AEY1" s="1185"/>
      <c r="AEZ1" s="1185"/>
      <c r="AFA1" s="1185"/>
      <c r="AFB1" s="1185"/>
      <c r="AFC1" s="1185"/>
      <c r="AFD1" s="1185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0" t="s">
        <v>123</v>
      </c>
      <c r="L5" s="967" t="s">
        <v>124</v>
      </c>
      <c r="M5" s="652" t="s">
        <v>298</v>
      </c>
      <c r="N5" s="647">
        <v>44957</v>
      </c>
      <c r="O5" s="648">
        <v>18930.62</v>
      </c>
      <c r="P5" s="645">
        <v>21</v>
      </c>
      <c r="Q5" s="872">
        <v>18944.7</v>
      </c>
      <c r="R5" s="135">
        <f>O5-Q5</f>
        <v>-14.080000000001746</v>
      </c>
      <c r="S5" s="135"/>
      <c r="U5" s="644" t="s">
        <v>299</v>
      </c>
      <c r="V5" s="959" t="s">
        <v>124</v>
      </c>
      <c r="W5" s="646" t="s">
        <v>300</v>
      </c>
      <c r="X5" s="647">
        <v>44957</v>
      </c>
      <c r="Y5" s="648">
        <v>19033.240000000002</v>
      </c>
      <c r="Z5" s="645">
        <v>21</v>
      </c>
      <c r="AA5" s="872">
        <v>19062.79</v>
      </c>
      <c r="AB5" s="135">
        <f>Y5-AA5</f>
        <v>-29.549999999999272</v>
      </c>
      <c r="AC5" s="384"/>
      <c r="AE5" s="644" t="s">
        <v>213</v>
      </c>
      <c r="AF5" s="960" t="s">
        <v>214</v>
      </c>
      <c r="AG5" s="646" t="s">
        <v>301</v>
      </c>
      <c r="AH5" s="649">
        <v>44958</v>
      </c>
      <c r="AI5" s="648">
        <v>18605.080000000002</v>
      </c>
      <c r="AJ5" s="645">
        <v>20</v>
      </c>
      <c r="AK5" s="872">
        <v>18648.900000000001</v>
      </c>
      <c r="AL5" s="135">
        <f>AI5-AK5</f>
        <v>-43.819999999999709</v>
      </c>
      <c r="AM5" s="384"/>
      <c r="AN5" s="75" t="s">
        <v>41</v>
      </c>
      <c r="AO5" s="650" t="s">
        <v>123</v>
      </c>
      <c r="AP5" s="959" t="s">
        <v>124</v>
      </c>
      <c r="AQ5" s="651" t="s">
        <v>302</v>
      </c>
      <c r="AR5" s="647">
        <v>44959</v>
      </c>
      <c r="AS5" s="648">
        <v>19023.75</v>
      </c>
      <c r="AT5" s="645">
        <v>21</v>
      </c>
      <c r="AU5" s="872">
        <v>19030.599999999999</v>
      </c>
      <c r="AV5" s="135">
        <f>AS5-AU5</f>
        <v>-6.8499999999985448</v>
      </c>
      <c r="AW5" s="384"/>
      <c r="AY5" s="650" t="s">
        <v>213</v>
      </c>
      <c r="AZ5" s="960" t="s">
        <v>214</v>
      </c>
      <c r="BA5" s="651" t="s">
        <v>303</v>
      </c>
      <c r="BB5" s="647">
        <v>44959</v>
      </c>
      <c r="BC5" s="648">
        <v>18774.48</v>
      </c>
      <c r="BD5" s="645">
        <v>20</v>
      </c>
      <c r="BE5" s="872">
        <v>18827.3</v>
      </c>
      <c r="BF5" s="135">
        <f>BC5-BE5</f>
        <v>-52.819999999999709</v>
      </c>
      <c r="BG5" s="384"/>
      <c r="BI5" s="1187" t="s">
        <v>123</v>
      </c>
      <c r="BJ5" s="1011" t="s">
        <v>124</v>
      </c>
      <c r="BK5" s="651" t="s">
        <v>304</v>
      </c>
      <c r="BL5" s="649">
        <v>44961</v>
      </c>
      <c r="BM5" s="648">
        <v>18897.150000000001</v>
      </c>
      <c r="BN5" s="645">
        <v>21</v>
      </c>
      <c r="BO5" s="872">
        <v>18949.3</v>
      </c>
      <c r="BP5" s="135">
        <f>BM5-BO5</f>
        <v>-52.149999999997817</v>
      </c>
      <c r="BQ5" s="384"/>
      <c r="BS5" s="1012" t="s">
        <v>123</v>
      </c>
      <c r="BT5" s="966" t="s">
        <v>124</v>
      </c>
      <c r="BU5" s="651" t="s">
        <v>305</v>
      </c>
      <c r="BV5" s="647">
        <v>44963</v>
      </c>
      <c r="BW5" s="648">
        <v>18821.009999999998</v>
      </c>
      <c r="BX5" s="645">
        <v>21</v>
      </c>
      <c r="BY5" s="872">
        <v>18843.599999999999</v>
      </c>
      <c r="BZ5" s="135">
        <f>BW5-BY5</f>
        <v>-22.590000000000146</v>
      </c>
      <c r="CA5" s="384"/>
      <c r="CB5" s="237"/>
      <c r="CC5" s="644" t="s">
        <v>123</v>
      </c>
      <c r="CD5" s="773" t="s">
        <v>124</v>
      </c>
      <c r="CE5" s="651" t="s">
        <v>306</v>
      </c>
      <c r="CF5" s="647">
        <v>44965</v>
      </c>
      <c r="CG5" s="648">
        <v>19089.68</v>
      </c>
      <c r="CH5" s="645">
        <v>21</v>
      </c>
      <c r="CI5" s="872">
        <v>18995.2</v>
      </c>
      <c r="CJ5" s="135">
        <f>CG5-CI5</f>
        <v>94.479999999999563</v>
      </c>
      <c r="CK5" s="237"/>
      <c r="CL5" s="237"/>
      <c r="CM5" s="1013" t="s">
        <v>123</v>
      </c>
      <c r="CN5" s="967" t="s">
        <v>124</v>
      </c>
      <c r="CO5" s="646" t="s">
        <v>307</v>
      </c>
      <c r="CP5" s="647">
        <v>44965</v>
      </c>
      <c r="CQ5" s="648">
        <v>18840.48</v>
      </c>
      <c r="CR5" s="645">
        <v>21</v>
      </c>
      <c r="CS5" s="872">
        <v>18886.099999999999</v>
      </c>
      <c r="CT5" s="135">
        <f>CQ5-CS5</f>
        <v>-45.619999999998981</v>
      </c>
      <c r="CU5" s="384"/>
      <c r="CW5" s="644" t="s">
        <v>213</v>
      </c>
      <c r="CX5" s="960" t="s">
        <v>214</v>
      </c>
      <c r="CY5" s="646" t="s">
        <v>308</v>
      </c>
      <c r="CZ5" s="647">
        <v>44965</v>
      </c>
      <c r="DA5" s="648">
        <v>18490.59</v>
      </c>
      <c r="DB5" s="645">
        <v>20</v>
      </c>
      <c r="DC5" s="872">
        <v>18634.830000000002</v>
      </c>
      <c r="DD5" s="135">
        <f>DA5-DC5</f>
        <v>-144.2400000000016</v>
      </c>
      <c r="DE5" s="384"/>
      <c r="DG5" s="650" t="s">
        <v>213</v>
      </c>
      <c r="DH5" s="970" t="s">
        <v>214</v>
      </c>
      <c r="DI5" s="651" t="s">
        <v>309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123</v>
      </c>
      <c r="DR5" s="967" t="s">
        <v>124</v>
      </c>
      <c r="DS5" s="651" t="s">
        <v>310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123</v>
      </c>
      <c r="EB5" s="1011" t="s">
        <v>124</v>
      </c>
      <c r="EC5" s="651" t="s">
        <v>314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123</v>
      </c>
      <c r="EL5" s="1011" t="s">
        <v>124</v>
      </c>
      <c r="EM5" s="651" t="s">
        <v>317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123</v>
      </c>
      <c r="EV5" s="1011" t="s">
        <v>124</v>
      </c>
      <c r="EW5" s="646" t="s">
        <v>318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123</v>
      </c>
      <c r="FF5" s="959" t="s">
        <v>124</v>
      </c>
      <c r="FG5" s="651" t="s">
        <v>394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213</v>
      </c>
      <c r="FP5" s="960" t="s">
        <v>214</v>
      </c>
      <c r="FQ5" s="651" t="s">
        <v>395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123</v>
      </c>
      <c r="FZ5" s="959" t="s">
        <v>124</v>
      </c>
      <c r="GA5" s="651" t="s">
        <v>414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8" t="s">
        <v>123</v>
      </c>
      <c r="GJ5" s="959" t="s">
        <v>124</v>
      </c>
      <c r="GK5" s="645" t="s">
        <v>415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7" t="s">
        <v>213</v>
      </c>
      <c r="GT5" s="960" t="s">
        <v>214</v>
      </c>
      <c r="GU5" s="651" t="s">
        <v>416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213</v>
      </c>
      <c r="HD5" s="960" t="s">
        <v>214</v>
      </c>
      <c r="HE5" s="651" t="s">
        <v>417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8" t="s">
        <v>123</v>
      </c>
      <c r="HN5" s="959" t="s">
        <v>124</v>
      </c>
      <c r="HO5" s="651" t="s">
        <v>418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187" t="s">
        <v>123</v>
      </c>
      <c r="HX5" s="959" t="s">
        <v>124</v>
      </c>
      <c r="HY5" s="651" t="s">
        <v>419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213</v>
      </c>
      <c r="IH5" s="960" t="s">
        <v>214</v>
      </c>
      <c r="II5" s="646" t="s">
        <v>397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/>
      <c r="IR5" s="645"/>
      <c r="IS5" s="646"/>
      <c r="IT5" s="647"/>
      <c r="IU5" s="648"/>
      <c r="IV5" s="645"/>
      <c r="IW5" s="872"/>
      <c r="IX5" s="135">
        <f>IU5-IW5</f>
        <v>0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189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188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187"/>
      <c r="BJ6" s="653"/>
      <c r="BK6" s="650"/>
      <c r="BL6" s="650"/>
      <c r="BM6" s="650"/>
      <c r="BN6" s="650"/>
      <c r="BO6" s="645"/>
      <c r="BQ6" s="237"/>
      <c r="BS6" s="1012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3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8"/>
      <c r="GJ6" s="660"/>
      <c r="GK6" s="650"/>
      <c r="GL6" s="650"/>
      <c r="GM6" s="650"/>
      <c r="GN6" s="650"/>
      <c r="GO6" s="645"/>
      <c r="GQ6" s="237"/>
      <c r="GS6" s="1107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8"/>
      <c r="HN6" s="650"/>
      <c r="HO6" s="650"/>
      <c r="HP6" s="650"/>
      <c r="HQ6" s="650"/>
      <c r="HR6" s="650"/>
      <c r="HS6" s="645"/>
      <c r="HU6" s="237"/>
      <c r="HW6" s="1187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189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188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0"/>
      <c r="AA8" s="631"/>
      <c r="AB8" s="632"/>
      <c r="AC8" s="381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1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1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1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6">
        <f>BP8*BN8</f>
        <v>0</v>
      </c>
      <c r="BR8" s="381"/>
      <c r="BS8" s="61"/>
      <c r="BT8" s="104"/>
      <c r="BU8" s="15">
        <v>1</v>
      </c>
      <c r="BV8" s="630">
        <v>888.1</v>
      </c>
      <c r="BW8" s="656"/>
      <c r="BX8" s="630"/>
      <c r="BY8" s="874"/>
      <c r="BZ8" s="658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1">
        <f>CJ8*CH8</f>
        <v>0</v>
      </c>
      <c r="CM8" s="61"/>
      <c r="CN8" s="94"/>
      <c r="CO8" s="15">
        <v>1</v>
      </c>
      <c r="CP8" s="630">
        <v>869.1</v>
      </c>
      <c r="CQ8" s="656"/>
      <c r="CR8" s="630"/>
      <c r="CS8" s="657"/>
      <c r="CT8" s="284"/>
      <c r="CU8" s="386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1">
        <f>DD8*DB8</f>
        <v>0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/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1"/>
      <c r="AB9" s="632"/>
      <c r="AC9" s="381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1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1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1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6">
        <f t="shared" ref="BQ9:BQ29" si="13">BP9*BN9</f>
        <v>0</v>
      </c>
      <c r="BR9" s="381"/>
      <c r="BT9" s="104"/>
      <c r="BU9" s="15">
        <v>2</v>
      </c>
      <c r="BV9" s="630">
        <v>901.7</v>
      </c>
      <c r="BW9" s="656"/>
      <c r="BX9" s="630"/>
      <c r="BY9" s="874"/>
      <c r="BZ9" s="658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1">
        <f t="shared" ref="CK9:CK29" si="14">CJ9*CH9</f>
        <v>0</v>
      </c>
      <c r="CN9" s="94"/>
      <c r="CO9" s="15">
        <v>2</v>
      </c>
      <c r="CP9" s="630">
        <v>911.7</v>
      </c>
      <c r="CQ9" s="656"/>
      <c r="CR9" s="630"/>
      <c r="CS9" s="657"/>
      <c r="CT9" s="284"/>
      <c r="CU9" s="386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1">
        <f t="shared" ref="DE9:DE29" si="15">DD9*DB9</f>
        <v>0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/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1"/>
      <c r="AB10" s="632"/>
      <c r="AC10" s="381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1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1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1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6">
        <f t="shared" si="13"/>
        <v>0</v>
      </c>
      <c r="BR10" s="381"/>
      <c r="BT10" s="104"/>
      <c r="BU10" s="15">
        <v>3</v>
      </c>
      <c r="BV10" s="630">
        <v>889.9</v>
      </c>
      <c r="BW10" s="656"/>
      <c r="BX10" s="630"/>
      <c r="BY10" s="874"/>
      <c r="BZ10" s="658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1">
        <f t="shared" si="14"/>
        <v>0</v>
      </c>
      <c r="CN10" s="94"/>
      <c r="CO10" s="15">
        <v>3</v>
      </c>
      <c r="CP10" s="630">
        <v>909</v>
      </c>
      <c r="CQ10" s="656"/>
      <c r="CR10" s="630"/>
      <c r="CS10" s="657"/>
      <c r="CT10" s="284"/>
      <c r="CU10" s="386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1">
        <f t="shared" si="15"/>
        <v>0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/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1"/>
      <c r="AB11" s="632"/>
      <c r="AC11" s="381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1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1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1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6">
        <f t="shared" si="13"/>
        <v>0</v>
      </c>
      <c r="BR11" s="381"/>
      <c r="BS11" s="61"/>
      <c r="BT11" s="104"/>
      <c r="BU11" s="15">
        <v>4</v>
      </c>
      <c r="BV11" s="630">
        <v>879.1</v>
      </c>
      <c r="BW11" s="656"/>
      <c r="BX11" s="630"/>
      <c r="BY11" s="874"/>
      <c r="BZ11" s="658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1">
        <f t="shared" si="14"/>
        <v>0</v>
      </c>
      <c r="CM11" s="61"/>
      <c r="CN11" s="94"/>
      <c r="CO11" s="15">
        <v>4</v>
      </c>
      <c r="CP11" s="630">
        <v>886.3</v>
      </c>
      <c r="CQ11" s="656"/>
      <c r="CR11" s="630"/>
      <c r="CS11" s="657"/>
      <c r="CT11" s="284"/>
      <c r="CU11" s="386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1">
        <f t="shared" si="15"/>
        <v>0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/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1"/>
      <c r="AB12" s="632"/>
      <c r="AC12" s="381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1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1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1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6">
        <f t="shared" si="13"/>
        <v>0</v>
      </c>
      <c r="BR12" s="381"/>
      <c r="BT12" s="104"/>
      <c r="BU12" s="15">
        <v>5</v>
      </c>
      <c r="BV12" s="630">
        <v>931.7</v>
      </c>
      <c r="BW12" s="656"/>
      <c r="BX12" s="630"/>
      <c r="BY12" s="874"/>
      <c r="BZ12" s="658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1">
        <f t="shared" si="14"/>
        <v>0</v>
      </c>
      <c r="CN12" s="94"/>
      <c r="CO12" s="15">
        <v>5</v>
      </c>
      <c r="CP12" s="630">
        <v>890.9</v>
      </c>
      <c r="CQ12" s="656"/>
      <c r="CR12" s="630"/>
      <c r="CS12" s="657"/>
      <c r="CT12" s="284"/>
      <c r="CU12" s="386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1">
        <f t="shared" si="15"/>
        <v>0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/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1"/>
      <c r="AB13" s="632"/>
      <c r="AC13" s="381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1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1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1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6">
        <f t="shared" si="13"/>
        <v>0</v>
      </c>
      <c r="BR13" s="381"/>
      <c r="BT13" s="104"/>
      <c r="BU13" s="15">
        <v>6</v>
      </c>
      <c r="BV13" s="630">
        <v>887.2</v>
      </c>
      <c r="BW13" s="656"/>
      <c r="BX13" s="630"/>
      <c r="BY13" s="874"/>
      <c r="BZ13" s="658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1">
        <f t="shared" si="14"/>
        <v>0</v>
      </c>
      <c r="CN13" s="94"/>
      <c r="CO13" s="15">
        <v>6</v>
      </c>
      <c r="CP13" s="630">
        <v>885.4</v>
      </c>
      <c r="CQ13" s="656"/>
      <c r="CR13" s="630"/>
      <c r="CS13" s="657"/>
      <c r="CT13" s="284"/>
      <c r="CU13" s="386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1">
        <f t="shared" si="15"/>
        <v>0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/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1"/>
      <c r="AB14" s="632"/>
      <c r="AC14" s="381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1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1">
        <f t="shared" si="12"/>
        <v>0</v>
      </c>
      <c r="BJ14" s="610"/>
      <c r="BK14" s="15">
        <v>7</v>
      </c>
      <c r="BL14" s="92">
        <v>870</v>
      </c>
      <c r="BM14" s="132"/>
      <c r="BN14" s="92"/>
      <c r="BO14" s="95"/>
      <c r="BP14" s="282"/>
      <c r="BQ14" s="466">
        <f t="shared" si="13"/>
        <v>0</v>
      </c>
      <c r="BR14" s="381"/>
      <c r="BT14" s="104"/>
      <c r="BU14" s="15">
        <v>7</v>
      </c>
      <c r="BV14" s="630">
        <v>902.6</v>
      </c>
      <c r="BW14" s="656"/>
      <c r="BX14" s="630"/>
      <c r="BY14" s="874"/>
      <c r="BZ14" s="658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1">
        <f t="shared" si="14"/>
        <v>0</v>
      </c>
      <c r="CN14" s="94"/>
      <c r="CO14" s="15">
        <v>7</v>
      </c>
      <c r="CP14" s="630">
        <v>867.3</v>
      </c>
      <c r="CQ14" s="656"/>
      <c r="CR14" s="630"/>
      <c r="CS14" s="657"/>
      <c r="CT14" s="284"/>
      <c r="CU14" s="386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1">
        <f t="shared" si="15"/>
        <v>0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/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1"/>
      <c r="AB15" s="632"/>
      <c r="AC15" s="381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1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1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1">
        <f t="shared" si="12"/>
        <v>0</v>
      </c>
      <c r="BJ15" s="610"/>
      <c r="BK15" s="15">
        <v>8</v>
      </c>
      <c r="BL15" s="92">
        <v>885.4</v>
      </c>
      <c r="BM15" s="132"/>
      <c r="BN15" s="92"/>
      <c r="BO15" s="95"/>
      <c r="BP15" s="282"/>
      <c r="BQ15" s="466">
        <f t="shared" si="13"/>
        <v>0</v>
      </c>
      <c r="BR15" s="381"/>
      <c r="BT15" s="104"/>
      <c r="BU15" s="15">
        <v>8</v>
      </c>
      <c r="BV15" s="630">
        <v>872.7</v>
      </c>
      <c r="BW15" s="656"/>
      <c r="BX15" s="630"/>
      <c r="BY15" s="874"/>
      <c r="BZ15" s="658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1">
        <f t="shared" si="14"/>
        <v>0</v>
      </c>
      <c r="CN15" s="94"/>
      <c r="CO15" s="15">
        <v>8</v>
      </c>
      <c r="CP15" s="630">
        <v>902.6</v>
      </c>
      <c r="CQ15" s="656"/>
      <c r="CR15" s="630"/>
      <c r="CS15" s="657"/>
      <c r="CT15" s="284"/>
      <c r="CU15" s="386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1">
        <f t="shared" si="15"/>
        <v>0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/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1"/>
      <c r="AB16" s="632"/>
      <c r="AC16" s="381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1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1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1">
        <f t="shared" si="12"/>
        <v>0</v>
      </c>
      <c r="BJ16" s="610"/>
      <c r="BK16" s="15">
        <v>9</v>
      </c>
      <c r="BL16" s="92">
        <v>932.6</v>
      </c>
      <c r="BM16" s="132"/>
      <c r="BN16" s="92"/>
      <c r="BO16" s="95"/>
      <c r="BP16" s="282"/>
      <c r="BQ16" s="466">
        <f t="shared" si="13"/>
        <v>0</v>
      </c>
      <c r="BR16" s="381"/>
      <c r="BT16" s="104"/>
      <c r="BU16" s="15">
        <v>9</v>
      </c>
      <c r="BV16" s="92">
        <v>881.8</v>
      </c>
      <c r="BW16" s="283"/>
      <c r="BX16" s="92"/>
      <c r="BY16" s="551"/>
      <c r="BZ16" s="284"/>
      <c r="CA16" s="381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1">
        <f t="shared" si="14"/>
        <v>0</v>
      </c>
      <c r="CN16" s="94"/>
      <c r="CO16" s="15">
        <v>9</v>
      </c>
      <c r="CP16" s="630">
        <v>884.5</v>
      </c>
      <c r="CQ16" s="656"/>
      <c r="CR16" s="630"/>
      <c r="CS16" s="657"/>
      <c r="CT16" s="284"/>
      <c r="CU16" s="386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1">
        <f t="shared" si="15"/>
        <v>0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/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1"/>
      <c r="AB17" s="632"/>
      <c r="AC17" s="381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1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1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1">
        <f t="shared" si="12"/>
        <v>0</v>
      </c>
      <c r="BJ17" s="610"/>
      <c r="BK17" s="15">
        <v>10</v>
      </c>
      <c r="BL17" s="92">
        <v>904.5</v>
      </c>
      <c r="BM17" s="132"/>
      <c r="BN17" s="92"/>
      <c r="BO17" s="95"/>
      <c r="BP17" s="282"/>
      <c r="BQ17" s="466">
        <f t="shared" si="13"/>
        <v>0</v>
      </c>
      <c r="BR17" s="381"/>
      <c r="BT17" s="104"/>
      <c r="BU17" s="15">
        <v>10</v>
      </c>
      <c r="BV17" s="69">
        <v>901.7</v>
      </c>
      <c r="BW17" s="283"/>
      <c r="BX17" s="69"/>
      <c r="BY17" s="551"/>
      <c r="BZ17" s="284"/>
      <c r="CA17" s="381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1">
        <f t="shared" si="14"/>
        <v>0</v>
      </c>
      <c r="CN17" s="94"/>
      <c r="CO17" s="15">
        <v>10</v>
      </c>
      <c r="CP17" s="630">
        <v>861.8</v>
      </c>
      <c r="CQ17" s="656"/>
      <c r="CR17" s="630"/>
      <c r="CS17" s="657"/>
      <c r="CT17" s="284"/>
      <c r="CU17" s="386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1">
        <f t="shared" si="15"/>
        <v>0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/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1"/>
      <c r="AB18" s="632"/>
      <c r="AC18" s="381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1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1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1">
        <f t="shared" si="12"/>
        <v>0</v>
      </c>
      <c r="BJ18" s="610"/>
      <c r="BK18" s="15">
        <v>11</v>
      </c>
      <c r="BL18" s="92">
        <v>909</v>
      </c>
      <c r="BM18" s="132"/>
      <c r="BN18" s="92"/>
      <c r="BO18" s="95"/>
      <c r="BP18" s="282"/>
      <c r="BQ18" s="466">
        <f t="shared" si="13"/>
        <v>0</v>
      </c>
      <c r="BR18" s="381"/>
      <c r="BT18" s="104"/>
      <c r="BU18" s="15">
        <v>11</v>
      </c>
      <c r="BV18" s="92">
        <v>917.1</v>
      </c>
      <c r="BW18" s="283"/>
      <c r="BX18" s="92"/>
      <c r="BY18" s="551"/>
      <c r="BZ18" s="284"/>
      <c r="CA18" s="381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1">
        <f t="shared" si="14"/>
        <v>0</v>
      </c>
      <c r="CN18" s="94"/>
      <c r="CO18" s="15">
        <v>11</v>
      </c>
      <c r="CP18" s="633">
        <v>911.7</v>
      </c>
      <c r="CQ18" s="656"/>
      <c r="CR18" s="633"/>
      <c r="CS18" s="657"/>
      <c r="CT18" s="284"/>
      <c r="CU18" s="386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1">
        <f t="shared" si="15"/>
        <v>0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/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1"/>
      <c r="AB19" s="632"/>
      <c r="AC19" s="381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1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1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1">
        <f t="shared" si="12"/>
        <v>0</v>
      </c>
      <c r="BJ19" s="610"/>
      <c r="BK19" s="15">
        <v>12</v>
      </c>
      <c r="BL19" s="92">
        <v>861.8</v>
      </c>
      <c r="BM19" s="132"/>
      <c r="BN19" s="92"/>
      <c r="BO19" s="95"/>
      <c r="BP19" s="282"/>
      <c r="BQ19" s="466">
        <f t="shared" si="13"/>
        <v>0</v>
      </c>
      <c r="BR19" s="381"/>
      <c r="BT19" s="104"/>
      <c r="BU19" s="15">
        <v>12</v>
      </c>
      <c r="BV19" s="92">
        <v>889.9</v>
      </c>
      <c r="BW19" s="283"/>
      <c r="BX19" s="92"/>
      <c r="BY19" s="551"/>
      <c r="BZ19" s="284"/>
      <c r="CA19" s="381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399"/>
      <c r="CO19" s="15">
        <v>12</v>
      </c>
      <c r="CP19" s="630">
        <v>933.5</v>
      </c>
      <c r="CQ19" s="656"/>
      <c r="CR19" s="630"/>
      <c r="CS19" s="657"/>
      <c r="CT19" s="284"/>
      <c r="CU19" s="386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1">
        <f t="shared" si="15"/>
        <v>0</v>
      </c>
      <c r="DH19" s="104"/>
      <c r="DI19" s="15">
        <v>12</v>
      </c>
      <c r="DJ19" s="630">
        <v>915.8</v>
      </c>
      <c r="DK19" s="656"/>
      <c r="DL19" s="630"/>
      <c r="DM19" s="657"/>
      <c r="DN19" s="658"/>
      <c r="DO19" s="386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/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1"/>
      <c r="AB20" s="632"/>
      <c r="AC20" s="381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1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1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1">
        <f t="shared" si="12"/>
        <v>0</v>
      </c>
      <c r="BJ20" s="610"/>
      <c r="BK20" s="15">
        <v>13</v>
      </c>
      <c r="BL20" s="69">
        <v>879.1</v>
      </c>
      <c r="BM20" s="132"/>
      <c r="BN20" s="92"/>
      <c r="BO20" s="95"/>
      <c r="BP20" s="282"/>
      <c r="BQ20" s="466">
        <f t="shared" si="13"/>
        <v>0</v>
      </c>
      <c r="BR20" s="381"/>
      <c r="BT20" s="104"/>
      <c r="BU20" s="15">
        <v>13</v>
      </c>
      <c r="BV20" s="92">
        <v>900.8</v>
      </c>
      <c r="BW20" s="283"/>
      <c r="BX20" s="92"/>
      <c r="BY20" s="551"/>
      <c r="BZ20" s="284"/>
      <c r="CA20" s="381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399"/>
      <c r="CO20" s="15">
        <v>13</v>
      </c>
      <c r="CP20" s="630">
        <v>936.2</v>
      </c>
      <c r="CQ20" s="656"/>
      <c r="CR20" s="630"/>
      <c r="CS20" s="657"/>
      <c r="CT20" s="284"/>
      <c r="CU20" s="386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1">
        <f t="shared" si="15"/>
        <v>0</v>
      </c>
      <c r="DH20" s="104"/>
      <c r="DI20" s="15">
        <v>13</v>
      </c>
      <c r="DJ20" s="630">
        <v>906.27</v>
      </c>
      <c r="DK20" s="656"/>
      <c r="DL20" s="630"/>
      <c r="DM20" s="657"/>
      <c r="DN20" s="658"/>
      <c r="DO20" s="386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/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1"/>
      <c r="AB21" s="632"/>
      <c r="AC21" s="381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1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1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1">
        <f t="shared" si="12"/>
        <v>0</v>
      </c>
      <c r="BJ21" s="610"/>
      <c r="BK21" s="15">
        <v>14</v>
      </c>
      <c r="BL21" s="92">
        <v>914.4</v>
      </c>
      <c r="BM21" s="132"/>
      <c r="BN21" s="92"/>
      <c r="BO21" s="95"/>
      <c r="BP21" s="282"/>
      <c r="BQ21" s="466">
        <f t="shared" si="13"/>
        <v>0</v>
      </c>
      <c r="BR21" s="381"/>
      <c r="BT21" s="104"/>
      <c r="BU21" s="15">
        <v>14</v>
      </c>
      <c r="BV21" s="92">
        <v>923.5</v>
      </c>
      <c r="BW21" s="283"/>
      <c r="BX21" s="92"/>
      <c r="BY21" s="551"/>
      <c r="BZ21" s="284"/>
      <c r="CA21" s="381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399"/>
      <c r="CO21" s="15">
        <v>14</v>
      </c>
      <c r="CP21" s="630">
        <v>938.9</v>
      </c>
      <c r="CQ21" s="656"/>
      <c r="CR21" s="630"/>
      <c r="CS21" s="657"/>
      <c r="CT21" s="284"/>
      <c r="CU21" s="386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1">
        <f t="shared" si="15"/>
        <v>0</v>
      </c>
      <c r="DH21" s="104"/>
      <c r="DI21" s="15">
        <v>14</v>
      </c>
      <c r="DJ21" s="630">
        <v>918.52</v>
      </c>
      <c r="DK21" s="656"/>
      <c r="DL21" s="630"/>
      <c r="DM21" s="657"/>
      <c r="DN21" s="658"/>
      <c r="DO21" s="386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/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1"/>
      <c r="AB22" s="632"/>
      <c r="AC22" s="381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1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1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1">
        <f t="shared" si="12"/>
        <v>0</v>
      </c>
      <c r="BJ22" s="610"/>
      <c r="BK22" s="15">
        <v>15</v>
      </c>
      <c r="BL22" s="92">
        <v>912.6</v>
      </c>
      <c r="BM22" s="132"/>
      <c r="BN22" s="92"/>
      <c r="BO22" s="95"/>
      <c r="BP22" s="282"/>
      <c r="BQ22" s="466">
        <f t="shared" si="13"/>
        <v>0</v>
      </c>
      <c r="BR22" s="381"/>
      <c r="BT22" s="104"/>
      <c r="BU22" s="15">
        <v>15</v>
      </c>
      <c r="BV22" s="92">
        <v>884.5</v>
      </c>
      <c r="BW22" s="283"/>
      <c r="BX22" s="92"/>
      <c r="BY22" s="551"/>
      <c r="BZ22" s="284"/>
      <c r="CA22" s="381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399"/>
      <c r="CO22" s="15">
        <v>15</v>
      </c>
      <c r="CP22" s="633">
        <v>905.4</v>
      </c>
      <c r="CQ22" s="656"/>
      <c r="CR22" s="633"/>
      <c r="CS22" s="657"/>
      <c r="CT22" s="284"/>
      <c r="CU22" s="386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1">
        <f t="shared" si="15"/>
        <v>0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/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1"/>
      <c r="AB23" s="632"/>
      <c r="AC23" s="381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1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1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1">
        <f t="shared" si="12"/>
        <v>0</v>
      </c>
      <c r="BJ23" s="610"/>
      <c r="BK23" s="15">
        <v>16</v>
      </c>
      <c r="BL23" s="92">
        <v>886.3</v>
      </c>
      <c r="BM23" s="132"/>
      <c r="BN23" s="92"/>
      <c r="BO23" s="95"/>
      <c r="BP23" s="282"/>
      <c r="BQ23" s="466">
        <f t="shared" si="13"/>
        <v>0</v>
      </c>
      <c r="BR23" s="381"/>
      <c r="BT23" s="104"/>
      <c r="BU23" s="15">
        <v>16</v>
      </c>
      <c r="BV23" s="92">
        <v>887.2</v>
      </c>
      <c r="BW23" s="283"/>
      <c r="BX23" s="92"/>
      <c r="BY23" s="551"/>
      <c r="BZ23" s="284"/>
      <c r="CA23" s="381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399"/>
      <c r="CO23" s="15">
        <v>16</v>
      </c>
      <c r="CP23" s="630">
        <v>920.8</v>
      </c>
      <c r="CQ23" s="656"/>
      <c r="CR23" s="630"/>
      <c r="CS23" s="657"/>
      <c r="CT23" s="284"/>
      <c r="CU23" s="386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1">
        <f t="shared" si="15"/>
        <v>0</v>
      </c>
      <c r="DH23" s="104"/>
      <c r="DI23" s="15">
        <v>16</v>
      </c>
      <c r="DJ23" s="630">
        <v>922.15</v>
      </c>
      <c r="DK23" s="656"/>
      <c r="DL23" s="630"/>
      <c r="DM23" s="657"/>
      <c r="DN23" s="658"/>
      <c r="DO23" s="386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/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1"/>
      <c r="AB24" s="632"/>
      <c r="AC24" s="381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1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1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1">
        <f t="shared" si="12"/>
        <v>0</v>
      </c>
      <c r="BJ24" s="611"/>
      <c r="BK24" s="15">
        <v>17</v>
      </c>
      <c r="BL24" s="92">
        <v>910.8</v>
      </c>
      <c r="BM24" s="132"/>
      <c r="BN24" s="92"/>
      <c r="BO24" s="95"/>
      <c r="BP24" s="282"/>
      <c r="BQ24" s="466">
        <f t="shared" si="13"/>
        <v>0</v>
      </c>
      <c r="BR24" s="381"/>
      <c r="BT24" s="104"/>
      <c r="BU24" s="15">
        <v>17</v>
      </c>
      <c r="BV24" s="92">
        <v>901.7</v>
      </c>
      <c r="BW24" s="283"/>
      <c r="BX24" s="92"/>
      <c r="BY24" s="551"/>
      <c r="BZ24" s="284"/>
      <c r="CA24" s="381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399"/>
      <c r="CO24" s="15">
        <v>17</v>
      </c>
      <c r="CP24" s="630">
        <v>909</v>
      </c>
      <c r="CQ24" s="656"/>
      <c r="CR24" s="630"/>
      <c r="CS24" s="657"/>
      <c r="CT24" s="284"/>
      <c r="CU24" s="386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1">
        <f t="shared" si="15"/>
        <v>0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1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/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1"/>
      <c r="AB25" s="632"/>
      <c r="AC25" s="381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1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1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1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6">
        <f t="shared" si="13"/>
        <v>0</v>
      </c>
      <c r="BR25" s="381"/>
      <c r="BT25" s="104"/>
      <c r="BU25" s="15">
        <v>18</v>
      </c>
      <c r="BV25" s="92">
        <v>907.2</v>
      </c>
      <c r="BW25" s="283"/>
      <c r="BX25" s="92"/>
      <c r="BY25" s="551"/>
      <c r="BZ25" s="284"/>
      <c r="CA25" s="381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1">
        <f t="shared" si="14"/>
        <v>0</v>
      </c>
      <c r="CN25" s="399"/>
      <c r="CO25" s="15">
        <v>18</v>
      </c>
      <c r="CP25" s="630">
        <v>885.4</v>
      </c>
      <c r="CQ25" s="656"/>
      <c r="CR25" s="630"/>
      <c r="CS25" s="657"/>
      <c r="CT25" s="284"/>
      <c r="CU25" s="386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1">
        <f t="shared" si="15"/>
        <v>0</v>
      </c>
      <c r="DH25" s="94"/>
      <c r="DI25" s="15">
        <v>18</v>
      </c>
      <c r="DJ25" s="630">
        <v>864.09</v>
      </c>
      <c r="DK25" s="656"/>
      <c r="DL25" s="630"/>
      <c r="DM25" s="657"/>
      <c r="DN25" s="658"/>
      <c r="DO25" s="386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/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1"/>
      <c r="AB26" s="632"/>
      <c r="AC26" s="381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1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1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1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6">
        <f t="shared" si="13"/>
        <v>0</v>
      </c>
      <c r="BR26" s="381"/>
      <c r="BT26" s="104"/>
      <c r="BU26" s="15">
        <v>19</v>
      </c>
      <c r="BV26" s="92">
        <v>914.4</v>
      </c>
      <c r="BW26" s="283"/>
      <c r="BX26" s="92"/>
      <c r="BY26" s="551"/>
      <c r="BZ26" s="284"/>
      <c r="CA26" s="381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1">
        <f t="shared" si="14"/>
        <v>0</v>
      </c>
      <c r="CN26" s="399"/>
      <c r="CO26" s="15">
        <v>19</v>
      </c>
      <c r="CP26" s="630">
        <v>898.1</v>
      </c>
      <c r="CQ26" s="656"/>
      <c r="CR26" s="630"/>
      <c r="CS26" s="657"/>
      <c r="CT26" s="284"/>
      <c r="CU26" s="386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1">
        <f t="shared" si="15"/>
        <v>0</v>
      </c>
      <c r="DH26" s="104"/>
      <c r="DI26" s="15">
        <v>19</v>
      </c>
      <c r="DJ26" s="630">
        <v>960.25</v>
      </c>
      <c r="DK26" s="656"/>
      <c r="DL26" s="630"/>
      <c r="DM26" s="657"/>
      <c r="DN26" s="658"/>
      <c r="DO26" s="386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1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/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1"/>
      <c r="AB27" s="632"/>
      <c r="AC27" s="381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1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1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1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6">
        <f t="shared" si="13"/>
        <v>0</v>
      </c>
      <c r="BR27" s="381"/>
      <c r="BT27" s="104"/>
      <c r="BU27" s="15">
        <v>20</v>
      </c>
      <c r="BV27" s="92">
        <v>899.9</v>
      </c>
      <c r="BW27" s="283"/>
      <c r="BX27" s="92"/>
      <c r="BY27" s="551"/>
      <c r="BZ27" s="284"/>
      <c r="CA27" s="381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1">
        <f t="shared" si="14"/>
        <v>0</v>
      </c>
      <c r="CN27" s="399"/>
      <c r="CO27" s="15">
        <v>20</v>
      </c>
      <c r="CP27" s="630">
        <v>903.1</v>
      </c>
      <c r="CQ27" s="656"/>
      <c r="CR27" s="630"/>
      <c r="CS27" s="657"/>
      <c r="CT27" s="284"/>
      <c r="CU27" s="386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1">
        <f t="shared" si="15"/>
        <v>0</v>
      </c>
      <c r="DH27" s="104"/>
      <c r="DI27" s="15">
        <v>20</v>
      </c>
      <c r="DJ27" s="630">
        <v>919.88</v>
      </c>
      <c r="DK27" s="656"/>
      <c r="DL27" s="630"/>
      <c r="DM27" s="657"/>
      <c r="DN27" s="658"/>
      <c r="DO27" s="386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1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/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1"/>
      <c r="AB28" s="632"/>
      <c r="AC28" s="381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1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1">
        <f t="shared" si="13"/>
        <v>0</v>
      </c>
      <c r="BR28" s="381"/>
      <c r="BT28" s="104"/>
      <c r="BU28" s="15">
        <v>21</v>
      </c>
      <c r="BV28" s="92">
        <v>880.9</v>
      </c>
      <c r="BW28" s="283"/>
      <c r="BX28" s="92"/>
      <c r="BY28" s="551"/>
      <c r="BZ28" s="284"/>
      <c r="CA28" s="381">
        <f t="shared" si="5"/>
        <v>0</v>
      </c>
      <c r="CD28" s="474"/>
      <c r="CE28" s="15">
        <v>21</v>
      </c>
      <c r="CF28" s="92">
        <v>908.1</v>
      </c>
      <c r="CG28" s="283"/>
      <c r="CH28" s="92"/>
      <c r="CI28" s="285"/>
      <c r="CJ28" s="284"/>
      <c r="CK28" s="381">
        <f t="shared" si="14"/>
        <v>0</v>
      </c>
      <c r="CN28" s="399"/>
      <c r="CO28" s="15">
        <v>21</v>
      </c>
      <c r="CP28" s="92">
        <v>875.4</v>
      </c>
      <c r="CQ28" s="283"/>
      <c r="CR28" s="92"/>
      <c r="CS28" s="285"/>
      <c r="CT28" s="284"/>
      <c r="CU28" s="386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1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/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3"/>
      <c r="AA29" s="631"/>
      <c r="AB29" s="632"/>
      <c r="AC29" s="381">
        <f>SUM(AC8:AC28)</f>
        <v>0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0</v>
      </c>
      <c r="AP30" s="104"/>
      <c r="AQ30" s="15"/>
      <c r="AR30" s="92"/>
      <c r="AS30" s="238"/>
      <c r="AT30" s="92"/>
      <c r="AU30" s="95"/>
      <c r="AV30" s="71"/>
      <c r="AW30" s="381">
        <f>SUM(AW8:AW29)</f>
        <v>0</v>
      </c>
      <c r="AZ30" s="104"/>
      <c r="BA30" s="15"/>
      <c r="BB30" s="92"/>
      <c r="BC30" s="238"/>
      <c r="BD30" s="92"/>
      <c r="BE30" s="95"/>
      <c r="BF30" s="71"/>
      <c r="BG30" s="381">
        <f>SUM(BG8:BG29)</f>
        <v>0</v>
      </c>
      <c r="BJ30" s="104"/>
      <c r="BK30" s="15"/>
      <c r="BL30" s="69"/>
      <c r="BM30" s="132"/>
      <c r="BN30" s="69"/>
      <c r="BO30" s="95"/>
      <c r="BP30" s="71"/>
      <c r="BQ30" s="381">
        <f>SUM(BQ8:BQ29)</f>
        <v>0</v>
      </c>
      <c r="BT30" s="104"/>
      <c r="BU30" s="15"/>
      <c r="BV30" s="69"/>
      <c r="BW30" s="79"/>
      <c r="BX30" s="69"/>
      <c r="BY30" s="95"/>
      <c r="BZ30" s="71"/>
      <c r="CA30" s="381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0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0</v>
      </c>
      <c r="DH30" s="104"/>
      <c r="DI30" s="15"/>
      <c r="DJ30" s="69"/>
      <c r="DK30" s="238"/>
      <c r="DL30" s="69"/>
      <c r="DM30" s="95"/>
      <c r="DN30" s="71"/>
      <c r="DO30" s="381">
        <f>SUM(DO8:DO29)</f>
        <v>0</v>
      </c>
      <c r="DR30" s="104"/>
      <c r="DS30" s="15"/>
      <c r="DT30" s="69"/>
      <c r="DU30" s="238"/>
      <c r="DV30" s="69"/>
      <c r="DW30" s="95"/>
      <c r="DX30" s="71"/>
      <c r="DY30" s="381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5"/>
      <c r="GK31" s="52"/>
      <c r="GL31" s="305"/>
      <c r="GM31" s="306"/>
      <c r="GN31" s="307"/>
      <c r="GO31" s="308"/>
      <c r="GP31" s="309"/>
      <c r="GQ31" s="388"/>
      <c r="GT31" s="1105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1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81" t="s">
        <v>21</v>
      </c>
      <c r="O33" s="1182"/>
      <c r="P33" s="212">
        <f>SUM(Q5-P32)</f>
        <v>18944.7</v>
      </c>
      <c r="X33" s="803" t="s">
        <v>21</v>
      </c>
      <c r="Y33" s="804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1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3" t="s">
        <v>21</v>
      </c>
      <c r="GC33" s="1104"/>
      <c r="GD33" s="138">
        <f>GB32-GD32</f>
        <v>18095.599999999999</v>
      </c>
      <c r="GL33" s="1103" t="s">
        <v>21</v>
      </c>
      <c r="GM33" s="1104"/>
      <c r="GN33" s="138">
        <f>GL32-GN32</f>
        <v>19096.899999999998</v>
      </c>
      <c r="GV33" s="1103" t="s">
        <v>21</v>
      </c>
      <c r="GW33" s="1104"/>
      <c r="GX33" s="138">
        <f>GV32-GX32</f>
        <v>18900.619999999992</v>
      </c>
      <c r="HF33" s="1103" t="s">
        <v>21</v>
      </c>
      <c r="HG33" s="1104"/>
      <c r="HH33" s="138">
        <f>HF32-HH32</f>
        <v>18170.340000000004</v>
      </c>
      <c r="HP33" s="1103" t="s">
        <v>21</v>
      </c>
      <c r="HQ33" s="1104"/>
      <c r="HR33" s="138">
        <f>HS5-HR32</f>
        <v>19168.3</v>
      </c>
      <c r="HZ33" s="1103" t="s">
        <v>21</v>
      </c>
      <c r="IA33" s="1104"/>
      <c r="IB33" s="138">
        <f>HZ32-IB32</f>
        <v>19108.900000000001</v>
      </c>
      <c r="IJ33" s="1103" t="s">
        <v>21</v>
      </c>
      <c r="IK33" s="1104"/>
      <c r="IL33" s="138">
        <f>IM5-IL32</f>
        <v>18833.02</v>
      </c>
      <c r="IT33" s="1103" t="s">
        <v>21</v>
      </c>
      <c r="IU33" s="1104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81" t="s">
        <v>21</v>
      </c>
      <c r="SB33" s="1182"/>
      <c r="SC33" s="138">
        <f>SUM(SD5-SC32)</f>
        <v>0</v>
      </c>
      <c r="SK33" s="1181" t="s">
        <v>21</v>
      </c>
      <c r="SL33" s="1182"/>
      <c r="SM33" s="138">
        <f>SUM(SN5-SM32)</f>
        <v>0</v>
      </c>
      <c r="SU33" s="1181" t="s">
        <v>21</v>
      </c>
      <c r="SV33" s="1182"/>
      <c r="SW33" s="212">
        <f>SUM(SX5-SW32)</f>
        <v>0</v>
      </c>
      <c r="TE33" s="1181" t="s">
        <v>21</v>
      </c>
      <c r="TF33" s="1182"/>
      <c r="TG33" s="138">
        <f>SUM(TH5-TG32)</f>
        <v>0</v>
      </c>
      <c r="TO33" s="1181" t="s">
        <v>21</v>
      </c>
      <c r="TP33" s="1182"/>
      <c r="TQ33" s="138">
        <f>SUM(TR5-TQ32)</f>
        <v>0</v>
      </c>
      <c r="TY33" s="1181" t="s">
        <v>21</v>
      </c>
      <c r="TZ33" s="1182"/>
      <c r="UA33" s="138">
        <f>SUM(UB5-UA32)</f>
        <v>0</v>
      </c>
      <c r="UH33" s="1181" t="s">
        <v>21</v>
      </c>
      <c r="UI33" s="1182"/>
      <c r="UJ33" s="138">
        <f>SUM(UK5-UJ32)</f>
        <v>0</v>
      </c>
      <c r="UQ33" s="1181" t="s">
        <v>21</v>
      </c>
      <c r="UR33" s="1182"/>
      <c r="US33" s="138">
        <f>SUM(UT5-US32)</f>
        <v>0</v>
      </c>
      <c r="UZ33" s="1181" t="s">
        <v>21</v>
      </c>
      <c r="VA33" s="1182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81" t="s">
        <v>21</v>
      </c>
      <c r="WB33" s="1182"/>
      <c r="WC33" s="138">
        <f>WD5-WC32</f>
        <v>-22</v>
      </c>
      <c r="WJ33" s="1181" t="s">
        <v>21</v>
      </c>
      <c r="WK33" s="1182"/>
      <c r="WL33" s="138">
        <f>WM5-WL32</f>
        <v>-22</v>
      </c>
      <c r="WS33" s="1181" t="s">
        <v>21</v>
      </c>
      <c r="WT33" s="1182"/>
      <c r="WU33" s="138">
        <f>WV5-WU32</f>
        <v>-22</v>
      </c>
      <c r="XB33" s="1181" t="s">
        <v>21</v>
      </c>
      <c r="XC33" s="1182"/>
      <c r="XD33" s="138">
        <f>XE5-XD32</f>
        <v>-22</v>
      </c>
      <c r="XK33" s="1181" t="s">
        <v>21</v>
      </c>
      <c r="XL33" s="1182"/>
      <c r="XM33" s="138">
        <f>XN5-XM32</f>
        <v>-22</v>
      </c>
      <c r="XT33" s="1181" t="s">
        <v>21</v>
      </c>
      <c r="XU33" s="1182"/>
      <c r="XV33" s="138">
        <f>XW5-XV32</f>
        <v>-22</v>
      </c>
      <c r="YC33" s="1181" t="s">
        <v>21</v>
      </c>
      <c r="YD33" s="1182"/>
      <c r="YE33" s="138">
        <f>YF5-YE32</f>
        <v>-22</v>
      </c>
      <c r="YL33" s="1181" t="s">
        <v>21</v>
      </c>
      <c r="YM33" s="1182"/>
      <c r="YN33" s="138">
        <f>YO5-YN32</f>
        <v>-22</v>
      </c>
      <c r="YU33" s="1181" t="s">
        <v>21</v>
      </c>
      <c r="YV33" s="1182"/>
      <c r="YW33" s="138">
        <f>YX5-YW32</f>
        <v>-22</v>
      </c>
      <c r="ZD33" s="1181" t="s">
        <v>21</v>
      </c>
      <c r="ZE33" s="1182"/>
      <c r="ZF33" s="138">
        <f>ZG5-ZF32</f>
        <v>-22</v>
      </c>
      <c r="ZM33" s="1181" t="s">
        <v>21</v>
      </c>
      <c r="ZN33" s="1182"/>
      <c r="ZO33" s="138">
        <f>ZP5-ZO32</f>
        <v>-22</v>
      </c>
      <c r="ZV33" s="1181" t="s">
        <v>21</v>
      </c>
      <c r="ZW33" s="1182"/>
      <c r="ZX33" s="138">
        <f>ZY5-ZX32</f>
        <v>-22</v>
      </c>
      <c r="AAE33" s="1181" t="s">
        <v>21</v>
      </c>
      <c r="AAF33" s="1182"/>
      <c r="AAG33" s="138">
        <f>AAH5-AAG32</f>
        <v>-22</v>
      </c>
      <c r="AAN33" s="1181" t="s">
        <v>21</v>
      </c>
      <c r="AAO33" s="1182"/>
      <c r="AAP33" s="138">
        <f>AAQ5-AAP32</f>
        <v>-22</v>
      </c>
      <c r="AAW33" s="1181" t="s">
        <v>21</v>
      </c>
      <c r="AAX33" s="1182"/>
      <c r="AAY33" s="138">
        <f>AAZ5-AAY32</f>
        <v>-22</v>
      </c>
      <c r="ABF33" s="1181" t="s">
        <v>21</v>
      </c>
      <c r="ABG33" s="1182"/>
      <c r="ABH33" s="138">
        <f>ABH32-ABF32</f>
        <v>22</v>
      </c>
      <c r="ABO33" s="1181" t="s">
        <v>21</v>
      </c>
      <c r="ABP33" s="1182"/>
      <c r="ABQ33" s="138">
        <f>ABR5-ABQ32</f>
        <v>-22</v>
      </c>
      <c r="ABX33" s="1181" t="s">
        <v>21</v>
      </c>
      <c r="ABY33" s="1182"/>
      <c r="ABZ33" s="138">
        <f>ACA5-ABZ32</f>
        <v>-22</v>
      </c>
      <c r="ACG33" s="1181" t="s">
        <v>21</v>
      </c>
      <c r="ACH33" s="1182"/>
      <c r="ACI33" s="138">
        <f>ACJ5-ACI32</f>
        <v>-22</v>
      </c>
      <c r="ACP33" s="1181" t="s">
        <v>21</v>
      </c>
      <c r="ACQ33" s="1182"/>
      <c r="ACR33" s="138">
        <f>ACS5-ACR32</f>
        <v>-22</v>
      </c>
      <c r="ACY33" s="1181" t="s">
        <v>21</v>
      </c>
      <c r="ACZ33" s="1182"/>
      <c r="ADA33" s="138">
        <f>ADB5-ADA32</f>
        <v>-22</v>
      </c>
      <c r="ADH33" s="1181" t="s">
        <v>21</v>
      </c>
      <c r="ADI33" s="1182"/>
      <c r="ADJ33" s="138">
        <f>ADK5-ADJ32</f>
        <v>-22</v>
      </c>
      <c r="ADQ33" s="1181" t="s">
        <v>21</v>
      </c>
      <c r="ADR33" s="1182"/>
      <c r="ADS33" s="138">
        <f>ADT5-ADS32</f>
        <v>-22</v>
      </c>
      <c r="ADZ33" s="1181" t="s">
        <v>21</v>
      </c>
      <c r="AEA33" s="1182"/>
      <c r="AEB33" s="138">
        <f>AEC5-AEB32</f>
        <v>-22</v>
      </c>
      <c r="AEI33" s="1181" t="s">
        <v>21</v>
      </c>
      <c r="AEJ33" s="1182"/>
      <c r="AEK33" s="138">
        <f>AEL5-AEK32</f>
        <v>-22</v>
      </c>
      <c r="AER33" s="1181" t="s">
        <v>21</v>
      </c>
      <c r="AES33" s="1182"/>
      <c r="AET33" s="138">
        <f>AEU5-AET32</f>
        <v>-22</v>
      </c>
      <c r="AFA33" s="1181" t="s">
        <v>21</v>
      </c>
      <c r="AFB33" s="1182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83" t="s">
        <v>4</v>
      </c>
      <c r="O34" s="1184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5" t="s">
        <v>4</v>
      </c>
      <c r="GC34" s="1106"/>
      <c r="GD34" s="49"/>
      <c r="GL34" s="1105" t="s">
        <v>4</v>
      </c>
      <c r="GM34" s="1106"/>
      <c r="GN34" s="49"/>
      <c r="GV34" s="1105" t="s">
        <v>4</v>
      </c>
      <c r="GW34" s="1106"/>
      <c r="GX34" s="49"/>
      <c r="HF34" s="1105" t="s">
        <v>4</v>
      </c>
      <c r="HG34" s="1106"/>
      <c r="HH34" s="49">
        <v>0</v>
      </c>
      <c r="HP34" s="1105" t="s">
        <v>4</v>
      </c>
      <c r="HQ34" s="1106"/>
      <c r="HR34" s="49"/>
      <c r="HZ34" s="1105" t="s">
        <v>4</v>
      </c>
      <c r="IA34" s="1106"/>
      <c r="IB34" s="49"/>
      <c r="IJ34" s="1105" t="s">
        <v>4</v>
      </c>
      <c r="IK34" s="1106"/>
      <c r="IL34" s="49"/>
      <c r="IT34" s="1105" t="s">
        <v>4</v>
      </c>
      <c r="IU34" s="1106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83" t="s">
        <v>4</v>
      </c>
      <c r="SB34" s="1184"/>
      <c r="SC34" s="49"/>
      <c r="SK34" s="1183" t="s">
        <v>4</v>
      </c>
      <c r="SL34" s="1184"/>
      <c r="SM34" s="49"/>
      <c r="SU34" s="1183" t="s">
        <v>4</v>
      </c>
      <c r="SV34" s="1184"/>
      <c r="SW34" s="49"/>
      <c r="TE34" s="1183" t="s">
        <v>4</v>
      </c>
      <c r="TF34" s="1184"/>
      <c r="TG34" s="49"/>
      <c r="TO34" s="1183" t="s">
        <v>4</v>
      </c>
      <c r="TP34" s="1184"/>
      <c r="TQ34" s="49"/>
      <c r="TY34" s="1183" t="s">
        <v>4</v>
      </c>
      <c r="TZ34" s="1184"/>
      <c r="UA34" s="49"/>
      <c r="UH34" s="1183" t="s">
        <v>4</v>
      </c>
      <c r="UI34" s="1184"/>
      <c r="UJ34" s="49"/>
      <c r="UQ34" s="1183" t="s">
        <v>4</v>
      </c>
      <c r="UR34" s="1184"/>
      <c r="US34" s="49"/>
      <c r="UZ34" s="1183" t="s">
        <v>4</v>
      </c>
      <c r="VA34" s="1184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83" t="s">
        <v>4</v>
      </c>
      <c r="WB34" s="1184"/>
      <c r="WC34" s="49"/>
      <c r="WJ34" s="1183" t="s">
        <v>4</v>
      </c>
      <c r="WK34" s="1184"/>
      <c r="WL34" s="49"/>
      <c r="WS34" s="1183" t="s">
        <v>4</v>
      </c>
      <c r="WT34" s="1184"/>
      <c r="WU34" s="49"/>
      <c r="XB34" s="1183" t="s">
        <v>4</v>
      </c>
      <c r="XC34" s="1184"/>
      <c r="XD34" s="49"/>
      <c r="XK34" s="1183" t="s">
        <v>4</v>
      </c>
      <c r="XL34" s="1184"/>
      <c r="XM34" s="49"/>
      <c r="XT34" s="1183" t="s">
        <v>4</v>
      </c>
      <c r="XU34" s="1184"/>
      <c r="XV34" s="49"/>
      <c r="YC34" s="1183" t="s">
        <v>4</v>
      </c>
      <c r="YD34" s="1184"/>
      <c r="YE34" s="49"/>
      <c r="YL34" s="1183" t="s">
        <v>4</v>
      </c>
      <c r="YM34" s="1184"/>
      <c r="YN34" s="49"/>
      <c r="YU34" s="1183" t="s">
        <v>4</v>
      </c>
      <c r="YV34" s="1184"/>
      <c r="YW34" s="49"/>
      <c r="ZD34" s="1183" t="s">
        <v>4</v>
      </c>
      <c r="ZE34" s="1184"/>
      <c r="ZF34" s="49"/>
      <c r="ZM34" s="1183" t="s">
        <v>4</v>
      </c>
      <c r="ZN34" s="1184"/>
      <c r="ZO34" s="49"/>
      <c r="ZV34" s="1183" t="s">
        <v>4</v>
      </c>
      <c r="ZW34" s="1184"/>
      <c r="ZX34" s="49"/>
      <c r="AAE34" s="1183" t="s">
        <v>4</v>
      </c>
      <c r="AAF34" s="1184"/>
      <c r="AAG34" s="49"/>
      <c r="AAN34" s="1183" t="s">
        <v>4</v>
      </c>
      <c r="AAO34" s="1184"/>
      <c r="AAP34" s="49"/>
      <c r="AAW34" s="1183" t="s">
        <v>4</v>
      </c>
      <c r="AAX34" s="1184"/>
      <c r="AAY34" s="49"/>
      <c r="ABF34" s="1183" t="s">
        <v>4</v>
      </c>
      <c r="ABG34" s="1184"/>
      <c r="ABH34" s="49"/>
      <c r="ABO34" s="1183" t="s">
        <v>4</v>
      </c>
      <c r="ABP34" s="1184"/>
      <c r="ABQ34" s="49"/>
      <c r="ABX34" s="1183" t="s">
        <v>4</v>
      </c>
      <c r="ABY34" s="1184"/>
      <c r="ABZ34" s="49"/>
      <c r="ACG34" s="1183" t="s">
        <v>4</v>
      </c>
      <c r="ACH34" s="1184"/>
      <c r="ACI34" s="49"/>
      <c r="ACP34" s="1183" t="s">
        <v>4</v>
      </c>
      <c r="ACQ34" s="1184"/>
      <c r="ACR34" s="49"/>
      <c r="ACY34" s="1183" t="s">
        <v>4</v>
      </c>
      <c r="ACZ34" s="1184"/>
      <c r="ADA34" s="49"/>
      <c r="ADH34" s="1183" t="s">
        <v>4</v>
      </c>
      <c r="ADI34" s="1184"/>
      <c r="ADJ34" s="49"/>
      <c r="ADQ34" s="1183" t="s">
        <v>4</v>
      </c>
      <c r="ADR34" s="1184"/>
      <c r="ADS34" s="49"/>
      <c r="ADZ34" s="1183" t="s">
        <v>4</v>
      </c>
      <c r="AEA34" s="1184"/>
      <c r="AEB34" s="49"/>
      <c r="AEI34" s="1183" t="s">
        <v>4</v>
      </c>
      <c r="AEJ34" s="1184"/>
      <c r="AEK34" s="49"/>
      <c r="AER34" s="1183" t="s">
        <v>4</v>
      </c>
      <c r="AES34" s="1184"/>
      <c r="AET34" s="49"/>
      <c r="AFA34" s="1183" t="s">
        <v>4</v>
      </c>
      <c r="AFB34" s="1184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/>
      <c r="B1" s="1185"/>
      <c r="C1" s="1185"/>
      <c r="D1" s="1185"/>
      <c r="E1" s="1185"/>
      <c r="F1" s="1185"/>
      <c r="G1" s="1185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04"/>
      <c r="B5" s="1216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04"/>
      <c r="B6" s="121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81" t="s">
        <v>21</v>
      </c>
      <c r="E32" s="118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81" t="s">
        <v>21</v>
      </c>
      <c r="E29" s="1182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1" t="s">
        <v>21</v>
      </c>
      <c r="E32" s="1182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91" t="s">
        <v>284</v>
      </c>
      <c r="B1" s="1191"/>
      <c r="C1" s="1191"/>
      <c r="D1" s="1191"/>
      <c r="E1" s="1191"/>
      <c r="F1" s="1191"/>
      <c r="G1" s="1191"/>
      <c r="H1" s="11">
        <v>1</v>
      </c>
      <c r="K1" s="1195" t="s">
        <v>276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04" t="s">
        <v>95</v>
      </c>
      <c r="B5" s="1206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04" t="s">
        <v>95</v>
      </c>
      <c r="L5" s="1206" t="s">
        <v>96</v>
      </c>
      <c r="M5" s="66">
        <v>76</v>
      </c>
      <c r="N5" s="131">
        <v>44966</v>
      </c>
      <c r="O5" s="86">
        <v>343.4</v>
      </c>
      <c r="P5" s="73">
        <v>12</v>
      </c>
      <c r="Q5" s="987"/>
    </row>
    <row r="6" spans="1:19" ht="15.75" customHeight="1" x14ac:dyDescent="0.25">
      <c r="A6" s="1204"/>
      <c r="B6" s="120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204"/>
      <c r="L6" s="1206"/>
      <c r="M6" s="66"/>
      <c r="N6" s="131"/>
      <c r="O6" s="103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12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343.4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4">
        <f>L9-M10</f>
        <v>12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343.4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6">
        <f>L10-M11</f>
        <v>12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343.4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210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12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343.4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236</v>
      </c>
      <c r="H13" s="663">
        <v>87</v>
      </c>
      <c r="I13" s="628">
        <f t="shared" si="2"/>
        <v>758.88000000000011</v>
      </c>
      <c r="L13" s="856">
        <f t="shared" si="5"/>
        <v>12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343.4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275</v>
      </c>
      <c r="H14" s="663">
        <v>87</v>
      </c>
      <c r="I14" s="724">
        <f t="shared" si="2"/>
        <v>643.40000000000009</v>
      </c>
      <c r="K14" s="19"/>
      <c r="L14" s="856">
        <f t="shared" si="5"/>
        <v>12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343.4</v>
      </c>
    </row>
    <row r="15" spans="1:19" x14ac:dyDescent="0.25">
      <c r="B15" s="856">
        <f>B14-C15</f>
        <v>22</v>
      </c>
      <c r="C15" s="645"/>
      <c r="D15" s="926"/>
      <c r="E15" s="935"/>
      <c r="F15" s="936">
        <f t="shared" si="0"/>
        <v>0</v>
      </c>
      <c r="G15" s="928"/>
      <c r="H15" s="663"/>
      <c r="I15" s="628">
        <f t="shared" si="2"/>
        <v>643.40000000000009</v>
      </c>
      <c r="L15" s="856">
        <f>L14-M15</f>
        <v>12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343.4</v>
      </c>
    </row>
    <row r="16" spans="1:19" x14ac:dyDescent="0.25">
      <c r="B16" s="856">
        <f t="shared" ref="B16:B26" si="6">B15-C16</f>
        <v>22</v>
      </c>
      <c r="C16" s="645"/>
      <c r="D16" s="926"/>
      <c r="E16" s="935"/>
      <c r="F16" s="936">
        <f t="shared" si="0"/>
        <v>0</v>
      </c>
      <c r="G16" s="928"/>
      <c r="H16" s="663"/>
      <c r="I16" s="628">
        <f t="shared" si="2"/>
        <v>643.40000000000009</v>
      </c>
      <c r="L16" s="856">
        <f t="shared" ref="L16:L26" si="7">L15-M16</f>
        <v>12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343.4</v>
      </c>
    </row>
    <row r="17" spans="1:19" x14ac:dyDescent="0.25">
      <c r="B17" s="856">
        <f t="shared" si="6"/>
        <v>22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643.40000000000009</v>
      </c>
      <c r="L17" s="856">
        <f t="shared" si="7"/>
        <v>12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343.4</v>
      </c>
    </row>
    <row r="18" spans="1:19" x14ac:dyDescent="0.25">
      <c r="B18" s="856">
        <f t="shared" si="6"/>
        <v>22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643.40000000000009</v>
      </c>
      <c r="L18" s="856">
        <f t="shared" si="7"/>
        <v>12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343.4</v>
      </c>
    </row>
    <row r="19" spans="1:19" x14ac:dyDescent="0.25">
      <c r="B19" s="856">
        <f t="shared" si="6"/>
        <v>22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643.40000000000009</v>
      </c>
      <c r="L19" s="856">
        <f t="shared" si="7"/>
        <v>12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343.4</v>
      </c>
    </row>
    <row r="20" spans="1:19" x14ac:dyDescent="0.25">
      <c r="B20" s="856">
        <f t="shared" si="6"/>
        <v>22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643.40000000000009</v>
      </c>
      <c r="L20" s="856">
        <f t="shared" si="7"/>
        <v>12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343.4</v>
      </c>
    </row>
    <row r="21" spans="1:19" x14ac:dyDescent="0.25">
      <c r="B21" s="856">
        <f t="shared" si="6"/>
        <v>22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643.40000000000009</v>
      </c>
      <c r="L21" s="856">
        <f t="shared" si="7"/>
        <v>12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343.4</v>
      </c>
    </row>
    <row r="22" spans="1:19" x14ac:dyDescent="0.25">
      <c r="B22" s="856">
        <f t="shared" si="6"/>
        <v>22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643.40000000000009</v>
      </c>
      <c r="L22" s="856">
        <f t="shared" si="7"/>
        <v>12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343.4</v>
      </c>
    </row>
    <row r="23" spans="1:19" x14ac:dyDescent="0.25">
      <c r="B23" s="856">
        <f t="shared" si="6"/>
        <v>22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643.40000000000009</v>
      </c>
      <c r="L23" s="856">
        <f t="shared" si="7"/>
        <v>12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343.4</v>
      </c>
    </row>
    <row r="24" spans="1:19" x14ac:dyDescent="0.25">
      <c r="B24" s="856">
        <f t="shared" si="6"/>
        <v>22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643.40000000000009</v>
      </c>
      <c r="L24" s="856">
        <f t="shared" si="7"/>
        <v>12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343.4</v>
      </c>
    </row>
    <row r="25" spans="1:19" x14ac:dyDescent="0.25">
      <c r="B25" s="404">
        <f t="shared" si="6"/>
        <v>22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643.40000000000009</v>
      </c>
      <c r="L25" s="404">
        <f t="shared" si="7"/>
        <v>12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343.4</v>
      </c>
    </row>
    <row r="26" spans="1:19" ht="15.75" thickBot="1" x14ac:dyDescent="0.3">
      <c r="A26" s="118"/>
      <c r="B26" s="404">
        <f t="shared" si="6"/>
        <v>22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643.40000000000009</v>
      </c>
      <c r="K26" s="118"/>
      <c r="L26" s="404">
        <f t="shared" si="7"/>
        <v>12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81" t="s">
        <v>21</v>
      </c>
      <c r="E29" s="1182"/>
      <c r="F29" s="138">
        <f>E5+E6-F27+E7+E4</f>
        <v>643.39999999999986</v>
      </c>
      <c r="L29" s="5"/>
      <c r="N29" s="1181" t="s">
        <v>21</v>
      </c>
      <c r="O29" s="1182"/>
      <c r="P29" s="138">
        <f>O5+O6-P27+O7+O4</f>
        <v>343.4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22</v>
      </c>
      <c r="K30" s="122"/>
      <c r="N30" s="983" t="s">
        <v>4</v>
      </c>
      <c r="O30" s="984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199"/>
      <c r="B6" s="1217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199"/>
      <c r="B7" s="1218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1" t="s">
        <v>21</v>
      </c>
      <c r="E30" s="1182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9" t="s">
        <v>285</v>
      </c>
      <c r="B1" s="1219"/>
      <c r="C1" s="1219"/>
      <c r="D1" s="1219"/>
      <c r="E1" s="1219"/>
      <c r="F1" s="1219"/>
      <c r="G1" s="1219"/>
      <c r="H1" s="1219"/>
      <c r="I1" s="1219"/>
      <c r="J1" s="1219"/>
      <c r="K1" s="463">
        <v>1</v>
      </c>
      <c r="M1" s="1219" t="str">
        <f>A1</f>
        <v>INVENTARIO     DEL MES DE    ENERO   2023</v>
      </c>
      <c r="N1" s="1219"/>
      <c r="O1" s="1219"/>
      <c r="P1" s="1219"/>
      <c r="Q1" s="1219"/>
      <c r="R1" s="1219"/>
      <c r="S1" s="1219"/>
      <c r="T1" s="1219"/>
      <c r="U1" s="1219"/>
      <c r="V1" s="1219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20" t="s">
        <v>218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6042.8399999999983</v>
      </c>
      <c r="H5" s="151">
        <f>E5+E6-G5+E4</f>
        <v>12412.320000000002</v>
      </c>
      <c r="M5" s="1220" t="s">
        <v>220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21"/>
      <c r="B6" s="608" t="s">
        <v>109</v>
      </c>
      <c r="C6" s="765"/>
      <c r="D6" s="649"/>
      <c r="E6" s="745"/>
      <c r="F6" s="766"/>
      <c r="M6" s="1221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4" t="s">
        <v>59</v>
      </c>
      <c r="J8" s="964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5" t="s">
        <v>59</v>
      </c>
      <c r="V8" s="975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2">
        <v>81</v>
      </c>
      <c r="I12" s="968">
        <f t="shared" si="8"/>
        <v>15896.480000000001</v>
      </c>
      <c r="J12" s="969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8">
        <f t="shared" si="12"/>
        <v>18452.12</v>
      </c>
      <c r="V12" s="969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2">
        <v>81</v>
      </c>
      <c r="I13" s="968">
        <f t="shared" si="8"/>
        <v>15869.260000000002</v>
      </c>
      <c r="J13" s="969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8">
        <f t="shared" si="12"/>
        <v>18452.12</v>
      </c>
      <c r="V13" s="969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2">
        <v>81</v>
      </c>
      <c r="I14" s="968">
        <f t="shared" si="8"/>
        <v>15842.040000000003</v>
      </c>
      <c r="J14" s="969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8">
        <f t="shared" si="12"/>
        <v>18452.12</v>
      </c>
      <c r="V14" s="969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2">
        <v>81</v>
      </c>
      <c r="I15" s="968">
        <f t="shared" si="8"/>
        <v>15814.820000000003</v>
      </c>
      <c r="J15" s="969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8">
        <f t="shared" si="12"/>
        <v>18452.12</v>
      </c>
      <c r="V15" s="969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2">
        <v>81</v>
      </c>
      <c r="I16" s="968">
        <f t="shared" si="8"/>
        <v>15787.600000000004</v>
      </c>
      <c r="J16" s="969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8">
        <f t="shared" si="12"/>
        <v>18452.12</v>
      </c>
      <c r="V16" s="969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2">
        <v>81</v>
      </c>
      <c r="I17" s="968">
        <f t="shared" si="8"/>
        <v>15134.320000000003</v>
      </c>
      <c r="J17" s="969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8">
        <f t="shared" si="12"/>
        <v>18452.12</v>
      </c>
      <c r="V17" s="969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2">
        <v>81</v>
      </c>
      <c r="I18" s="968">
        <f t="shared" si="8"/>
        <v>14481.040000000003</v>
      </c>
      <c r="J18" s="969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8">
        <f t="shared" si="12"/>
        <v>18452.12</v>
      </c>
      <c r="V18" s="969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2">
        <v>81</v>
      </c>
      <c r="I19" s="968">
        <f t="shared" si="8"/>
        <v>14317.720000000003</v>
      </c>
      <c r="J19" s="969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8">
        <f t="shared" si="12"/>
        <v>18452.12</v>
      </c>
      <c r="V19" s="969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3">
        <f t="shared" si="8"/>
        <v>12412.320000000003</v>
      </c>
      <c r="J23" s="424">
        <f t="shared" si="14"/>
        <v>456</v>
      </c>
      <c r="K23" s="425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3">
        <f t="shared" si="8"/>
        <v>12412.320000000003</v>
      </c>
      <c r="J24" s="424">
        <f t="shared" si="14"/>
        <v>456</v>
      </c>
      <c r="K24" s="425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3">
        <f t="shared" si="8"/>
        <v>12412.320000000003</v>
      </c>
      <c r="J25" s="424">
        <f t="shared" si="14"/>
        <v>456</v>
      </c>
      <c r="K25" s="425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3">
        <f t="shared" si="8"/>
        <v>12412.320000000003</v>
      </c>
      <c r="J26" s="424">
        <f t="shared" si="14"/>
        <v>456</v>
      </c>
      <c r="K26" s="425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3">
        <f t="shared" si="8"/>
        <v>12412.320000000003</v>
      </c>
      <c r="J27" s="424">
        <f t="shared" si="14"/>
        <v>456</v>
      </c>
      <c r="K27" s="425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3">
        <f t="shared" si="8"/>
        <v>12412.320000000003</v>
      </c>
      <c r="J28" s="424">
        <f t="shared" si="14"/>
        <v>456</v>
      </c>
      <c r="K28" s="425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3">
        <f t="shared" si="8"/>
        <v>12412.320000000003</v>
      </c>
      <c r="J29" s="424">
        <f t="shared" si="14"/>
        <v>456</v>
      </c>
      <c r="K29" s="425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3">
        <f t="shared" si="8"/>
        <v>12412.320000000003</v>
      </c>
      <c r="J30" s="424">
        <f t="shared" si="14"/>
        <v>456</v>
      </c>
      <c r="K30" s="425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3">
        <f t="shared" si="8"/>
        <v>12412.320000000003</v>
      </c>
      <c r="J31" s="424">
        <f t="shared" si="14"/>
        <v>456</v>
      </c>
      <c r="K31" s="425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3">
        <f t="shared" si="8"/>
        <v>12412.320000000003</v>
      </c>
      <c r="J32" s="424">
        <f t="shared" si="14"/>
        <v>456</v>
      </c>
      <c r="K32" s="425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3">
        <f t="shared" si="8"/>
        <v>12412.320000000003</v>
      </c>
      <c r="J33" s="424">
        <f t="shared" si="14"/>
        <v>456</v>
      </c>
      <c r="K33" s="425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3">
        <f t="shared" si="8"/>
        <v>12412.320000000003</v>
      </c>
      <c r="J34" s="424">
        <f t="shared" si="14"/>
        <v>456</v>
      </c>
      <c r="K34" s="425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3">
        <f t="shared" si="8"/>
        <v>12412.320000000003</v>
      </c>
      <c r="J35" s="424">
        <f t="shared" si="14"/>
        <v>456</v>
      </c>
      <c r="K35" s="425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3">
        <f t="shared" si="8"/>
        <v>12412.320000000003</v>
      </c>
      <c r="J36" s="424">
        <f t="shared" si="14"/>
        <v>456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3">
        <f t="shared" si="8"/>
        <v>12412.320000000003</v>
      </c>
      <c r="J37" s="424">
        <f t="shared" si="14"/>
        <v>456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3">
        <f t="shared" si="8"/>
        <v>12412.320000000003</v>
      </c>
      <c r="J38" s="424">
        <f t="shared" si="14"/>
        <v>456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3">
        <f t="shared" si="8"/>
        <v>12412.320000000003</v>
      </c>
      <c r="J39" s="424">
        <f t="shared" si="14"/>
        <v>456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3">
        <f t="shared" si="8"/>
        <v>12412.320000000003</v>
      </c>
      <c r="J40" s="424">
        <f t="shared" si="14"/>
        <v>456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3">
        <f t="shared" si="8"/>
        <v>12412.320000000003</v>
      </c>
      <c r="J41" s="424">
        <f t="shared" si="14"/>
        <v>456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3">
        <f t="shared" si="8"/>
        <v>12412.320000000003</v>
      </c>
      <c r="J42" s="424">
        <f t="shared" si="14"/>
        <v>456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3">
        <f t="shared" si="8"/>
        <v>12412.320000000003</v>
      </c>
      <c r="J43" s="424">
        <f t="shared" si="14"/>
        <v>456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3">
        <f t="shared" si="8"/>
        <v>12412.320000000003</v>
      </c>
      <c r="J44" s="424">
        <f t="shared" si="14"/>
        <v>456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3">
        <f t="shared" si="8"/>
        <v>12412.320000000003</v>
      </c>
      <c r="J45" s="424">
        <f t="shared" si="14"/>
        <v>456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3">
        <f t="shared" si="8"/>
        <v>12412.320000000003</v>
      </c>
      <c r="J46" s="424">
        <f t="shared" si="14"/>
        <v>456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3">
        <f t="shared" si="8"/>
        <v>12412.320000000003</v>
      </c>
      <c r="J47" s="424">
        <f t="shared" si="14"/>
        <v>456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3">
        <f t="shared" si="8"/>
        <v>12412.320000000003</v>
      </c>
      <c r="J48" s="424">
        <f t="shared" si="14"/>
        <v>456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3">
        <f t="shared" si="8"/>
        <v>12412.320000000003</v>
      </c>
      <c r="J49" s="424">
        <f t="shared" si="14"/>
        <v>456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3">
        <f t="shared" si="8"/>
        <v>12412.320000000003</v>
      </c>
      <c r="J50" s="424">
        <f t="shared" si="14"/>
        <v>456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3">
        <f t="shared" si="8"/>
        <v>12412.320000000003</v>
      </c>
      <c r="J51" s="424">
        <f t="shared" si="14"/>
        <v>456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3">
        <f t="shared" si="8"/>
        <v>12412.320000000003</v>
      </c>
      <c r="J52" s="424">
        <f t="shared" si="14"/>
        <v>456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3">
        <f t="shared" si="8"/>
        <v>12412.320000000003</v>
      </c>
      <c r="J53" s="424">
        <f t="shared" si="14"/>
        <v>456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3">
        <f t="shared" si="8"/>
        <v>12412.320000000003</v>
      </c>
      <c r="J54" s="424">
        <f t="shared" si="14"/>
        <v>456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3">
        <f t="shared" si="8"/>
        <v>12412.320000000003</v>
      </c>
      <c r="J55" s="424">
        <f t="shared" si="14"/>
        <v>456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3">
        <f t="shared" si="8"/>
        <v>12412.320000000003</v>
      </c>
      <c r="J56" s="424">
        <f t="shared" si="14"/>
        <v>456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3">
        <f t="shared" si="8"/>
        <v>12412.320000000003</v>
      </c>
      <c r="J57" s="424">
        <f t="shared" si="14"/>
        <v>456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3">
        <f t="shared" si="8"/>
        <v>12412.320000000003</v>
      </c>
      <c r="J58" s="424">
        <f t="shared" si="14"/>
        <v>456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3">
        <f t="shared" si="8"/>
        <v>12412.320000000003</v>
      </c>
      <c r="J59" s="424">
        <f t="shared" si="14"/>
        <v>456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3">
        <f t="shared" si="8"/>
        <v>12412.320000000003</v>
      </c>
      <c r="J60" s="424">
        <f t="shared" si="14"/>
        <v>456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3">
        <f t="shared" si="8"/>
        <v>12412.320000000003</v>
      </c>
      <c r="J61" s="424">
        <f t="shared" si="14"/>
        <v>456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3">
        <f t="shared" si="8"/>
        <v>12412.320000000003</v>
      </c>
      <c r="J62" s="424">
        <f t="shared" si="14"/>
        <v>456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3">
        <f t="shared" si="8"/>
        <v>12412.320000000003</v>
      </c>
      <c r="J63" s="424">
        <f t="shared" si="14"/>
        <v>456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3">
        <f t="shared" si="8"/>
        <v>12412.320000000003</v>
      </c>
      <c r="J64" s="424">
        <f t="shared" si="14"/>
        <v>456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3">
        <f t="shared" si="8"/>
        <v>12412.320000000003</v>
      </c>
      <c r="J65" s="424">
        <f t="shared" si="14"/>
        <v>456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3">
        <f t="shared" si="8"/>
        <v>12412.320000000003</v>
      </c>
      <c r="J66" s="424">
        <f t="shared" si="14"/>
        <v>456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3">
        <f t="shared" si="8"/>
        <v>12412.320000000003</v>
      </c>
      <c r="J67" s="424">
        <f t="shared" si="14"/>
        <v>456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3">
        <f t="shared" si="8"/>
        <v>12412.320000000003</v>
      </c>
      <c r="J68" s="424">
        <f t="shared" si="14"/>
        <v>456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3">
        <f t="shared" si="8"/>
        <v>12412.320000000003</v>
      </c>
      <c r="J69" s="424">
        <f t="shared" si="14"/>
        <v>456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12412.320000000003</v>
      </c>
      <c r="J70" s="424">
        <f t="shared" si="14"/>
        <v>456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12412.320000000003</v>
      </c>
      <c r="J71" s="424">
        <f t="shared" si="14"/>
        <v>456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12412.320000000003</v>
      </c>
      <c r="J72" s="424">
        <f t="shared" si="14"/>
        <v>456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12412.320000000003</v>
      </c>
      <c r="J73" s="424">
        <f t="shared" si="14"/>
        <v>456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12412.320000000003</v>
      </c>
      <c r="J74" s="424">
        <f t="shared" si="14"/>
        <v>456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12412.320000000003</v>
      </c>
      <c r="J75" s="424">
        <f t="shared" si="14"/>
        <v>456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12412.320000000003</v>
      </c>
      <c r="J76" s="424">
        <f t="shared" si="14"/>
        <v>456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12412.320000000003</v>
      </c>
      <c r="J77" s="424">
        <f t="shared" ref="J77:J113" si="24">J76-C77</f>
        <v>456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12412.320000000003</v>
      </c>
      <c r="J78" s="424">
        <f t="shared" si="24"/>
        <v>456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12412.320000000003</v>
      </c>
      <c r="J79" s="424">
        <f t="shared" si="24"/>
        <v>456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12412.320000000003</v>
      </c>
      <c r="J80" s="424">
        <f t="shared" si="24"/>
        <v>456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12412.320000000003</v>
      </c>
      <c r="J81" s="424">
        <f t="shared" si="24"/>
        <v>456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12412.320000000003</v>
      </c>
      <c r="J82" s="424">
        <f t="shared" si="24"/>
        <v>456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12412.320000000003</v>
      </c>
      <c r="J83" s="424">
        <f t="shared" si="24"/>
        <v>456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12412.320000000003</v>
      </c>
      <c r="J84" s="424">
        <f t="shared" si="24"/>
        <v>456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12412.320000000003</v>
      </c>
      <c r="J85" s="424">
        <f t="shared" si="24"/>
        <v>456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12412.320000000003</v>
      </c>
      <c r="J86" s="424">
        <f t="shared" si="24"/>
        <v>456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12412.320000000003</v>
      </c>
      <c r="J87" s="424">
        <f t="shared" si="24"/>
        <v>456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12412.320000000003</v>
      </c>
      <c r="J88" s="424">
        <f t="shared" si="24"/>
        <v>456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12412.320000000003</v>
      </c>
      <c r="J89" s="424">
        <f t="shared" si="24"/>
        <v>456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12412.320000000003</v>
      </c>
      <c r="J90" s="424">
        <f t="shared" si="24"/>
        <v>456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12412.320000000003</v>
      </c>
      <c r="J91" s="424">
        <f t="shared" si="24"/>
        <v>456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12412.320000000003</v>
      </c>
      <c r="J92" s="424">
        <f t="shared" si="24"/>
        <v>456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12412.320000000003</v>
      </c>
      <c r="J93" s="424">
        <f t="shared" si="24"/>
        <v>456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12412.320000000003</v>
      </c>
      <c r="J94" s="424">
        <f t="shared" si="24"/>
        <v>456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12412.320000000003</v>
      </c>
      <c r="J95" s="424">
        <f t="shared" si="24"/>
        <v>456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12412.320000000003</v>
      </c>
      <c r="J96" s="424">
        <f t="shared" si="24"/>
        <v>456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12412.320000000003</v>
      </c>
      <c r="J97" s="424">
        <f t="shared" si="24"/>
        <v>456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12412.320000000003</v>
      </c>
      <c r="J98" s="424">
        <f t="shared" si="24"/>
        <v>456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12412.320000000003</v>
      </c>
      <c r="J99" s="424">
        <f t="shared" si="24"/>
        <v>456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12412.320000000003</v>
      </c>
      <c r="J100" s="424">
        <f t="shared" si="24"/>
        <v>456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12412.320000000003</v>
      </c>
      <c r="J101" s="424">
        <f t="shared" si="24"/>
        <v>456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12412.320000000003</v>
      </c>
      <c r="J102" s="424">
        <f t="shared" si="24"/>
        <v>456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12412.320000000003</v>
      </c>
      <c r="J103" s="424">
        <f t="shared" si="24"/>
        <v>456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12412.320000000003</v>
      </c>
      <c r="J104" s="424">
        <f t="shared" si="24"/>
        <v>456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12412.320000000003</v>
      </c>
      <c r="J105" s="424">
        <f t="shared" si="24"/>
        <v>456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12412.320000000003</v>
      </c>
      <c r="J106" s="424">
        <f t="shared" si="24"/>
        <v>456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12412.320000000003</v>
      </c>
      <c r="J107" s="424">
        <f t="shared" si="24"/>
        <v>456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12412.320000000003</v>
      </c>
      <c r="J108" s="424">
        <f t="shared" si="24"/>
        <v>456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12412.320000000003</v>
      </c>
      <c r="J109" s="424">
        <f t="shared" si="24"/>
        <v>456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12412.320000000003</v>
      </c>
      <c r="J110" s="424">
        <f t="shared" si="24"/>
        <v>456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12412.320000000003</v>
      </c>
      <c r="J111" s="424">
        <f t="shared" si="24"/>
        <v>456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12412.320000000003</v>
      </c>
      <c r="J112" s="424">
        <f t="shared" si="24"/>
        <v>456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12412.320000000003</v>
      </c>
      <c r="J113" s="424">
        <f t="shared" si="24"/>
        <v>456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93" t="s">
        <v>11</v>
      </c>
      <c r="D120" s="1194"/>
      <c r="E120" s="57">
        <f>E4+E5+E6-F115</f>
        <v>12412.320000000002</v>
      </c>
      <c r="G120" s="47"/>
      <c r="H120" s="91"/>
      <c r="O120" s="1193" t="s">
        <v>11</v>
      </c>
      <c r="P120" s="1194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1" t="s">
        <v>286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199" t="s">
        <v>125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199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241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266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17"/>
      <c r="E14" s="618"/>
      <c r="F14" s="617">
        <f t="shared" si="2"/>
        <v>0</v>
      </c>
      <c r="G14" s="619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17"/>
      <c r="E15" s="618"/>
      <c r="F15" s="617">
        <f t="shared" si="2"/>
        <v>0</v>
      </c>
      <c r="G15" s="619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17"/>
      <c r="E16" s="618"/>
      <c r="F16" s="617">
        <f t="shared" si="2"/>
        <v>0</v>
      </c>
      <c r="G16" s="619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17"/>
      <c r="E17" s="618"/>
      <c r="F17" s="617">
        <f t="shared" si="2"/>
        <v>0</v>
      </c>
      <c r="G17" s="619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17"/>
      <c r="E18" s="618"/>
      <c r="F18" s="617">
        <f t="shared" si="2"/>
        <v>0</v>
      </c>
      <c r="G18" s="619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17"/>
      <c r="E19" s="618"/>
      <c r="F19" s="617">
        <f t="shared" si="2"/>
        <v>0</v>
      </c>
      <c r="G19" s="619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17"/>
      <c r="E20" s="618"/>
      <c r="F20" s="617">
        <f t="shared" si="2"/>
        <v>0</v>
      </c>
      <c r="G20" s="619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17"/>
      <c r="E21" s="618"/>
      <c r="F21" s="617">
        <f t="shared" si="2"/>
        <v>0</v>
      </c>
      <c r="G21" s="619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17"/>
      <c r="E22" s="618"/>
      <c r="F22" s="617">
        <f t="shared" si="2"/>
        <v>0</v>
      </c>
      <c r="G22" s="619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17"/>
      <c r="E23" s="618"/>
      <c r="F23" s="617">
        <f t="shared" si="2"/>
        <v>0</v>
      </c>
      <c r="G23" s="619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17"/>
      <c r="E24" s="618"/>
      <c r="F24" s="617">
        <f t="shared" si="2"/>
        <v>0</v>
      </c>
      <c r="G24" s="619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17"/>
      <c r="E25" s="618"/>
      <c r="F25" s="617">
        <f t="shared" si="2"/>
        <v>0</v>
      </c>
      <c r="G25" s="619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17"/>
      <c r="E26" s="618"/>
      <c r="F26" s="617">
        <f t="shared" si="2"/>
        <v>0</v>
      </c>
      <c r="G26" s="619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193" t="s">
        <v>11</v>
      </c>
      <c r="D73" s="1194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199"/>
      <c r="B5" s="1222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99"/>
      <c r="B6" s="1222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93" t="s">
        <v>11</v>
      </c>
      <c r="D60" s="119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191" t="s">
        <v>287</v>
      </c>
      <c r="B1" s="1191"/>
      <c r="C1" s="1191"/>
      <c r="D1" s="1191"/>
      <c r="E1" s="1191"/>
      <c r="F1" s="1191"/>
      <c r="G1" s="1191"/>
      <c r="H1" s="11">
        <v>1</v>
      </c>
      <c r="K1" s="1195" t="s">
        <v>393</v>
      </c>
      <c r="L1" s="1195"/>
      <c r="M1" s="1195"/>
      <c r="N1" s="1195"/>
      <c r="O1" s="1195"/>
      <c r="P1" s="1195"/>
      <c r="Q1" s="119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199"/>
      <c r="B4" s="1223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199"/>
      <c r="L4" s="1223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199"/>
      <c r="B5" s="1224"/>
      <c r="C5" s="125">
        <v>55</v>
      </c>
      <c r="D5" s="225">
        <v>44945</v>
      </c>
      <c r="E5" s="78">
        <v>2001.18</v>
      </c>
      <c r="F5" s="62">
        <v>80</v>
      </c>
      <c r="K5" s="1199"/>
      <c r="L5" s="1224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24"/>
      <c r="C6" s="125">
        <v>55</v>
      </c>
      <c r="D6" s="225">
        <v>44949</v>
      </c>
      <c r="E6" s="78">
        <v>1018.77</v>
      </c>
      <c r="F6" s="62">
        <v>38</v>
      </c>
      <c r="K6" s="1080" t="s">
        <v>52</v>
      </c>
      <c r="L6" s="1224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80"/>
      <c r="L7" s="1081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80"/>
      <c r="L8" s="1081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3" t="s">
        <v>7</v>
      </c>
      <c r="M9" s="1084" t="s">
        <v>8</v>
      </c>
      <c r="N9" s="1085" t="s">
        <v>3</v>
      </c>
      <c r="O9" s="1086" t="s">
        <v>2</v>
      </c>
      <c r="P9" s="1087" t="s">
        <v>9</v>
      </c>
      <c r="Q9" s="1088" t="s">
        <v>15</v>
      </c>
      <c r="R9" s="1089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265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273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40</v>
      </c>
      <c r="C12" s="15"/>
      <c r="D12" s="69"/>
      <c r="E12" s="744"/>
      <c r="F12" s="633">
        <f t="shared" si="0"/>
        <v>0</v>
      </c>
      <c r="G12" s="631"/>
      <c r="H12" s="632"/>
      <c r="I12" s="745">
        <f t="shared" ref="I12:I55" si="4">I11-F12</f>
        <v>964.81000000000017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40</v>
      </c>
      <c r="C13" s="15"/>
      <c r="D13" s="633"/>
      <c r="E13" s="744"/>
      <c r="F13" s="633">
        <f t="shared" si="0"/>
        <v>0</v>
      </c>
      <c r="G13" s="631"/>
      <c r="H13" s="632"/>
      <c r="I13" s="745">
        <f t="shared" si="4"/>
        <v>964.81000000000017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40</v>
      </c>
      <c r="C14" s="15"/>
      <c r="D14" s="633"/>
      <c r="E14" s="744"/>
      <c r="F14" s="633">
        <f t="shared" si="0"/>
        <v>0</v>
      </c>
      <c r="G14" s="631"/>
      <c r="H14" s="632"/>
      <c r="I14" s="745">
        <f t="shared" si="4"/>
        <v>964.81000000000017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40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4"/>
        <v>964.81000000000017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40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4"/>
        <v>964.81000000000017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40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4"/>
        <v>964.81000000000017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40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4"/>
        <v>964.81000000000017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40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4"/>
        <v>964.81000000000017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40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4"/>
        <v>964.81000000000017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40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4"/>
        <v>964.81000000000017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93" t="s">
        <v>11</v>
      </c>
      <c r="D61" s="1194"/>
      <c r="E61" s="57">
        <f>E5+E6+E7+E8-F56</f>
        <v>964.81</v>
      </c>
      <c r="L61" s="91"/>
      <c r="M61" s="1193" t="s">
        <v>11</v>
      </c>
      <c r="N61" s="1194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5"/>
      <c r="B1" s="1195"/>
      <c r="C1" s="1195"/>
      <c r="D1" s="1195"/>
      <c r="E1" s="1195"/>
      <c r="F1" s="1195"/>
      <c r="G1" s="1195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25"/>
      <c r="B5" s="1227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26"/>
      <c r="B6" s="1228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29" t="s">
        <v>11</v>
      </c>
      <c r="D56" s="1230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1" t="s">
        <v>105</v>
      </c>
      <c r="B1" s="1191"/>
      <c r="C1" s="1191"/>
      <c r="D1" s="1191"/>
      <c r="E1" s="1191"/>
      <c r="F1" s="1191"/>
      <c r="G1" s="119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192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192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5"/>
      <c r="B1" s="1185"/>
      <c r="C1" s="1185"/>
      <c r="D1" s="1185"/>
      <c r="E1" s="1185"/>
      <c r="F1" s="1185"/>
      <c r="G1" s="118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1"/>
      <c r="C4" s="17"/>
      <c r="E4" s="247"/>
      <c r="F4" s="233"/>
    </row>
    <row r="5" spans="1:10" ht="15" customHeight="1" x14ac:dyDescent="0.25">
      <c r="A5" s="1225"/>
      <c r="B5" s="1232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26"/>
      <c r="B6" s="1233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29" t="s">
        <v>11</v>
      </c>
      <c r="D55" s="1230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195" t="s">
        <v>311</v>
      </c>
      <c r="B1" s="1195"/>
      <c r="C1" s="1195"/>
      <c r="D1" s="1195"/>
      <c r="E1" s="1195"/>
      <c r="F1" s="1195"/>
      <c r="G1" s="1195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199"/>
      <c r="B4" s="1223" t="s">
        <v>312</v>
      </c>
      <c r="C4" s="125"/>
      <c r="D4" s="131"/>
      <c r="E4" s="121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199"/>
      <c r="B5" s="1224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5" t="s">
        <v>95</v>
      </c>
      <c r="B6" s="1224"/>
      <c r="C6" s="125"/>
      <c r="D6" s="225"/>
      <c r="E6" s="78"/>
      <c r="F6" s="62"/>
    </row>
    <row r="7" spans="1:11" ht="15.75" x14ac:dyDescent="0.25">
      <c r="A7" s="985"/>
      <c r="B7" s="986"/>
      <c r="C7" s="125"/>
      <c r="D7" s="225"/>
      <c r="E7" s="78"/>
      <c r="F7" s="62"/>
    </row>
    <row r="8" spans="1:11" ht="16.5" thickBot="1" x14ac:dyDescent="0.3">
      <c r="A8" s="985"/>
      <c r="B8" s="986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23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500.82</v>
      </c>
      <c r="J10" s="664"/>
      <c r="K10" s="664"/>
    </row>
    <row r="11" spans="1:11" x14ac:dyDescent="0.25">
      <c r="A11" s="77"/>
      <c r="B11" s="772">
        <f t="shared" ref="B11:B54" si="1">B10-C11</f>
        <v>23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500.82</v>
      </c>
      <c r="J11" s="664"/>
      <c r="K11" s="664"/>
    </row>
    <row r="12" spans="1:11" x14ac:dyDescent="0.25">
      <c r="A12" s="12"/>
      <c r="B12" s="772">
        <f t="shared" si="1"/>
        <v>23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500.82</v>
      </c>
      <c r="J12" s="664"/>
      <c r="K12" s="664"/>
    </row>
    <row r="13" spans="1:11" x14ac:dyDescent="0.25">
      <c r="A13" s="55" t="s">
        <v>33</v>
      </c>
      <c r="B13" s="772">
        <f t="shared" si="1"/>
        <v>23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500.82</v>
      </c>
      <c r="J13" s="664"/>
      <c r="K13" s="664"/>
    </row>
    <row r="14" spans="1:11" x14ac:dyDescent="0.25">
      <c r="A14" s="77"/>
      <c r="B14" s="772">
        <f t="shared" si="1"/>
        <v>23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500.82</v>
      </c>
      <c r="J14" s="664"/>
      <c r="K14" s="664"/>
    </row>
    <row r="15" spans="1:11" x14ac:dyDescent="0.25">
      <c r="A15" s="12"/>
      <c r="B15" s="178">
        <f t="shared" si="1"/>
        <v>23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500.82</v>
      </c>
    </row>
    <row r="16" spans="1:11" x14ac:dyDescent="0.25">
      <c r="B16" s="178">
        <f t="shared" si="1"/>
        <v>23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500.82</v>
      </c>
    </row>
    <row r="17" spans="2:9" x14ac:dyDescent="0.25">
      <c r="B17" s="178">
        <f t="shared" si="1"/>
        <v>23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500.82</v>
      </c>
    </row>
    <row r="18" spans="2:9" x14ac:dyDescent="0.25">
      <c r="B18" s="178">
        <f t="shared" si="1"/>
        <v>23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500.82</v>
      </c>
    </row>
    <row r="19" spans="2:9" x14ac:dyDescent="0.25">
      <c r="B19" s="178">
        <f t="shared" si="1"/>
        <v>23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500.82</v>
      </c>
    </row>
    <row r="20" spans="2:9" x14ac:dyDescent="0.25">
      <c r="B20" s="178">
        <f t="shared" si="1"/>
        <v>23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500.82</v>
      </c>
    </row>
    <row r="21" spans="2:9" x14ac:dyDescent="0.25">
      <c r="B21" s="178">
        <f t="shared" si="1"/>
        <v>23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500.82</v>
      </c>
    </row>
    <row r="22" spans="2:9" x14ac:dyDescent="0.25">
      <c r="B22" s="178">
        <f t="shared" si="1"/>
        <v>23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78">
        <f t="shared" si="1"/>
        <v>23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78">
        <f t="shared" si="1"/>
        <v>23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78">
        <f t="shared" si="1"/>
        <v>23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78">
        <f t="shared" si="1"/>
        <v>23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78">
        <f t="shared" si="1"/>
        <v>23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78">
        <f t="shared" si="1"/>
        <v>23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78">
        <f t="shared" si="1"/>
        <v>23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78">
        <f t="shared" si="1"/>
        <v>23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78">
        <f t="shared" si="1"/>
        <v>23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78">
        <f t="shared" si="1"/>
        <v>23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78">
        <f t="shared" si="1"/>
        <v>23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78">
        <f t="shared" si="1"/>
        <v>23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78">
        <f t="shared" si="1"/>
        <v>23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78">
        <f t="shared" si="1"/>
        <v>23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78">
        <f t="shared" si="1"/>
        <v>23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78">
        <f t="shared" si="1"/>
        <v>23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78">
        <f t="shared" si="1"/>
        <v>23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78">
        <f t="shared" si="1"/>
        <v>23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78">
        <f t="shared" si="1"/>
        <v>23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78">
        <f t="shared" si="1"/>
        <v>23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78">
        <f t="shared" si="1"/>
        <v>23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78">
        <f t="shared" si="1"/>
        <v>23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78">
        <f t="shared" si="1"/>
        <v>23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78">
        <f t="shared" si="1"/>
        <v>23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78">
        <f t="shared" si="1"/>
        <v>23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78">
        <f t="shared" si="1"/>
        <v>23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78">
        <f t="shared" si="1"/>
        <v>23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78">
        <f t="shared" si="1"/>
        <v>23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78">
        <f t="shared" si="1"/>
        <v>23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78">
        <f t="shared" si="1"/>
        <v>23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78">
        <f t="shared" si="1"/>
        <v>23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78">
        <f t="shared" si="1"/>
        <v>23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2"/>
    </row>
    <row r="61" spans="2:9" ht="15.75" thickBot="1" x14ac:dyDescent="0.3">
      <c r="B61" s="91"/>
      <c r="C61" s="1193" t="s">
        <v>11</v>
      </c>
      <c r="D61" s="1194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5" t="s">
        <v>296</v>
      </c>
      <c r="B1" s="1195"/>
      <c r="C1" s="1195"/>
      <c r="D1" s="1195"/>
      <c r="E1" s="1195"/>
      <c r="F1" s="1195"/>
      <c r="G1" s="1195"/>
      <c r="H1" s="1195"/>
      <c r="I1" s="1195"/>
      <c r="J1" s="11">
        <v>1</v>
      </c>
      <c r="M1" s="1195" t="s">
        <v>296</v>
      </c>
      <c r="N1" s="1195"/>
      <c r="O1" s="1195"/>
      <c r="P1" s="1195"/>
      <c r="Q1" s="1195"/>
      <c r="R1" s="1195"/>
      <c r="S1" s="1195"/>
      <c r="T1" s="1195"/>
      <c r="U1" s="1195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04" t="s">
        <v>297</v>
      </c>
      <c r="B5" s="1234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0</v>
      </c>
      <c r="H5" s="7">
        <f>E4+E5-G5+E6+E7</f>
        <v>2002.14</v>
      </c>
      <c r="I5" s="186"/>
      <c r="J5" s="73"/>
      <c r="M5" s="1204" t="s">
        <v>215</v>
      </c>
      <c r="N5" s="1234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04"/>
      <c r="B6" s="1234"/>
      <c r="C6" s="839"/>
      <c r="D6" s="830"/>
      <c r="E6" s="745"/>
      <c r="F6" s="766"/>
      <c r="I6" s="187"/>
      <c r="J6" s="73"/>
      <c r="M6" s="1204"/>
      <c r="N6" s="1234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/>
      <c r="D11" s="633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6"/>
      <c r="F24" s="633">
        <f t="shared" si="1"/>
        <v>0</v>
      </c>
      <c r="G24" s="631"/>
      <c r="H24" s="632"/>
      <c r="I24" s="961">
        <f t="shared" si="6"/>
        <v>2002.14</v>
      </c>
      <c r="J24" s="645">
        <f t="shared" si="7"/>
        <v>441</v>
      </c>
      <c r="K24" s="665">
        <f t="shared" si="4"/>
        <v>0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61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6"/>
      <c r="F25" s="633">
        <f t="shared" si="1"/>
        <v>0</v>
      </c>
      <c r="G25" s="631"/>
      <c r="H25" s="632"/>
      <c r="I25" s="961">
        <f t="shared" si="6"/>
        <v>2002.14</v>
      </c>
      <c r="J25" s="645">
        <f t="shared" si="7"/>
        <v>441</v>
      </c>
      <c r="K25" s="665">
        <f t="shared" si="4"/>
        <v>0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61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6"/>
      <c r="F26" s="633">
        <f t="shared" si="1"/>
        <v>0</v>
      </c>
      <c r="G26" s="631"/>
      <c r="H26" s="632"/>
      <c r="I26" s="961">
        <f t="shared" si="6"/>
        <v>2002.14</v>
      </c>
      <c r="J26" s="645">
        <f t="shared" si="7"/>
        <v>441</v>
      </c>
      <c r="K26" s="665">
        <f t="shared" si="4"/>
        <v>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61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6"/>
      <c r="F27" s="633">
        <f t="shared" si="1"/>
        <v>0</v>
      </c>
      <c r="G27" s="631"/>
      <c r="H27" s="632"/>
      <c r="I27" s="961">
        <f t="shared" si="6"/>
        <v>2002.14</v>
      </c>
      <c r="J27" s="645">
        <f t="shared" si="7"/>
        <v>441</v>
      </c>
      <c r="K27" s="665">
        <f t="shared" si="4"/>
        <v>0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61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6"/>
      <c r="F28" s="633">
        <f t="shared" si="1"/>
        <v>0</v>
      </c>
      <c r="G28" s="631"/>
      <c r="H28" s="632"/>
      <c r="I28" s="961">
        <f t="shared" si="6"/>
        <v>2002.14</v>
      </c>
      <c r="J28" s="645">
        <f t="shared" si="7"/>
        <v>441</v>
      </c>
      <c r="K28" s="665">
        <f t="shared" si="4"/>
        <v>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61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6"/>
      <c r="F29" s="633">
        <f t="shared" si="1"/>
        <v>0</v>
      </c>
      <c r="G29" s="631"/>
      <c r="H29" s="632"/>
      <c r="I29" s="961">
        <f t="shared" si="6"/>
        <v>2002.14</v>
      </c>
      <c r="J29" s="645">
        <f t="shared" si="7"/>
        <v>441</v>
      </c>
      <c r="K29" s="665">
        <f t="shared" si="4"/>
        <v>0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61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6"/>
      <c r="F30" s="633">
        <f t="shared" si="1"/>
        <v>0</v>
      </c>
      <c r="G30" s="631"/>
      <c r="H30" s="632"/>
      <c r="I30" s="961">
        <f t="shared" si="6"/>
        <v>2002.14</v>
      </c>
      <c r="J30" s="645">
        <f t="shared" si="7"/>
        <v>441</v>
      </c>
      <c r="K30" s="665">
        <f t="shared" si="4"/>
        <v>0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61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61">
        <f t="shared" si="6"/>
        <v>2002.14</v>
      </c>
      <c r="J31" s="645">
        <f t="shared" si="7"/>
        <v>441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61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61">
        <f t="shared" si="6"/>
        <v>2002.14</v>
      </c>
      <c r="J32" s="645">
        <f t="shared" si="7"/>
        <v>441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61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61">
        <f t="shared" si="6"/>
        <v>2002.14</v>
      </c>
      <c r="J33" s="645">
        <f t="shared" si="7"/>
        <v>441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61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61">
        <f t="shared" si="6"/>
        <v>2002.14</v>
      </c>
      <c r="J34" s="645">
        <f t="shared" si="7"/>
        <v>441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61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61">
        <f t="shared" si="6"/>
        <v>2002.14</v>
      </c>
      <c r="J35" s="645">
        <f t="shared" si="7"/>
        <v>441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61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61">
        <f t="shared" si="6"/>
        <v>2002.14</v>
      </c>
      <c r="J36" s="645">
        <f t="shared" si="7"/>
        <v>441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61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61">
        <f t="shared" si="6"/>
        <v>2002.14</v>
      </c>
      <c r="J37" s="645">
        <f t="shared" si="7"/>
        <v>441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61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61">
        <f t="shared" si="6"/>
        <v>2002.14</v>
      </c>
      <c r="J38" s="645">
        <f t="shared" si="7"/>
        <v>441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61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1">
        <f t="shared" si="6"/>
        <v>2002.14</v>
      </c>
      <c r="J51" s="645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1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2">
        <f t="shared" si="6"/>
        <v>2002.14</v>
      </c>
      <c r="J52" s="963">
        <f t="shared" si="7"/>
        <v>441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2">
        <f t="shared" si="8"/>
        <v>4004.28</v>
      </c>
      <c r="V52" s="963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2002.14</v>
      </c>
      <c r="J53" s="929">
        <f t="shared" si="7"/>
        <v>441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2002.14</v>
      </c>
      <c r="J54" s="929">
        <f t="shared" si="7"/>
        <v>441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2002.14</v>
      </c>
      <c r="J55" s="929">
        <f t="shared" si="7"/>
        <v>441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2002.14</v>
      </c>
      <c r="J56" s="929">
        <f t="shared" si="7"/>
        <v>441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2002.14</v>
      </c>
      <c r="J57" s="929">
        <f t="shared" si="7"/>
        <v>441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2002.14</v>
      </c>
      <c r="J58" s="929">
        <f t="shared" si="7"/>
        <v>441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2002.14</v>
      </c>
      <c r="J59" s="929">
        <f t="shared" si="7"/>
        <v>441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2002.14</v>
      </c>
      <c r="J60" s="929">
        <f t="shared" si="7"/>
        <v>441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2002.14</v>
      </c>
      <c r="J61" s="929">
        <f t="shared" si="7"/>
        <v>441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2002.14</v>
      </c>
      <c r="J62" s="929">
        <f t="shared" si="7"/>
        <v>441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2002.14</v>
      </c>
      <c r="J63" s="929">
        <f t="shared" si="7"/>
        <v>441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2002.14</v>
      </c>
      <c r="J64" s="929">
        <f t="shared" si="7"/>
        <v>441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2002.14</v>
      </c>
      <c r="J65" s="929">
        <f t="shared" si="7"/>
        <v>441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2002.14</v>
      </c>
      <c r="J66" s="929">
        <f t="shared" si="7"/>
        <v>441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2002.14</v>
      </c>
      <c r="J67" s="929">
        <f t="shared" si="7"/>
        <v>441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2002.14</v>
      </c>
      <c r="J68" s="929">
        <f t="shared" si="7"/>
        <v>441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2002.14</v>
      </c>
      <c r="J69" s="929">
        <f t="shared" si="7"/>
        <v>441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35" t="s">
        <v>19</v>
      </c>
      <c r="D112" s="1236"/>
      <c r="E112" s="39">
        <f>E4+E5-F109+E6+E7</f>
        <v>2002.14</v>
      </c>
      <c r="F112" s="6"/>
      <c r="G112" s="6"/>
      <c r="H112" s="17"/>
      <c r="I112" s="129"/>
      <c r="J112" s="73"/>
      <c r="O112" s="1235" t="s">
        <v>19</v>
      </c>
      <c r="P112" s="1236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99" t="s">
        <v>52</v>
      </c>
      <c r="B5" s="1237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199"/>
      <c r="B6" s="1237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3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9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5" t="s">
        <v>19</v>
      </c>
      <c r="D34" s="123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1" t="s">
        <v>288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 DEL MES DE   ENERO  2023</v>
      </c>
      <c r="L1" s="1191"/>
      <c r="M1" s="1191"/>
      <c r="N1" s="1191"/>
      <c r="O1" s="1191"/>
      <c r="P1" s="1191"/>
      <c r="Q1" s="1191"/>
      <c r="R1" s="11">
        <v>2</v>
      </c>
      <c r="U1" s="1195" t="s">
        <v>315</v>
      </c>
      <c r="V1" s="1195"/>
      <c r="W1" s="1195"/>
      <c r="X1" s="1195"/>
      <c r="Y1" s="1195"/>
      <c r="Z1" s="1195"/>
      <c r="AA1" s="1195"/>
      <c r="AB1" s="11">
        <v>3</v>
      </c>
      <c r="AE1" s="1195" t="s">
        <v>315</v>
      </c>
      <c r="AF1" s="1195"/>
      <c r="AG1" s="1195"/>
      <c r="AH1" s="1195"/>
      <c r="AI1" s="1195"/>
      <c r="AJ1" s="1195"/>
      <c r="AK1" s="11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25" t="s">
        <v>115</v>
      </c>
      <c r="B5" s="1241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04" t="s">
        <v>143</v>
      </c>
      <c r="L5" s="1240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04" t="s">
        <v>215</v>
      </c>
      <c r="V5" s="1240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25" t="s">
        <v>316</v>
      </c>
      <c r="AF5" s="1241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25"/>
      <c r="B6" s="1242"/>
      <c r="C6" s="379"/>
      <c r="D6" s="131"/>
      <c r="E6" s="204"/>
      <c r="F6" s="62"/>
      <c r="G6" s="47">
        <f>F78</f>
        <v>70</v>
      </c>
      <c r="H6" s="7">
        <f>E6-G6+E7+E5-G5+E4</f>
        <v>80</v>
      </c>
      <c r="K6" s="1204"/>
      <c r="L6" s="1240"/>
      <c r="M6" s="379"/>
      <c r="N6" s="647"/>
      <c r="O6" s="534">
        <v>10</v>
      </c>
      <c r="P6" s="141">
        <v>1</v>
      </c>
      <c r="Q6" s="47">
        <f>P78</f>
        <v>20</v>
      </c>
      <c r="R6" s="7">
        <f>O6-Q6+O7+O5-Q5+O4</f>
        <v>90</v>
      </c>
      <c r="U6" s="1204"/>
      <c r="V6" s="1240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25"/>
      <c r="AF6" s="1242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232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236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239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266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8</v>
      </c>
      <c r="C14" s="717"/>
      <c r="D14" s="633"/>
      <c r="E14" s="662"/>
      <c r="F14" s="633">
        <f t="shared" ref="F14:F76" si="10">D14</f>
        <v>0</v>
      </c>
      <c r="G14" s="631"/>
      <c r="H14" s="632"/>
      <c r="I14" s="666">
        <f t="shared" si="6"/>
        <v>80</v>
      </c>
      <c r="J14" s="666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8</v>
      </c>
      <c r="C15" s="717"/>
      <c r="D15" s="633"/>
      <c r="E15" s="662"/>
      <c r="F15" s="633">
        <f t="shared" si="10"/>
        <v>0</v>
      </c>
      <c r="G15" s="631"/>
      <c r="H15" s="632"/>
      <c r="I15" s="666">
        <f t="shared" si="6"/>
        <v>80</v>
      </c>
      <c r="J15" s="666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8</v>
      </c>
      <c r="C16" s="717"/>
      <c r="D16" s="633"/>
      <c r="E16" s="662"/>
      <c r="F16" s="633">
        <f t="shared" si="10"/>
        <v>0</v>
      </c>
      <c r="G16" s="631"/>
      <c r="H16" s="632"/>
      <c r="I16" s="666">
        <f t="shared" si="6"/>
        <v>80</v>
      </c>
      <c r="J16" s="666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8</v>
      </c>
      <c r="C17" s="717"/>
      <c r="D17" s="633"/>
      <c r="E17" s="662"/>
      <c r="F17" s="633">
        <f t="shared" si="10"/>
        <v>0</v>
      </c>
      <c r="G17" s="631"/>
      <c r="H17" s="632"/>
      <c r="I17" s="666">
        <f t="shared" si="6"/>
        <v>80</v>
      </c>
      <c r="J17" s="666"/>
      <c r="L17" s="779">
        <f t="shared" si="1"/>
        <v>9</v>
      </c>
      <c r="M17" s="645"/>
      <c r="N17" s="633"/>
      <c r="O17" s="662"/>
      <c r="P17" s="633">
        <f t="shared" si="2"/>
        <v>0</v>
      </c>
      <c r="Q17" s="631"/>
      <c r="R17" s="632"/>
      <c r="S17" s="666">
        <f t="shared" si="7"/>
        <v>90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8</v>
      </c>
      <c r="C18" s="717"/>
      <c r="D18" s="633"/>
      <c r="E18" s="662"/>
      <c r="F18" s="633">
        <f t="shared" si="10"/>
        <v>0</v>
      </c>
      <c r="G18" s="631"/>
      <c r="H18" s="632"/>
      <c r="I18" s="666">
        <f t="shared" si="6"/>
        <v>80</v>
      </c>
      <c r="J18" s="666"/>
      <c r="K18" s="119"/>
      <c r="L18" s="779">
        <f t="shared" si="1"/>
        <v>9</v>
      </c>
      <c r="M18" s="645"/>
      <c r="N18" s="633"/>
      <c r="O18" s="662"/>
      <c r="P18" s="633">
        <f t="shared" si="2"/>
        <v>0</v>
      </c>
      <c r="Q18" s="631"/>
      <c r="R18" s="632"/>
      <c r="S18" s="666">
        <f t="shared" si="7"/>
        <v>90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8</v>
      </c>
      <c r="C19" s="717"/>
      <c r="D19" s="633"/>
      <c r="E19" s="662"/>
      <c r="F19" s="633">
        <f t="shared" si="10"/>
        <v>0</v>
      </c>
      <c r="G19" s="631"/>
      <c r="H19" s="632"/>
      <c r="I19" s="666">
        <f t="shared" si="6"/>
        <v>80</v>
      </c>
      <c r="J19" s="666"/>
      <c r="K19" s="119"/>
      <c r="L19" s="779">
        <f t="shared" si="1"/>
        <v>9</v>
      </c>
      <c r="M19" s="717"/>
      <c r="N19" s="633"/>
      <c r="O19" s="662"/>
      <c r="P19" s="633">
        <f t="shared" si="2"/>
        <v>0</v>
      </c>
      <c r="Q19" s="631"/>
      <c r="R19" s="632"/>
      <c r="S19" s="666">
        <f t="shared" si="7"/>
        <v>90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8</v>
      </c>
      <c r="C20" s="717"/>
      <c r="D20" s="633"/>
      <c r="E20" s="662"/>
      <c r="F20" s="633">
        <f t="shared" si="10"/>
        <v>0</v>
      </c>
      <c r="G20" s="631"/>
      <c r="H20" s="632"/>
      <c r="I20" s="666">
        <f t="shared" si="6"/>
        <v>80</v>
      </c>
      <c r="J20" s="666"/>
      <c r="K20" s="119"/>
      <c r="L20" s="779">
        <f t="shared" si="1"/>
        <v>9</v>
      </c>
      <c r="M20" s="717"/>
      <c r="N20" s="633"/>
      <c r="O20" s="662"/>
      <c r="P20" s="633">
        <f t="shared" si="2"/>
        <v>0</v>
      </c>
      <c r="Q20" s="631"/>
      <c r="R20" s="632"/>
      <c r="S20" s="666">
        <f t="shared" si="7"/>
        <v>90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8</v>
      </c>
      <c r="C21" s="717"/>
      <c r="D21" s="633"/>
      <c r="E21" s="662"/>
      <c r="F21" s="633">
        <f t="shared" si="10"/>
        <v>0</v>
      </c>
      <c r="G21" s="631"/>
      <c r="H21" s="632"/>
      <c r="I21" s="666">
        <f t="shared" si="6"/>
        <v>80</v>
      </c>
      <c r="J21" s="666"/>
      <c r="K21" s="119"/>
      <c r="L21" s="779">
        <f t="shared" si="1"/>
        <v>9</v>
      </c>
      <c r="M21" s="717"/>
      <c r="N21" s="633"/>
      <c r="O21" s="662"/>
      <c r="P21" s="633">
        <f t="shared" si="2"/>
        <v>0</v>
      </c>
      <c r="Q21" s="631"/>
      <c r="R21" s="632"/>
      <c r="S21" s="666">
        <f t="shared" si="7"/>
        <v>90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8</v>
      </c>
      <c r="C22" s="717"/>
      <c r="D22" s="633"/>
      <c r="E22" s="662"/>
      <c r="F22" s="633">
        <f t="shared" si="10"/>
        <v>0</v>
      </c>
      <c r="G22" s="631"/>
      <c r="H22" s="632"/>
      <c r="I22" s="666">
        <f t="shared" si="6"/>
        <v>80</v>
      </c>
      <c r="J22" s="666"/>
      <c r="K22" s="119"/>
      <c r="L22" s="841">
        <f t="shared" si="1"/>
        <v>9</v>
      </c>
      <c r="M22" s="717"/>
      <c r="N22" s="633"/>
      <c r="O22" s="662"/>
      <c r="P22" s="633">
        <f t="shared" si="2"/>
        <v>0</v>
      </c>
      <c r="Q22" s="631"/>
      <c r="R22" s="632"/>
      <c r="S22" s="666">
        <f t="shared" si="7"/>
        <v>90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8</v>
      </c>
      <c r="C23" s="645"/>
      <c r="D23" s="633"/>
      <c r="E23" s="662"/>
      <c r="F23" s="633">
        <f t="shared" si="10"/>
        <v>0</v>
      </c>
      <c r="G23" s="631"/>
      <c r="H23" s="632"/>
      <c r="I23" s="666">
        <f t="shared" si="6"/>
        <v>80</v>
      </c>
      <c r="J23" s="666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8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80</v>
      </c>
      <c r="J24" s="666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8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80</v>
      </c>
      <c r="J25" s="666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8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80</v>
      </c>
      <c r="J26" s="666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8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80</v>
      </c>
      <c r="J27" s="666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8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80</v>
      </c>
      <c r="J28" s="666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193" t="s">
        <v>11</v>
      </c>
      <c r="D83" s="1194"/>
      <c r="E83" s="57">
        <f>E5+E6-F78+E7</f>
        <v>80</v>
      </c>
      <c r="F83" s="73"/>
      <c r="M83" s="1193" t="s">
        <v>11</v>
      </c>
      <c r="N83" s="1194"/>
      <c r="O83" s="57">
        <f>O5+O6-P78+O7</f>
        <v>90</v>
      </c>
      <c r="P83" s="73"/>
      <c r="W83" s="1193" t="s">
        <v>11</v>
      </c>
      <c r="X83" s="1194"/>
      <c r="Y83" s="57">
        <f>Y5+Y6-Z78+Y7</f>
        <v>150</v>
      </c>
      <c r="Z83" s="73"/>
      <c r="AG83" s="1193" t="s">
        <v>11</v>
      </c>
      <c r="AH83" s="1194"/>
      <c r="AI83" s="57">
        <f>AI5+AI6-AJ78+AI7</f>
        <v>300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91" t="s">
        <v>289</v>
      </c>
      <c r="B1" s="1191"/>
      <c r="C1" s="1191"/>
      <c r="D1" s="1191"/>
      <c r="E1" s="1191"/>
      <c r="F1" s="1191"/>
      <c r="G1" s="11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99" t="s">
        <v>123</v>
      </c>
      <c r="B5" s="1205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199"/>
      <c r="B6" s="1205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199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199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207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222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227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235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237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43" t="s">
        <v>19</v>
      </c>
      <c r="D41" s="1244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/>
      <c r="B1" s="1195"/>
      <c r="C1" s="1195"/>
      <c r="D1" s="1195"/>
      <c r="E1" s="1195"/>
      <c r="F1" s="1195"/>
      <c r="G1" s="119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47"/>
      <c r="B5" s="1249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48"/>
      <c r="B6" s="1250"/>
      <c r="C6" s="219"/>
      <c r="D6" s="115"/>
      <c r="E6" s="475"/>
      <c r="F6" s="233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29" t="s">
        <v>11</v>
      </c>
      <c r="D100" s="1230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 t="s">
        <v>276</v>
      </c>
      <c r="B1" s="1195"/>
      <c r="C1" s="1195"/>
      <c r="D1" s="1195"/>
      <c r="E1" s="1195"/>
      <c r="F1" s="1195"/>
      <c r="G1" s="119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25" t="s">
        <v>95</v>
      </c>
      <c r="B5" s="1253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26"/>
      <c r="B6" s="1254"/>
      <c r="C6" s="219"/>
      <c r="D6" s="115"/>
      <c r="E6" s="141"/>
      <c r="F6" s="234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29" t="s">
        <v>11</v>
      </c>
      <c r="D33" s="1230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57" t="s">
        <v>290</v>
      </c>
      <c r="B1" s="1257"/>
      <c r="C1" s="1257"/>
      <c r="D1" s="1257"/>
      <c r="E1" s="1257"/>
      <c r="F1" s="1257"/>
      <c r="G1" s="1257"/>
      <c r="H1" s="1257"/>
      <c r="I1" s="125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258" t="s">
        <v>123</v>
      </c>
      <c r="B5" s="1171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58"/>
      <c r="B6" s="1259"/>
      <c r="C6" s="767"/>
      <c r="D6" s="768"/>
      <c r="E6" s="769"/>
      <c r="F6" s="770"/>
      <c r="G6" s="73"/>
    </row>
    <row r="7" spans="1:10" ht="15.75" customHeight="1" thickBot="1" x14ac:dyDescent="0.35">
      <c r="A7" s="1258"/>
      <c r="B7" s="1172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38" t="s">
        <v>47</v>
      </c>
      <c r="J8" s="125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39"/>
      <c r="J9" s="1256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/>
      <c r="D40" s="620"/>
      <c r="E40" s="618"/>
      <c r="F40" s="617">
        <f t="shared" si="2"/>
        <v>0</v>
      </c>
      <c r="G40" s="619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0"/>
      <c r="E41" s="618"/>
      <c r="F41" s="617">
        <f t="shared" si="2"/>
        <v>0</v>
      </c>
      <c r="G41" s="619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0"/>
      <c r="E42" s="618"/>
      <c r="F42" s="617">
        <f t="shared" si="2"/>
        <v>0</v>
      </c>
      <c r="G42" s="619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0"/>
      <c r="E43" s="618"/>
      <c r="F43" s="617">
        <f t="shared" si="2"/>
        <v>0</v>
      </c>
      <c r="G43" s="619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29" t="s">
        <v>11</v>
      </c>
      <c r="D105" s="1230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57" t="s">
        <v>291</v>
      </c>
      <c r="B1" s="1257"/>
      <c r="C1" s="1257"/>
      <c r="D1" s="1257"/>
      <c r="E1" s="1257"/>
      <c r="F1" s="1257"/>
      <c r="G1" s="1257"/>
      <c r="H1" s="1257"/>
      <c r="I1" s="125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260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116</v>
      </c>
      <c r="B6" s="1261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261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38" t="s">
        <v>47</v>
      </c>
      <c r="J8" s="125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39"/>
      <c r="J9" s="1256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212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271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/>
      <c r="D55" s="620"/>
      <c r="E55" s="618"/>
      <c r="F55" s="617">
        <f t="shared" si="0"/>
        <v>0</v>
      </c>
      <c r="G55" s="619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0"/>
      <c r="E56" s="618"/>
      <c r="F56" s="617">
        <f t="shared" si="0"/>
        <v>0</v>
      </c>
      <c r="G56" s="619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0"/>
      <c r="E57" s="618"/>
      <c r="F57" s="617">
        <f t="shared" si="0"/>
        <v>0</v>
      </c>
      <c r="G57" s="619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0"/>
      <c r="E58" s="618"/>
      <c r="F58" s="617">
        <f t="shared" si="0"/>
        <v>0</v>
      </c>
      <c r="G58" s="619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0"/>
      <c r="E59" s="618"/>
      <c r="F59" s="617">
        <f t="shared" si="0"/>
        <v>0</v>
      </c>
      <c r="G59" s="619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0"/>
      <c r="E60" s="618"/>
      <c r="F60" s="617">
        <f t="shared" si="0"/>
        <v>0</v>
      </c>
      <c r="G60" s="619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0"/>
      <c r="E61" s="618"/>
      <c r="F61" s="617">
        <f t="shared" si="0"/>
        <v>0</v>
      </c>
      <c r="G61" s="619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0"/>
      <c r="E62" s="618"/>
      <c r="F62" s="617">
        <f t="shared" si="0"/>
        <v>0</v>
      </c>
      <c r="G62" s="619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0"/>
      <c r="E63" s="618"/>
      <c r="F63" s="617">
        <f t="shared" si="0"/>
        <v>0</v>
      </c>
      <c r="G63" s="619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0"/>
      <c r="E64" s="618"/>
      <c r="F64" s="617">
        <f t="shared" si="0"/>
        <v>0</v>
      </c>
      <c r="G64" s="619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0"/>
      <c r="E65" s="618"/>
      <c r="F65" s="617">
        <f t="shared" si="0"/>
        <v>0</v>
      </c>
      <c r="G65" s="619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29" t="s">
        <v>11</v>
      </c>
      <c r="D74" s="1230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88"/>
      <c r="B5" s="1188"/>
      <c r="C5" s="379"/>
      <c r="D5" s="647"/>
      <c r="E5" s="831"/>
      <c r="F5" s="766"/>
      <c r="G5" s="5"/>
    </row>
    <row r="6" spans="1:9" x14ac:dyDescent="0.25">
      <c r="A6" s="1188"/>
      <c r="B6" s="1188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5"/>
      <c r="B1" s="1185"/>
      <c r="C1" s="1185"/>
      <c r="D1" s="1185"/>
      <c r="E1" s="1185"/>
      <c r="F1" s="1185"/>
      <c r="G1" s="1185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04" t="s">
        <v>126</v>
      </c>
      <c r="B5" s="120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04"/>
      <c r="B6" s="1262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81" t="s">
        <v>21</v>
      </c>
      <c r="E75" s="1182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199"/>
      <c r="B5" s="1263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99"/>
      <c r="B6" s="1263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93" t="s">
        <v>11</v>
      </c>
      <c r="D60" s="119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5"/>
      <c r="B1" s="1185"/>
      <c r="C1" s="1185"/>
      <c r="D1" s="1185"/>
      <c r="E1" s="1185"/>
      <c r="F1" s="1185"/>
      <c r="G1" s="1185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199"/>
      <c r="B5" s="1208" t="s">
        <v>195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199"/>
      <c r="B6" s="1208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08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90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90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90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90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91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91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91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91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91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91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91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91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91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91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91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91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91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91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91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2"/>
      <c r="F38" s="630">
        <f t="shared" si="0"/>
        <v>0</v>
      </c>
      <c r="G38" s="859"/>
      <c r="H38" s="993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81" t="s">
        <v>21</v>
      </c>
      <c r="E41" s="1182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191" t="s">
        <v>292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DEL MES DE   ENERO  2023</v>
      </c>
      <c r="L1" s="1191"/>
      <c r="M1" s="1191"/>
      <c r="N1" s="1191"/>
      <c r="O1" s="1191"/>
      <c r="P1" s="1191"/>
      <c r="Q1" s="1191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64" t="s">
        <v>52</v>
      </c>
      <c r="B4" s="469"/>
      <c r="C4" s="125"/>
      <c r="D4" s="132"/>
      <c r="E4" s="86"/>
      <c r="F4" s="73"/>
      <c r="G4" s="792"/>
      <c r="K4" s="1264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265"/>
      <c r="B5" s="1267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65"/>
      <c r="L5" s="1267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66"/>
      <c r="B6" s="1268"/>
      <c r="C6" s="526"/>
      <c r="D6" s="132"/>
      <c r="E6" s="86">
        <v>104.98</v>
      </c>
      <c r="F6" s="73">
        <v>2</v>
      </c>
      <c r="G6" s="73"/>
      <c r="K6" s="1266"/>
      <c r="L6" s="1268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80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239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80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254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262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264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243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270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65</v>
      </c>
      <c r="C16" s="793"/>
      <c r="D16" s="669"/>
      <c r="E16" s="794"/>
      <c r="F16" s="669">
        <f t="shared" si="3"/>
        <v>0</v>
      </c>
      <c r="G16" s="795"/>
      <c r="H16" s="796"/>
      <c r="I16" s="628">
        <f t="shared" si="7"/>
        <v>1978.3900000000003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65</v>
      </c>
      <c r="C17" s="793"/>
      <c r="D17" s="669"/>
      <c r="E17" s="794"/>
      <c r="F17" s="669">
        <f t="shared" si="3"/>
        <v>0</v>
      </c>
      <c r="G17" s="795"/>
      <c r="H17" s="796"/>
      <c r="I17" s="628">
        <f t="shared" si="7"/>
        <v>1978.3900000000003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65</v>
      </c>
      <c r="C18" s="793"/>
      <c r="D18" s="669"/>
      <c r="E18" s="794"/>
      <c r="F18" s="669">
        <f t="shared" si="3"/>
        <v>0</v>
      </c>
      <c r="G18" s="795"/>
      <c r="H18" s="796"/>
      <c r="I18" s="628">
        <f t="shared" si="7"/>
        <v>1978.3900000000003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65</v>
      </c>
      <c r="C19" s="793"/>
      <c r="D19" s="669"/>
      <c r="E19" s="794"/>
      <c r="F19" s="669">
        <f t="shared" si="3"/>
        <v>0</v>
      </c>
      <c r="G19" s="795"/>
      <c r="H19" s="796"/>
      <c r="I19" s="628">
        <f t="shared" si="7"/>
        <v>1978.3900000000003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65</v>
      </c>
      <c r="C20" s="793"/>
      <c r="D20" s="669"/>
      <c r="E20" s="794"/>
      <c r="F20" s="669">
        <f t="shared" si="3"/>
        <v>0</v>
      </c>
      <c r="G20" s="795"/>
      <c r="H20" s="796"/>
      <c r="I20" s="628">
        <f t="shared" si="7"/>
        <v>1978.3900000000003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65</v>
      </c>
      <c r="C21" s="793"/>
      <c r="D21" s="669"/>
      <c r="E21" s="798"/>
      <c r="F21" s="669">
        <f t="shared" si="3"/>
        <v>0</v>
      </c>
      <c r="G21" s="795"/>
      <c r="H21" s="796"/>
      <c r="I21" s="628">
        <f t="shared" si="7"/>
        <v>1978.3900000000003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65</v>
      </c>
      <c r="C22" s="793"/>
      <c r="D22" s="669"/>
      <c r="E22" s="798"/>
      <c r="F22" s="669">
        <f t="shared" si="3"/>
        <v>0</v>
      </c>
      <c r="G22" s="795"/>
      <c r="H22" s="796"/>
      <c r="I22" s="628">
        <f t="shared" si="7"/>
        <v>1978.3900000000003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65</v>
      </c>
      <c r="C23" s="793"/>
      <c r="D23" s="669"/>
      <c r="E23" s="798"/>
      <c r="F23" s="669">
        <f t="shared" si="3"/>
        <v>0</v>
      </c>
      <c r="G23" s="795"/>
      <c r="H23" s="796"/>
      <c r="I23" s="628">
        <f t="shared" si="7"/>
        <v>1978.3900000000003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65</v>
      </c>
      <c r="C24" s="793"/>
      <c r="D24" s="669"/>
      <c r="E24" s="798"/>
      <c r="F24" s="669">
        <f t="shared" si="3"/>
        <v>0</v>
      </c>
      <c r="G24" s="795"/>
      <c r="H24" s="796"/>
      <c r="I24" s="628">
        <f t="shared" si="7"/>
        <v>1978.3900000000003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65</v>
      </c>
      <c r="C25" s="793"/>
      <c r="D25" s="669"/>
      <c r="E25" s="798"/>
      <c r="F25" s="669">
        <f t="shared" si="3"/>
        <v>0</v>
      </c>
      <c r="G25" s="795"/>
      <c r="H25" s="796"/>
      <c r="I25" s="628">
        <f t="shared" si="7"/>
        <v>1978.3900000000003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65</v>
      </c>
      <c r="C26" s="793"/>
      <c r="D26" s="669"/>
      <c r="E26" s="798"/>
      <c r="F26" s="669">
        <f t="shared" si="3"/>
        <v>0</v>
      </c>
      <c r="G26" s="795"/>
      <c r="H26" s="796"/>
      <c r="I26" s="628">
        <f t="shared" si="7"/>
        <v>1978.3900000000003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65</v>
      </c>
      <c r="C27" s="793"/>
      <c r="D27" s="669"/>
      <c r="E27" s="798"/>
      <c r="F27" s="669">
        <f t="shared" si="3"/>
        <v>0</v>
      </c>
      <c r="G27" s="795"/>
      <c r="H27" s="796"/>
      <c r="I27" s="628">
        <f t="shared" si="7"/>
        <v>1978.3900000000003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6"/>
      <c r="H28" s="622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6"/>
      <c r="H29" s="622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1978.3900000000003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1978.3900000000003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1978.3900000000003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1978.3900000000003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1978.3900000000003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1978.3900000000003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1978.3900000000003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1978.3900000000003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1978.3900000000003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1978.3900000000003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1978.3900000000003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1978.3900000000003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1978.3900000000003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1978.3900000000003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1978.3900000000003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1978.3900000000003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1978.3900000000003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1978.3900000000003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1978.3900000000003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1978.3900000000003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1978.3900000000003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1978.3900000000003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1978.3900000000003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1978.3900000000003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1978.3900000000003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1978.3900000000003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1"/>
      <c r="F58" s="331"/>
      <c r="G58" s="616"/>
      <c r="H58" s="622"/>
      <c r="I58" s="129">
        <f t="shared" si="7"/>
        <v>1978.3900000000003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1978.3900000000003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65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91" t="s">
        <v>290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270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6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6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74</v>
      </c>
      <c r="C10" s="575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4">
        <f t="shared" si="2"/>
        <v>74</v>
      </c>
      <c r="C11" s="575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4">
        <f t="shared" si="2"/>
        <v>74</v>
      </c>
      <c r="C12" s="575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4">
        <f t="shared" si="2"/>
        <v>74</v>
      </c>
      <c r="C13" s="575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4">
        <f t="shared" si="2"/>
        <v>74</v>
      </c>
      <c r="C14" s="575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4">
        <f t="shared" si="2"/>
        <v>74</v>
      </c>
      <c r="C15" s="575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4">
        <f t="shared" si="2"/>
        <v>74</v>
      </c>
      <c r="C16" s="575"/>
      <c r="D16" s="331"/>
      <c r="E16" s="131"/>
      <c r="F16" s="92">
        <f t="shared" si="3"/>
        <v>0</v>
      </c>
      <c r="G16" s="282"/>
      <c r="H16" s="381"/>
      <c r="I16" s="129">
        <f t="shared" si="4"/>
        <v>1996.3199999999997</v>
      </c>
    </row>
    <row r="17" spans="1:9" x14ac:dyDescent="0.25">
      <c r="B17" s="404">
        <f t="shared" si="2"/>
        <v>74</v>
      </c>
      <c r="C17" s="575"/>
      <c r="D17" s="331"/>
      <c r="E17" s="131"/>
      <c r="F17" s="92">
        <f t="shared" si="3"/>
        <v>0</v>
      </c>
      <c r="G17" s="282"/>
      <c r="H17" s="381"/>
      <c r="I17" s="129">
        <f t="shared" si="4"/>
        <v>1996.3199999999997</v>
      </c>
    </row>
    <row r="18" spans="1:9" x14ac:dyDescent="0.25">
      <c r="B18" s="404">
        <f t="shared" si="2"/>
        <v>74</v>
      </c>
      <c r="C18" s="575"/>
      <c r="D18" s="331"/>
      <c r="E18" s="131"/>
      <c r="F18" s="92">
        <f t="shared" si="3"/>
        <v>0</v>
      </c>
      <c r="G18" s="282"/>
      <c r="H18" s="381"/>
      <c r="I18" s="129">
        <f t="shared" si="4"/>
        <v>1996.3199999999997</v>
      </c>
    </row>
    <row r="19" spans="1:9" x14ac:dyDescent="0.25">
      <c r="B19" s="404">
        <f t="shared" si="2"/>
        <v>74</v>
      </c>
      <c r="C19" s="575"/>
      <c r="D19" s="331"/>
      <c r="E19" s="131"/>
      <c r="F19" s="92">
        <f t="shared" si="3"/>
        <v>0</v>
      </c>
      <c r="G19" s="282"/>
      <c r="H19" s="381"/>
      <c r="I19" s="129">
        <f t="shared" si="4"/>
        <v>1996.3199999999997</v>
      </c>
    </row>
    <row r="20" spans="1:9" x14ac:dyDescent="0.25">
      <c r="B20" s="404">
        <f t="shared" si="2"/>
        <v>74</v>
      </c>
      <c r="C20" s="575"/>
      <c r="D20" s="331"/>
      <c r="E20" s="131"/>
      <c r="F20" s="92">
        <f t="shared" si="3"/>
        <v>0</v>
      </c>
      <c r="G20" s="282"/>
      <c r="H20" s="381"/>
      <c r="I20" s="129">
        <f t="shared" si="4"/>
        <v>1996.3199999999997</v>
      </c>
    </row>
    <row r="21" spans="1:9" x14ac:dyDescent="0.25">
      <c r="B21" s="404">
        <f t="shared" si="2"/>
        <v>74</v>
      </c>
      <c r="C21" s="575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4">
        <f t="shared" si="2"/>
        <v>74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4">
        <f t="shared" si="2"/>
        <v>74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4">
        <f t="shared" si="2"/>
        <v>74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4">
        <f t="shared" si="2"/>
        <v>74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4">
        <f t="shared" si="2"/>
        <v>74</v>
      </c>
      <c r="C26" s="575"/>
      <c r="D26" s="331"/>
      <c r="E26" s="131"/>
      <c r="F26" s="92">
        <f t="shared" si="3"/>
        <v>0</v>
      </c>
      <c r="G26" s="977"/>
      <c r="H26" s="149"/>
      <c r="I26" s="129">
        <f t="shared" si="4"/>
        <v>1996.3199999999997</v>
      </c>
    </row>
    <row r="27" spans="1:9" x14ac:dyDescent="0.25">
      <c r="B27" s="404">
        <f t="shared" si="2"/>
        <v>74</v>
      </c>
      <c r="C27" s="575"/>
      <c r="D27" s="978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4">
        <f t="shared" si="2"/>
        <v>74</v>
      </c>
      <c r="C28" s="575"/>
      <c r="D28" s="978"/>
      <c r="E28" s="979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1" t="s">
        <v>293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111</v>
      </c>
      <c r="C4" s="100"/>
      <c r="D4" s="132"/>
      <c r="E4" s="86"/>
      <c r="F4" s="73"/>
      <c r="G4" s="231"/>
    </row>
    <row r="5" spans="1:9" x14ac:dyDescent="0.25">
      <c r="A5" s="1204" t="s">
        <v>95</v>
      </c>
      <c r="B5" s="1270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20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118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166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5">
        <v>44940</v>
      </c>
      <c r="F12" s="950">
        <f t="shared" si="0"/>
        <v>762.16</v>
      </c>
      <c r="G12" s="929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5">
        <v>44943</v>
      </c>
      <c r="F13" s="950">
        <f t="shared" si="0"/>
        <v>13.61</v>
      </c>
      <c r="G13" s="929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5">
        <v>44944</v>
      </c>
      <c r="F14" s="950">
        <f t="shared" si="0"/>
        <v>13.61</v>
      </c>
      <c r="G14" s="929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5">
        <v>44947</v>
      </c>
      <c r="F15" s="950">
        <f t="shared" si="0"/>
        <v>13.61</v>
      </c>
      <c r="G15" s="929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5">
        <v>44947</v>
      </c>
      <c r="F16" s="950">
        <f t="shared" si="0"/>
        <v>81.66</v>
      </c>
      <c r="G16" s="929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5">
        <v>44949</v>
      </c>
      <c r="F17" s="950">
        <f t="shared" si="0"/>
        <v>68.05</v>
      </c>
      <c r="G17" s="929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5">
        <v>44949</v>
      </c>
      <c r="F18" s="950">
        <f t="shared" si="0"/>
        <v>666.89</v>
      </c>
      <c r="G18" s="929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5">
        <v>44951</v>
      </c>
      <c r="F19" s="950">
        <f t="shared" si="0"/>
        <v>68.05</v>
      </c>
      <c r="G19" s="929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5">
        <v>44954</v>
      </c>
      <c r="F20" s="950">
        <f t="shared" si="0"/>
        <v>81.66</v>
      </c>
      <c r="G20" s="929" t="s">
        <v>275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9</v>
      </c>
      <c r="C21" s="15"/>
      <c r="D21" s="950"/>
      <c r="E21" s="955"/>
      <c r="F21" s="950">
        <f t="shared" si="0"/>
        <v>0</v>
      </c>
      <c r="G21" s="929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0"/>
      <c r="E22" s="955"/>
      <c r="F22" s="950">
        <f t="shared" si="0"/>
        <v>0</v>
      </c>
      <c r="G22" s="929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0"/>
      <c r="E23" s="955"/>
      <c r="F23" s="950">
        <f t="shared" si="0"/>
        <v>0</v>
      </c>
      <c r="G23" s="929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0"/>
      <c r="E24" s="955"/>
      <c r="F24" s="950">
        <f t="shared" si="0"/>
        <v>0</v>
      </c>
      <c r="G24" s="954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0"/>
      <c r="E25" s="955"/>
      <c r="F25" s="950">
        <f t="shared" si="0"/>
        <v>0</v>
      </c>
      <c r="G25" s="954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0"/>
      <c r="E26" s="955"/>
      <c r="F26" s="950">
        <f t="shared" si="0"/>
        <v>0</v>
      </c>
      <c r="G26" s="954"/>
      <c r="H26" s="201"/>
      <c r="I26" s="129">
        <f t="shared" si="2"/>
        <v>122.49000000000049</v>
      </c>
    </row>
    <row r="27" spans="1:9" x14ac:dyDescent="0.25">
      <c r="B27" s="104"/>
      <c r="C27" s="15"/>
      <c r="D27" s="950"/>
      <c r="E27" s="955"/>
      <c r="F27" s="950">
        <f t="shared" si="0"/>
        <v>0</v>
      </c>
      <c r="G27" s="954"/>
      <c r="H27" s="956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1" t="s">
        <v>81</v>
      </c>
      <c r="C4" s="100"/>
      <c r="D4" s="132"/>
      <c r="E4" s="86"/>
      <c r="F4" s="73"/>
      <c r="G4" s="231"/>
    </row>
    <row r="5" spans="1:9" x14ac:dyDescent="0.25">
      <c r="A5" s="75"/>
      <c r="B5" s="1272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99</v>
      </c>
      <c r="C4" s="100"/>
      <c r="D4" s="132"/>
      <c r="E4" s="86"/>
      <c r="F4" s="73"/>
      <c r="G4" s="231"/>
    </row>
    <row r="5" spans="1:9" x14ac:dyDescent="0.25">
      <c r="A5" s="1199"/>
      <c r="B5" s="1270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9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1" t="s">
        <v>294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100</v>
      </c>
      <c r="C4" s="100"/>
      <c r="D4" s="132"/>
      <c r="E4" s="86"/>
      <c r="F4" s="73"/>
      <c r="G4" s="231"/>
    </row>
    <row r="5" spans="1:9" x14ac:dyDescent="0.25">
      <c r="A5" s="1199" t="s">
        <v>145</v>
      </c>
      <c r="B5" s="1274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19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4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29"/>
      <c r="E22" s="430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1" t="s">
        <v>277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196" t="s">
        <v>146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196"/>
      <c r="C6" s="223">
        <v>72</v>
      </c>
      <c r="D6" s="131">
        <v>44925</v>
      </c>
      <c r="E6" s="725">
        <v>713.92</v>
      </c>
      <c r="F6" s="957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1" t="s">
        <v>278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197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2"/>
      <c r="B6" s="1197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79">
        <f>F6-C9+F5+F7+F4</f>
        <v>78</v>
      </c>
      <c r="C9" s="958">
        <v>15</v>
      </c>
      <c r="D9" s="633">
        <v>180.93</v>
      </c>
      <c r="E9" s="662">
        <v>44925</v>
      </c>
      <c r="F9" s="633">
        <f>D9</f>
        <v>180.93</v>
      </c>
      <c r="G9" s="631" t="s">
        <v>200</v>
      </c>
      <c r="H9" s="632">
        <v>98</v>
      </c>
      <c r="I9" s="719">
        <f>E6-F9+E5+E7+E4</f>
        <v>946.1099999999999</v>
      </c>
    </row>
    <row r="10" spans="1: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2">D13</f>
        <v>123.17</v>
      </c>
      <c r="G13" s="619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58">
        <v>5</v>
      </c>
      <c r="D14" s="617">
        <v>60.81</v>
      </c>
      <c r="E14" s="925">
        <v>44953</v>
      </c>
      <c r="F14" s="617">
        <f t="shared" si="2"/>
        <v>60.81</v>
      </c>
      <c r="G14" s="619" t="s">
        <v>269</v>
      </c>
      <c r="H14" s="201">
        <v>98</v>
      </c>
      <c r="I14" s="719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17"/>
      <c r="E15" s="925"/>
      <c r="F15" s="617">
        <f t="shared" si="2"/>
        <v>0</v>
      </c>
      <c r="G15" s="619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17"/>
      <c r="E16" s="925"/>
      <c r="F16" s="617">
        <f t="shared" si="2"/>
        <v>0</v>
      </c>
      <c r="G16" s="619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17"/>
      <c r="E17" s="925"/>
      <c r="F17" s="617">
        <f t="shared" si="2"/>
        <v>0</v>
      </c>
      <c r="G17" s="619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17"/>
      <c r="E18" s="925"/>
      <c r="F18" s="617">
        <f t="shared" si="2"/>
        <v>0</v>
      </c>
      <c r="G18" s="619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17"/>
      <c r="E19" s="925"/>
      <c r="F19" s="617">
        <f t="shared" si="2"/>
        <v>0</v>
      </c>
      <c r="G19" s="619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17"/>
      <c r="E20" s="925"/>
      <c r="F20" s="617">
        <f t="shared" si="2"/>
        <v>0</v>
      </c>
      <c r="G20" s="619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17"/>
      <c r="E21" s="925"/>
      <c r="F21" s="617">
        <f t="shared" si="2"/>
        <v>0</v>
      </c>
      <c r="G21" s="619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17"/>
      <c r="E22" s="925"/>
      <c r="F22" s="617">
        <f t="shared" si="2"/>
        <v>0</v>
      </c>
      <c r="G22" s="619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17"/>
      <c r="E23" s="925"/>
      <c r="F23" s="617">
        <f t="shared" si="2"/>
        <v>0</v>
      </c>
      <c r="G23" s="619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17"/>
      <c r="E24" s="925"/>
      <c r="F24" s="617">
        <f t="shared" si="2"/>
        <v>0</v>
      </c>
      <c r="G24" s="619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17"/>
      <c r="E25" s="925"/>
      <c r="F25" s="617">
        <f t="shared" si="2"/>
        <v>0</v>
      </c>
      <c r="G25" s="619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17"/>
      <c r="E26" s="925"/>
      <c r="F26" s="617">
        <f t="shared" si="2"/>
        <v>0</v>
      </c>
      <c r="G26" s="619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17"/>
      <c r="E27" s="925"/>
      <c r="F27" s="617">
        <f t="shared" si="2"/>
        <v>0</v>
      </c>
      <c r="G27" s="619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17"/>
      <c r="E28" s="925"/>
      <c r="F28" s="617">
        <f t="shared" si="2"/>
        <v>0</v>
      </c>
      <c r="G28" s="619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193" t="s">
        <v>11</v>
      </c>
      <c r="D53" s="1194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91" t="s">
        <v>279</v>
      </c>
      <c r="B1" s="1191"/>
      <c r="C1" s="1191"/>
      <c r="D1" s="1191"/>
      <c r="E1" s="1191"/>
      <c r="F1" s="1191"/>
      <c r="G1" s="11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79"/>
      <c r="D4" s="647"/>
      <c r="E4" s="832"/>
      <c r="F4" s="766"/>
      <c r="G4" s="152"/>
      <c r="H4" s="152"/>
    </row>
    <row r="5" spans="1:10" ht="15.75" customHeight="1" x14ac:dyDescent="0.25">
      <c r="A5" s="220" t="s">
        <v>62</v>
      </c>
      <c r="B5" s="1198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</row>
    <row r="6" spans="1:10" x14ac:dyDescent="0.25">
      <c r="A6" s="220"/>
      <c r="B6" s="1198"/>
      <c r="C6" s="379"/>
      <c r="D6" s="647"/>
      <c r="E6" s="831"/>
      <c r="F6" s="766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79"/>
      <c r="D7" s="647"/>
      <c r="E7" s="832"/>
      <c r="F7" s="76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0">
        <f>F6-C9+F5+F7+F4</f>
        <v>42</v>
      </c>
      <c r="C9" s="930"/>
      <c r="D9" s="633"/>
      <c r="E9" s="662"/>
      <c r="F9" s="633">
        <f t="shared" ref="F9:F40" si="0">D9</f>
        <v>0</v>
      </c>
      <c r="G9" s="631"/>
      <c r="H9" s="632"/>
      <c r="I9" s="719">
        <f>E6-F9+E5+E7+E4</f>
        <v>496.79</v>
      </c>
    </row>
    <row r="10" spans="1:10" x14ac:dyDescent="0.25">
      <c r="A10" s="190"/>
      <c r="B10" s="779">
        <f>B9-C10</f>
        <v>42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496.79</v>
      </c>
      <c r="J10" s="664"/>
    </row>
    <row r="11" spans="1:10" x14ac:dyDescent="0.25">
      <c r="A11" s="178"/>
      <c r="B11" s="779">
        <f t="shared" ref="B11:B40" si="1">B10-C11</f>
        <v>42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2">I10-F11</f>
        <v>496.79</v>
      </c>
      <c r="J11" s="664"/>
    </row>
    <row r="12" spans="1:10" x14ac:dyDescent="0.25">
      <c r="A12" s="178"/>
      <c r="B12" s="779">
        <f t="shared" si="1"/>
        <v>42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2"/>
        <v>496.79</v>
      </c>
      <c r="J12" s="664"/>
    </row>
    <row r="13" spans="1:10" x14ac:dyDescent="0.25">
      <c r="A13" s="82" t="s">
        <v>33</v>
      </c>
      <c r="B13" s="779">
        <f t="shared" si="1"/>
        <v>42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2"/>
        <v>496.79</v>
      </c>
      <c r="J13" s="664"/>
    </row>
    <row r="14" spans="1:10" x14ac:dyDescent="0.25">
      <c r="A14" s="73"/>
      <c r="B14" s="779">
        <f t="shared" si="1"/>
        <v>42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2"/>
        <v>496.79</v>
      </c>
      <c r="J14" s="664"/>
    </row>
    <row r="15" spans="1:10" x14ac:dyDescent="0.25">
      <c r="A15" s="73"/>
      <c r="B15" s="779">
        <f t="shared" si="1"/>
        <v>42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2"/>
        <v>496.79</v>
      </c>
    </row>
    <row r="16" spans="1:10" x14ac:dyDescent="0.25">
      <c r="B16" s="779">
        <f t="shared" si="1"/>
        <v>42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2"/>
        <v>496.79</v>
      </c>
    </row>
    <row r="17" spans="1:9" x14ac:dyDescent="0.25">
      <c r="B17" s="779">
        <f t="shared" si="1"/>
        <v>42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2"/>
        <v>496.79</v>
      </c>
    </row>
    <row r="18" spans="1:9" x14ac:dyDescent="0.25">
      <c r="A18" s="119"/>
      <c r="B18" s="779">
        <f t="shared" si="1"/>
        <v>42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2"/>
        <v>496.79</v>
      </c>
    </row>
    <row r="19" spans="1:9" x14ac:dyDescent="0.25">
      <c r="A19" s="119"/>
      <c r="B19" s="83">
        <f t="shared" si="1"/>
        <v>42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193" t="s">
        <v>11</v>
      </c>
      <c r="D47" s="1194"/>
      <c r="E47" s="57">
        <f>E5+E6-F42+E7</f>
        <v>496.79</v>
      </c>
      <c r="F47" s="73"/>
    </row>
    <row r="50" spans="1:7" x14ac:dyDescent="0.25">
      <c r="A50" s="220"/>
      <c r="B50" s="1199"/>
      <c r="C50" s="467"/>
      <c r="D50" s="225"/>
      <c r="E50" s="78"/>
      <c r="F50" s="62"/>
      <c r="G50" s="5"/>
    </row>
    <row r="51" spans="1:7" x14ac:dyDescent="0.25">
      <c r="A51" s="220"/>
      <c r="B51" s="1199"/>
      <c r="C51" s="379"/>
      <c r="D51" s="131"/>
      <c r="E51" s="204"/>
      <c r="F51" s="62"/>
      <c r="G51" s="47"/>
    </row>
    <row r="52" spans="1:7" x14ac:dyDescent="0.25">
      <c r="B52" s="19"/>
      <c r="C52" s="467"/>
      <c r="D52" s="131"/>
      <c r="E52" s="47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M7" sqref="M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191" t="s">
        <v>280</v>
      </c>
      <c r="B1" s="1191"/>
      <c r="C1" s="1191"/>
      <c r="D1" s="1191"/>
      <c r="E1" s="1191"/>
      <c r="F1" s="1191"/>
      <c r="G1" s="1191"/>
      <c r="H1" s="11">
        <v>1</v>
      </c>
      <c r="K1" s="1195" t="s">
        <v>280</v>
      </c>
      <c r="L1" s="1195"/>
      <c r="M1" s="1195"/>
      <c r="N1" s="1195"/>
      <c r="O1" s="1195"/>
      <c r="P1" s="1195"/>
      <c r="Q1" s="1195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3"/>
      <c r="D4" s="131"/>
      <c r="E4" s="78"/>
      <c r="F4" s="62"/>
      <c r="G4" s="152"/>
      <c r="H4" s="152"/>
      <c r="K4" s="12"/>
      <c r="L4" s="12"/>
      <c r="M4" s="467">
        <v>99</v>
      </c>
      <c r="N4" s="225">
        <v>44959</v>
      </c>
      <c r="O4" s="78">
        <v>502.33</v>
      </c>
      <c r="P4" s="62">
        <v>42</v>
      </c>
      <c r="Q4" s="152"/>
      <c r="R4" s="152"/>
    </row>
    <row r="5" spans="1:25" ht="15" customHeight="1" x14ac:dyDescent="0.25">
      <c r="A5" s="220" t="s">
        <v>62</v>
      </c>
      <c r="B5" s="1200" t="s">
        <v>87</v>
      </c>
      <c r="C5" s="467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200" t="s">
        <v>87</v>
      </c>
      <c r="M5" s="473">
        <v>99</v>
      </c>
      <c r="N5" s="131">
        <v>44966</v>
      </c>
      <c r="O5" s="78">
        <v>499.27</v>
      </c>
      <c r="P5" s="62">
        <v>39</v>
      </c>
      <c r="Q5" s="5"/>
    </row>
    <row r="6" spans="1:25" x14ac:dyDescent="0.25">
      <c r="A6" s="220"/>
      <c r="B6" s="1200"/>
      <c r="C6" s="379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200"/>
      <c r="M6" s="379"/>
      <c r="N6" s="131"/>
      <c r="O6" s="204"/>
      <c r="P6" s="62"/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7"/>
      <c r="D7" s="131"/>
      <c r="E7" s="472"/>
      <c r="F7" s="73"/>
      <c r="L7" s="19"/>
      <c r="M7" s="467">
        <v>99</v>
      </c>
      <c r="N7" s="131">
        <v>44968</v>
      </c>
      <c r="O7" s="472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2">
        <f>F6-C9+F5+F7+F4</f>
        <v>38</v>
      </c>
      <c r="C9" s="717">
        <v>5</v>
      </c>
      <c r="D9" s="633">
        <v>63.96</v>
      </c>
      <c r="E9" s="662">
        <v>44950</v>
      </c>
      <c r="F9" s="633">
        <f t="shared" ref="F9" si="0">D9</f>
        <v>63.96</v>
      </c>
      <c r="G9" s="631" t="s">
        <v>263</v>
      </c>
      <c r="H9" s="632">
        <v>101</v>
      </c>
      <c r="I9" s="666">
        <f>E6-F9+E5+E7+E4</f>
        <v>480.90000000000003</v>
      </c>
      <c r="K9" s="80" t="s">
        <v>32</v>
      </c>
      <c r="L9" s="772">
        <f>P6-M9+P5+P7+P4</f>
        <v>123</v>
      </c>
      <c r="M9" s="717"/>
      <c r="N9" s="633"/>
      <c r="O9" s="662"/>
      <c r="P9" s="633">
        <f t="shared" ref="P9:P72" si="1">N9</f>
        <v>0</v>
      </c>
      <c r="Q9" s="631"/>
      <c r="R9" s="632"/>
      <c r="S9" s="666">
        <f>O6-P9+O5+O7+O4</f>
        <v>1533.1999999999998</v>
      </c>
    </row>
    <row r="10" spans="1:25" x14ac:dyDescent="0.25">
      <c r="A10" s="190"/>
      <c r="B10" s="772">
        <f>B9-C10</f>
        <v>23</v>
      </c>
      <c r="C10" s="717">
        <v>15</v>
      </c>
      <c r="D10" s="633">
        <v>191.25</v>
      </c>
      <c r="E10" s="662">
        <v>44950</v>
      </c>
      <c r="F10" s="633">
        <f t="shared" ref="F10:F72" si="2">D10</f>
        <v>191.25</v>
      </c>
      <c r="G10" s="631" t="s">
        <v>264</v>
      </c>
      <c r="H10" s="632">
        <v>101</v>
      </c>
      <c r="I10" s="666">
        <f>I9-F10</f>
        <v>289.65000000000003</v>
      </c>
      <c r="K10" s="190"/>
      <c r="L10" s="772">
        <f>L9-M10</f>
        <v>123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1533.1999999999998</v>
      </c>
      <c r="T10" s="664"/>
      <c r="U10" s="664"/>
      <c r="V10" s="664"/>
      <c r="W10" s="664"/>
      <c r="X10" s="664"/>
      <c r="Y10" s="664"/>
    </row>
    <row r="11" spans="1:25" x14ac:dyDescent="0.25">
      <c r="A11" s="178"/>
      <c r="B11" s="722">
        <f t="shared" ref="B11:B74" si="3">B10-C11</f>
        <v>22</v>
      </c>
      <c r="C11" s="717">
        <v>1</v>
      </c>
      <c r="D11" s="633">
        <v>13.15</v>
      </c>
      <c r="E11" s="662">
        <v>44954</v>
      </c>
      <c r="F11" s="633">
        <f t="shared" si="2"/>
        <v>13.15</v>
      </c>
      <c r="G11" s="631" t="s">
        <v>274</v>
      </c>
      <c r="H11" s="632">
        <v>101</v>
      </c>
      <c r="I11" s="719">
        <f t="shared" ref="I11:I74" si="4">I10-F11</f>
        <v>276.50000000000006</v>
      </c>
      <c r="K11" s="178"/>
      <c r="L11" s="772">
        <f t="shared" ref="L11:L74" si="5">L10-M11</f>
        <v>123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74" si="6">S10-P11</f>
        <v>1533.1999999999998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72">
        <f t="shared" si="3"/>
        <v>22</v>
      </c>
      <c r="C12" s="717"/>
      <c r="D12" s="633"/>
      <c r="E12" s="662"/>
      <c r="F12" s="633">
        <f t="shared" si="2"/>
        <v>0</v>
      </c>
      <c r="G12" s="631"/>
      <c r="H12" s="632"/>
      <c r="I12" s="666">
        <f t="shared" si="4"/>
        <v>276.50000000000006</v>
      </c>
      <c r="K12" s="178"/>
      <c r="L12" s="772">
        <f t="shared" si="5"/>
        <v>123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1533.1999999999998</v>
      </c>
      <c r="T12" s="664"/>
      <c r="U12" s="664"/>
      <c r="V12" s="664"/>
      <c r="W12" s="664"/>
      <c r="X12" s="664"/>
      <c r="Y12" s="664"/>
    </row>
    <row r="13" spans="1:25" x14ac:dyDescent="0.25">
      <c r="A13" s="82" t="s">
        <v>33</v>
      </c>
      <c r="B13" s="772">
        <f t="shared" si="3"/>
        <v>22</v>
      </c>
      <c r="C13" s="717"/>
      <c r="D13" s="633"/>
      <c r="E13" s="662"/>
      <c r="F13" s="633">
        <f t="shared" si="2"/>
        <v>0</v>
      </c>
      <c r="G13" s="631"/>
      <c r="H13" s="632"/>
      <c r="I13" s="666">
        <f t="shared" si="4"/>
        <v>276.50000000000006</v>
      </c>
      <c r="K13" s="82" t="s">
        <v>33</v>
      </c>
      <c r="L13" s="772">
        <f t="shared" si="5"/>
        <v>123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1533.1999999999998</v>
      </c>
      <c r="T13" s="664"/>
      <c r="U13" s="664"/>
      <c r="V13" s="664"/>
      <c r="W13" s="664"/>
      <c r="X13" s="664"/>
      <c r="Y13" s="664"/>
    </row>
    <row r="14" spans="1:25" x14ac:dyDescent="0.25">
      <c r="A14" s="73"/>
      <c r="B14" s="772">
        <f t="shared" si="3"/>
        <v>22</v>
      </c>
      <c r="C14" s="717"/>
      <c r="D14" s="633"/>
      <c r="E14" s="662"/>
      <c r="F14" s="633">
        <f t="shared" si="2"/>
        <v>0</v>
      </c>
      <c r="G14" s="631"/>
      <c r="H14" s="632"/>
      <c r="I14" s="666">
        <f t="shared" si="4"/>
        <v>276.50000000000006</v>
      </c>
      <c r="K14" s="73"/>
      <c r="L14" s="772">
        <f t="shared" si="5"/>
        <v>123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1533.1999999999998</v>
      </c>
    </row>
    <row r="15" spans="1:25" ht="15.75" customHeight="1" x14ac:dyDescent="0.25">
      <c r="A15" s="73"/>
      <c r="B15" s="772">
        <f t="shared" si="3"/>
        <v>22</v>
      </c>
      <c r="C15" s="717"/>
      <c r="D15" s="633"/>
      <c r="E15" s="662"/>
      <c r="F15" s="633">
        <f t="shared" si="2"/>
        <v>0</v>
      </c>
      <c r="G15" s="631"/>
      <c r="H15" s="632"/>
      <c r="I15" s="666">
        <f t="shared" si="4"/>
        <v>276.50000000000006</v>
      </c>
      <c r="K15" s="73"/>
      <c r="L15" s="772">
        <f t="shared" si="5"/>
        <v>123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1533.1999999999998</v>
      </c>
    </row>
    <row r="16" spans="1:25" ht="15.75" customHeight="1" x14ac:dyDescent="0.25">
      <c r="B16" s="772">
        <f t="shared" si="3"/>
        <v>22</v>
      </c>
      <c r="C16" s="717"/>
      <c r="D16" s="633"/>
      <c r="E16" s="662"/>
      <c r="F16" s="633">
        <f t="shared" si="2"/>
        <v>0</v>
      </c>
      <c r="G16" s="631"/>
      <c r="H16" s="632"/>
      <c r="I16" s="666">
        <f t="shared" si="4"/>
        <v>276.50000000000006</v>
      </c>
      <c r="L16" s="772">
        <f t="shared" si="5"/>
        <v>123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1533.1999999999998</v>
      </c>
    </row>
    <row r="17" spans="1:19" x14ac:dyDescent="0.25">
      <c r="B17" s="772">
        <f t="shared" si="3"/>
        <v>22</v>
      </c>
      <c r="C17" s="717"/>
      <c r="D17" s="633"/>
      <c r="E17" s="662"/>
      <c r="F17" s="633">
        <f t="shared" si="2"/>
        <v>0</v>
      </c>
      <c r="G17" s="631"/>
      <c r="H17" s="632"/>
      <c r="I17" s="666">
        <f t="shared" si="4"/>
        <v>276.50000000000006</v>
      </c>
      <c r="L17" s="772">
        <f t="shared" si="5"/>
        <v>123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1533.1999999999998</v>
      </c>
    </row>
    <row r="18" spans="1:19" x14ac:dyDescent="0.25">
      <c r="A18" s="119"/>
      <c r="B18" s="772">
        <f t="shared" si="3"/>
        <v>22</v>
      </c>
      <c r="C18" s="717"/>
      <c r="D18" s="633"/>
      <c r="E18" s="662"/>
      <c r="F18" s="633">
        <f t="shared" si="2"/>
        <v>0</v>
      </c>
      <c r="G18" s="631"/>
      <c r="H18" s="632"/>
      <c r="I18" s="666">
        <f t="shared" si="4"/>
        <v>276.50000000000006</v>
      </c>
      <c r="K18" s="119"/>
      <c r="L18" s="772">
        <f t="shared" si="5"/>
        <v>123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1533.1999999999998</v>
      </c>
    </row>
    <row r="19" spans="1:19" x14ac:dyDescent="0.25">
      <c r="A19" s="119"/>
      <c r="B19" s="772">
        <f t="shared" si="3"/>
        <v>22</v>
      </c>
      <c r="C19" s="717"/>
      <c r="D19" s="633"/>
      <c r="E19" s="662"/>
      <c r="F19" s="633">
        <f t="shared" si="2"/>
        <v>0</v>
      </c>
      <c r="G19" s="631"/>
      <c r="H19" s="632"/>
      <c r="I19" s="666">
        <f t="shared" si="4"/>
        <v>276.50000000000006</v>
      </c>
      <c r="K19" s="119"/>
      <c r="L19" s="772">
        <f t="shared" si="5"/>
        <v>123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1533.1999999999998</v>
      </c>
    </row>
    <row r="20" spans="1:19" x14ac:dyDescent="0.25">
      <c r="A20" s="119"/>
      <c r="B20" s="772">
        <f t="shared" si="3"/>
        <v>22</v>
      </c>
      <c r="C20" s="717"/>
      <c r="D20" s="633"/>
      <c r="E20" s="662"/>
      <c r="F20" s="633">
        <f t="shared" si="2"/>
        <v>0</v>
      </c>
      <c r="G20" s="631"/>
      <c r="H20" s="632"/>
      <c r="I20" s="666">
        <f t="shared" si="4"/>
        <v>276.50000000000006</v>
      </c>
      <c r="K20" s="119"/>
      <c r="L20" s="772">
        <f t="shared" si="5"/>
        <v>123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1533.1999999999998</v>
      </c>
    </row>
    <row r="21" spans="1:19" x14ac:dyDescent="0.25">
      <c r="A21" s="119"/>
      <c r="B21" s="772">
        <f t="shared" si="3"/>
        <v>22</v>
      </c>
      <c r="C21" s="717"/>
      <c r="D21" s="633"/>
      <c r="E21" s="662"/>
      <c r="F21" s="633">
        <f t="shared" si="2"/>
        <v>0</v>
      </c>
      <c r="G21" s="631"/>
      <c r="H21" s="632"/>
      <c r="I21" s="666">
        <f t="shared" si="4"/>
        <v>276.50000000000006</v>
      </c>
      <c r="K21" s="119"/>
      <c r="L21" s="772">
        <f t="shared" si="5"/>
        <v>123</v>
      </c>
      <c r="M21" s="717"/>
      <c r="N21" s="633"/>
      <c r="O21" s="662"/>
      <c r="P21" s="633">
        <f t="shared" si="1"/>
        <v>0</v>
      </c>
      <c r="Q21" s="631"/>
      <c r="R21" s="632"/>
      <c r="S21" s="666">
        <f t="shared" si="6"/>
        <v>1533.1999999999998</v>
      </c>
    </row>
    <row r="22" spans="1:19" x14ac:dyDescent="0.25">
      <c r="A22" s="119"/>
      <c r="B22" s="772">
        <f t="shared" si="3"/>
        <v>22</v>
      </c>
      <c r="C22" s="717"/>
      <c r="D22" s="633"/>
      <c r="E22" s="662"/>
      <c r="F22" s="633">
        <f t="shared" si="2"/>
        <v>0</v>
      </c>
      <c r="G22" s="631"/>
      <c r="H22" s="632"/>
      <c r="I22" s="666">
        <f t="shared" si="4"/>
        <v>276.50000000000006</v>
      </c>
      <c r="K22" s="119"/>
      <c r="L22" s="772">
        <f t="shared" si="5"/>
        <v>123</v>
      </c>
      <c r="M22" s="717"/>
      <c r="N22" s="633"/>
      <c r="O22" s="662"/>
      <c r="P22" s="633">
        <f t="shared" si="1"/>
        <v>0</v>
      </c>
      <c r="Q22" s="631"/>
      <c r="R22" s="632"/>
      <c r="S22" s="666">
        <f t="shared" si="6"/>
        <v>1533.1999999999998</v>
      </c>
    </row>
    <row r="23" spans="1:19" x14ac:dyDescent="0.25">
      <c r="A23" s="120"/>
      <c r="B23" s="772">
        <f t="shared" si="3"/>
        <v>22</v>
      </c>
      <c r="C23" s="717"/>
      <c r="D23" s="633"/>
      <c r="E23" s="662"/>
      <c r="F23" s="633">
        <f t="shared" si="2"/>
        <v>0</v>
      </c>
      <c r="G23" s="631"/>
      <c r="H23" s="632"/>
      <c r="I23" s="666">
        <f t="shared" si="4"/>
        <v>276.50000000000006</v>
      </c>
      <c r="K23" s="120"/>
      <c r="L23" s="772">
        <f t="shared" si="5"/>
        <v>123</v>
      </c>
      <c r="M23" s="717"/>
      <c r="N23" s="633"/>
      <c r="O23" s="662"/>
      <c r="P23" s="633">
        <f t="shared" si="1"/>
        <v>0</v>
      </c>
      <c r="Q23" s="631"/>
      <c r="R23" s="632"/>
      <c r="S23" s="666">
        <f t="shared" si="6"/>
        <v>1533.1999999999998</v>
      </c>
    </row>
    <row r="24" spans="1:19" x14ac:dyDescent="0.25">
      <c r="A24" s="119"/>
      <c r="B24" s="772">
        <f t="shared" si="3"/>
        <v>22</v>
      </c>
      <c r="C24" s="717"/>
      <c r="D24" s="633"/>
      <c r="E24" s="662"/>
      <c r="F24" s="633">
        <f t="shared" si="2"/>
        <v>0</v>
      </c>
      <c r="G24" s="631"/>
      <c r="H24" s="632"/>
      <c r="I24" s="666">
        <f t="shared" si="4"/>
        <v>276.50000000000006</v>
      </c>
      <c r="K24" s="119"/>
      <c r="L24" s="772">
        <f t="shared" si="5"/>
        <v>123</v>
      </c>
      <c r="M24" s="717"/>
      <c r="N24" s="633"/>
      <c r="O24" s="662"/>
      <c r="P24" s="633">
        <f t="shared" si="1"/>
        <v>0</v>
      </c>
      <c r="Q24" s="631"/>
      <c r="R24" s="632"/>
      <c r="S24" s="666">
        <f t="shared" si="6"/>
        <v>1533.1999999999998</v>
      </c>
    </row>
    <row r="25" spans="1:19" x14ac:dyDescent="0.25">
      <c r="A25" s="119"/>
      <c r="B25" s="772">
        <f t="shared" si="3"/>
        <v>22</v>
      </c>
      <c r="C25" s="717"/>
      <c r="D25" s="633"/>
      <c r="E25" s="662"/>
      <c r="F25" s="633">
        <f t="shared" si="2"/>
        <v>0</v>
      </c>
      <c r="G25" s="631"/>
      <c r="H25" s="632"/>
      <c r="I25" s="666">
        <f t="shared" si="4"/>
        <v>276.50000000000006</v>
      </c>
      <c r="K25" s="119"/>
      <c r="L25" s="772">
        <f t="shared" si="5"/>
        <v>123</v>
      </c>
      <c r="M25" s="717"/>
      <c r="N25" s="633"/>
      <c r="O25" s="662"/>
      <c r="P25" s="633">
        <f t="shared" si="1"/>
        <v>0</v>
      </c>
      <c r="Q25" s="631"/>
      <c r="R25" s="632"/>
      <c r="S25" s="666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81</v>
      </c>
    </row>
    <row r="82" spans="3:16" ht="15.75" thickBot="1" x14ac:dyDescent="0.3"/>
    <row r="83" spans="3:16" ht="15.75" thickBot="1" x14ac:dyDescent="0.3">
      <c r="C83" s="1193" t="s">
        <v>11</v>
      </c>
      <c r="D83" s="1194"/>
      <c r="E83" s="57">
        <f>E5+E6-F78+E7</f>
        <v>276.5</v>
      </c>
      <c r="F83" s="73"/>
      <c r="M83" s="1193" t="s">
        <v>11</v>
      </c>
      <c r="N83" s="1194"/>
      <c r="O83" s="57">
        <f>O5+O6-P78+O7</f>
        <v>1030.8699999999999</v>
      </c>
      <c r="P83" s="73"/>
    </row>
  </sheetData>
  <sortState ref="M4:P7">
    <sortCondition ref="N4:N7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95" t="s">
        <v>396</v>
      </c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01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03" t="s">
        <v>95</v>
      </c>
      <c r="B5" s="1202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03"/>
      <c r="B6" s="1202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02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193" t="s">
        <v>11</v>
      </c>
      <c r="D84" s="1194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2023-02-28T18:36:05Z</dcterms:modified>
</cp:coreProperties>
</file>