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9" i="40" l="1"/>
  <c r="Q10" i="40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S10" i="40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9" i="40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AA84" i="129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O73" i="54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S120" i="38" l="1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69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69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69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6" i="129" l="1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W37" i="65"/>
  <c r="P37" i="65"/>
  <c r="R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O53" i="57" l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Q39" i="209"/>
  <c r="P42" i="209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<sst xmlns="http://schemas.openxmlformats.org/spreadsheetml/2006/main" count="4001" uniqueCount="699">
  <si>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</si>
  <si>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</si>
  <si>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</si>
  <si>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</si>
  <si>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</si>
  <si>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</si>
  <si>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</si>
  <si>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</si>
  <si>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</si>
  <si>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</si>
  <si>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</si>
  <si>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</si>
  <si>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</si>
  <si>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</si>
  <si>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</si>
  <si>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</si>
  <si>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</si>
  <si>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</si>
  <si>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</si>
  <si>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</si>
  <si>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</si>
  <si>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</si>
  <si>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</si>
  <si>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</si>
  <si>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</si>
  <si>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</si>
  <si>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</si>
  <si>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</si>
  <si>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</si>
  <si>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</si>
  <si>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</si>
  <si>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</si>
  <si>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</si>
  <si>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</si>
  <si>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</si>
  <si>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</si>
  <si>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</si>
  <si>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</si>
  <si>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</si>
  <si>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</si>
  <si>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</si>
  <si>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</si>
  <si>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</si>
  <si>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</si>
  <si>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</si>
  <si>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</si>
  <si>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</si>
  <si>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</si>
  <si>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</si>
  <si>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</si>
  <si>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</si>
  <si>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</si>
  <si>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</si>
  <si>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</si>
  <si>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</si>
  <si>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</si>
  <si>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</si>
  <si>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</si>
  <si>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</si>
  <si>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</si>
  <si>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</si>
  <si>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</si>
  <si>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</si>
  <si>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</si>
  <si>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</si>
  <si>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</si>
  <si>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</si>
  <si>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</si>
  <si>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</si>
  <si>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</si>
  <si>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</si>
  <si>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</si>
  <si>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</si>
  <si>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</si>
  <si>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</si>
  <si>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</si>
  <si>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</si>
  <si>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</si>
  <si>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</si>
  <si>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</si>
  <si>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</si>
  <si>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</si>
  <si>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</si>
  <si>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</si>
  <si>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</si>
  <si>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</si>
  <si>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</si>
  <si>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</si>
  <si>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</si>
  <si>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</si>
  <si>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</si>
  <si>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</si>
  <si>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</si>
  <si>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</si>
  <si>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</si>
  <si>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</si>
  <si>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</si>
  <si>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</si>
  <si>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</si>
  <si>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</si>
  <si>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</si>
  <si>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</si>
  <si>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</si>
  <si>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</si>
  <si>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</si>
  <si>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</si>
  <si>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</si>
  <si>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</si>
  <si>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</si>
  <si>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</si>
  <si>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</si>
  <si>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</si>
  <si>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</si>
  <si>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</si>
  <si>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</si>
  <si>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</si>
  <si>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</si>
  <si>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</si>
  <si>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</si>
  <si>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</si>
  <si>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</si>
  <si>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</si>
  <si>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</si>
  <si>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</si>
  <si>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</si>
  <si>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</si>
  <si>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</si>
  <si>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</si>
  <si>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</si>
  <si>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</si>
  <si>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</si>
  <si>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</si>
  <si>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</si>
  <si>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</si>
  <si>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</si>
  <si>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</si>
  <si>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</si>
  <si>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</si>
  <si>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</si>
  <si>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</si>
  <si>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</si>
  <si>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</si>
  <si>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</si>
  <si>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</si>
  <si>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</si>
  <si>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</si>
  <si>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</si>
  <si>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</si>
  <si>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</si>
  <si>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</si>
  <si>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</si>
  <si>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</si>
  <si>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</si>
  <si>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</si>
  <si>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</si>
  <si>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</si>
  <si>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</si>
  <si>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</si>
  <si>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</si>
  <si>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</si>
  <si>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</si>
  <si>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</si>
  <si>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</si>
  <si>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</si>
  <si>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</si>
  <si>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</si>
  <si>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</si>
  <si>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</si>
  <si>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</si>
  <si>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</si>
  <si>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</si>
  <si>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</si>
  <si>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</si>
  <si>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</si>
  <si>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</si>
  <si>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</si>
  <si>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</si>
  <si>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</si>
  <si>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</si>
  <si>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</si>
  <si>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</si>
  <si>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</si>
  <si>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</si>
  <si>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</si>
  <si>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</si>
  <si>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</si>
  <si>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</si>
  <si>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</si>
  <si>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</si>
  <si>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</si>
  <si>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</si>
  <si>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</si>
  <si>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</si>
  <si>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</si>
  <si>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</si>
  <si>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</si>
  <si>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</si>
  <si>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</si>
  <si>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</si>
  <si>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</si>
  <si>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</si>
  <si>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</si>
  <si>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</si>
  <si>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</si>
  <si>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</si>
  <si>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</si>
  <si>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</si>
  <si>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</si>
  <si>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</si>
  <si>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</si>
  <si>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</si>
  <si>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</si>
  <si>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</si>
  <si>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</si>
  <si>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</si>
  <si>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</si>
  <si>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</si>
  <si>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</si>
  <si>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</si>
  <si>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</si>
  <si>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</si>
  <si>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</si>
  <si>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</si>
  <si>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</si>
  <si>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</si>
  <si>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</si>
  <si>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</si>
  <si>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</si>
  <si>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</si>
  <si>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</si>
  <si>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</si>
  <si>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</si>
  <si>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</si>
  <si>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</si>
  <si>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</si>
  <si>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</si>
  <si>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</si>
  <si>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</si>
  <si>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</si>
  <si>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</si>
  <si>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</si>
  <si>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</si>
  <si>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</si>
  <si>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</si>
  <si>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</si>
  <si>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</si>
  <si>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</si>
  <si>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</si>
  <si>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</si>
  <si>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</si>
  <si>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</si>
  <si>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</si>
  <si>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</si>
  <si>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</si>
  <si>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</si>
  <si>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</si>
  <si>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</si>
  <si>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</si>
  <si>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</si>
  <si>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</si>
  <si>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</si>
  <si>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</si>
  <si>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</si>
  <si>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</si>
  <si>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</si>
  <si>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</si>
  <si>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</si>
  <si>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</si>
  <si>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</si>
  <si>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</si>
  <si>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</si>
  <si>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</si>
  <si>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</si>
  <si>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</si>
  <si>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</si>
  <si>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</si>
  <si>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</si>
  <si>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</si>
  <si>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</si>
  <si>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</si>
  <si>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</si>
  <si>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</si>
  <si>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</si>
  <si>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</si>
  <si>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</si>
  <si>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</si>
  <si>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</si>
  <si>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</si>
  <si>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</si>
  <si>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</si>
  <si>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</si>
  <si>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</si>
  <si>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</si>
  <si>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</si>
  <si>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</si>
  <si>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</si>
  <si>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</si>
  <si>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</si>
  <si>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</si>
  <si>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</si>
  <si>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</si>
  <si>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</si>
  <si>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</si>
  <si>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</si>
  <si>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</si>
  <si>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</si>
  <si>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</si>
  <si>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</si>
  <si>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</si>
  <si>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</si>
  <si>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</si>
  <si>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</si>
  <si>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</si>
  <si>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</si>
  <si>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</si>
  <si>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</si>
  <si>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</si>
  <si>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</si>
  <si>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</si>
  <si>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</si>
  <si>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</si>
  <si>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</si>
  <si>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</si>
  <si>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</si>
  <si>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</si>
  <si>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</si>
  <si>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</si>
  <si>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</si>
  <si>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</si>
  <si>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</si>
  <si>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</si>
  <si>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</si>
  <si>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</si>
  <si>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</si>
  <si>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</si>
  <si>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</si>
  <si>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</si>
  <si>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</si>
  <si>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</si>
  <si>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</si>
  <si>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</si>
  <si>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</si>
  <si>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</si>
  <si>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</si>
  <si>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</si>
  <si>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</si>
  <si>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</si>
  <si>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</si>
  <si>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</si>
  <si>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</si>
  <si>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</si>
  <si>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</si>
  <si>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</si>
  <si>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</si>
  <si>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</si>
  <si>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</si>
  <si>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</si>
  <si>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</si>
  <si>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</si>
  <si>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</si>
  <si>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</si>
  <si>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</si>
  <si>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</si>
  <si>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</si>
  <si>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</si>
  <si>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</si>
  <si>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</si>
  <si>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</si>
  <si>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</si>
  <si>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</si>
  <si>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</si>
  <si>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</si>
  <si>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</si>
  <si>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</si>
  <si>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</si>
  <si>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</si>
  <si>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</si>
  <si>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</si>
  <si>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</si>
  <si>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</si>
  <si>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</si>
  <si>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</si>
  <si>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</si>
  <si>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</si>
  <si>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</si>
  <si>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</si>
  <si>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</si>
  <si>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</si>
  <si>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</si>
  <si>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</si>
  <si>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</si>
  <si>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</si>
  <si>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</si>
  <si>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</si>
  <si>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</si>
  <si>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</si>
  <si>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</si>
  <si>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</si>
  <si>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</si>
  <si>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</si>
  <si>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</si>
  <si>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</si>
  <si>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</si>
  <si>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</si>
  <si>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</si>
  <si>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</si>
  <si>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</si>
  <si>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</si>
  <si>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</si>
  <si>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</si>
  <si>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</si>
  <si>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</si>
  <si>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</si>
  <si>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</si>
  <si>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</si>
  <si>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</si>
  <si>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</si>
  <si>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</si>
  <si>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</si>
  <si>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</si>
  <si>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</si>
  <si>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</si>
  <si>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</si>
  <si>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</si>
  <si>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</si>
  <si>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</si>
  <si>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</si>
  <si>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</si>
  <si>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</si>
  <si>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</si>
  <si>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</si>
  <si>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</si>
  <si>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</si>
  <si>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</si>
  <si>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</si>
  <si>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</si>
  <si>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</si>
  <si>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</si>
  <si>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</si>
  <si>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</si>
  <si>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</si>
  <si>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</si>
  <si>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</si>
  <si>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</si>
  <si>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</si>
  <si>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</si>
  <si>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</si>
  <si>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</si>
  <si>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</si>
  <si>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</si>
  <si>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</si>
  <si>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</si>
  <si>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</si>
  <si>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</si>
  <si>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</si>
  <si>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</si>
  <si>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</si>
  <si>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</si>
  <si>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</si>
  <si>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</si>
  <si>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</si>
  <si>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</si>
  <si>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</si>
  <si>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</si>
  <si>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</si>
  <si>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</si>
  <si>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</si>
  <si>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</si>
  <si>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</si>
  <si>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</si>
  <si>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</si>
  <si>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</si>
  <si>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</si>
  <si>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</si>
  <si>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</si>
  <si>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</si>
  <si>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</si>
  <si>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</si>
  <si>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</si>
  <si>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</si>
  <si>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</si>
  <si>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</si>
  <si>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</si>
  <si>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</si>
  <si>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</si>
  <si>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</si>
  <si>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</si>
  <si>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</si>
  <si>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</si>
  <si>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</si>
  <si>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</si>
  <si>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</si>
  <si>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</si>
  <si>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</si>
  <si>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</si>
  <si>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</si>
  <si>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</si>
  <si>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</si>
  <si>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</si>
  <si>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</si>
  <si>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</si>
  <si>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</si>
  <si>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</si>
  <si>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</si>
  <si>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</si>
  <si>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</si>
  <si>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</si>
  <si>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</si>
  <si>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</si>
  <si>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</si>
  <si>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</si>
  <si>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</si>
  <si>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</si>
  <si>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</si>
  <si>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</si>
  <si>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</si>
  <si>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</si>
  <si>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</si>
  <si>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</si>
  <si>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</si>
  <si>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</si>
  <si>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</si>
  <si>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</si>
  <si>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</si>
  <si>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</si>
  <si>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</si>
  <si>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</si>
  <si>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</si>
  <si>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</si>
  <si>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</si>
  <si>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</si>
  <si>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</si>
  <si>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</si>
  <si>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</si>
  <si>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</si>
  <si>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</si>
  <si>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</si>
  <si>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</si>
  <si>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</si>
  <si>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</si>
  <si>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</si>
  <si>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</si>
  <si>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</si>
  <si>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</si>
  <si>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</si>
  <si>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</si>
  <si>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</si>
  <si>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</si>
  <si>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</si>
  <si>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</si>
  <si>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</si>
  <si>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</si>
  <si>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</si>
  <si>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</si>
  <si>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</si>
  <si>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</si>
  <si>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</si>
  <si>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</si>
  <si>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</si>
  <si>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</si>
  <si>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</si>
  <si>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</si>
  <si>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</si>
  <si>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</si>
  <si>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</si>
  <si>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</si>
  <si>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</si>
  <si>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</si>
  <si>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</si>
  <si>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</si>
  <si>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</si>
  <si>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</si>
  <si>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</si>
  <si>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</si>
  <si>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</si>
  <si>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</si>
  <si>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</si>
  <si>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</si>
  <si>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</si>
  <si>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</si>
  <si>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</si>
  <si>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</si>
  <si>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</si>
  <si>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</si>
  <si>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</si>
  <si>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</si>
  <si>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</si>
  <si>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</si>
  <si>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</si>
  <si>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</si>
  <si>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</si>
  <si>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</si>
  <si>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</si>
  <si>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</si>
  <si>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</si>
  <si>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</si>
  <si>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</si>
  <si>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</si>
  <si>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</si>
  <si>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</si>
  <si>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</si>
  <si>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</si>
  <si>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</si>
  <si>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</si>
  <si>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</si>
  <si>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</si>
  <si>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</si>
  <si>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</si>
  <si>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</si>
  <si>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</si>
  <si>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</si>
  <si>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</si>
  <si>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</si>
  <si>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</si>
  <si>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</si>
  <si>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</si>
  <si>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</si>
  <si>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</si>
  <si>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</si>
  <si>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</si>
  <si>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</si>
  <si>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</si>
  <si>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</si>
  <si>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</si>
  <si>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</si>
  <si>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</si>
  <si>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</si>
  <si>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</si>
  <si>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</si>
  <si>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</si>
  <si>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</si>
  <si>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</si>
  <si>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</si>
  <si>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</si>
  <si>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</si>
  <si>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</si>
  <si>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</si>
  <si>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</si>
  <si>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</si>
  <si>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</si>
  <si>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</si>
  <si>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</si>
  <si>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</si>
  <si>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</si>
  <si>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</si>
  <si>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</si>
  <si>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</si>
  <si>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</si>
  <si>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</si>
  <si>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</si>
  <si>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</si>
  <si>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</si>
  <si>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</si>
  <si>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</si>
  <si>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</si>
  <si>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</si>
  <si>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</si>
  <si>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</si>
  <si>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</si>
  <si>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</si>
  <si>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</si>
  <si>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</si>
  <si>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</si>
  <si>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</si>
  <si>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</si>
  <si>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</si>
  <si>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</si>
  <si>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</si>
  <si>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</si>
  <si>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</si>
  <si>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</si>
  <si>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</si>
  <si>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</si>
  <si>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</si>
  <si>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</si>
  <si>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</si>
  <si>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</si>
  <si>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</si>
  <si>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</si>
  <si>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</si>
  <si>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</si>
  <si>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</si>
  <si>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</si>
  <si>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</si>
  <si>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</si>
  <si>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</si>
  <si>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</si>
  <si>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</si>
  <si>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</si>
  <si>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</si>
  <si>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</si>
  <si>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</si>
  <si>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</si>
  <si>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</si>
  <si>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</si>
  <si>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</si>
  <si>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</si>
  <si>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0012 b1</t>
  </si>
  <si>
    <t>0013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</si>
</sst>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L94" activePane="bottomRight" state="frozen"/>
      <selection pane="topRight" activeCell="B1" sqref="B1"/>
      <selection pane="bottomLeft" activeCell="A3" sqref="A3"/>
      <selection pane="bottomRight" activeCell="T99" sqref="T9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34" t="s">
        <v>26</v>
      </c>
      <c r="L1" s="728"/>
      <c r="M1" s="936" t="s">
        <v>27</v>
      </c>
      <c r="N1" s="345"/>
      <c r="P1" s="97" t="s">
        <v>38</v>
      </c>
      <c r="Q1" s="932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35"/>
      <c r="L2" s="729" t="s">
        <v>29</v>
      </c>
      <c r="M2" s="937"/>
      <c r="N2" s="346" t="s">
        <v>29</v>
      </c>
      <c r="O2" s="398" t="s">
        <v>30</v>
      </c>
      <c r="P2" s="98" t="s">
        <v>39</v>
      </c>
      <c r="Q2" s="933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8">
        <f>PIERNA!I4</f>
        <v>18.319999999999709</v>
      </c>
      <c r="J4" s="881"/>
      <c r="K4" s="816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8">
        <f>PIERNA!I5</f>
        <v>58.220000000001164</v>
      </c>
      <c r="J5" s="882" t="s">
        <v>312</v>
      </c>
      <c r="K5" s="880"/>
      <c r="L5" s="651"/>
      <c r="M5" s="391"/>
      <c r="N5" s="649"/>
      <c r="O5" s="401"/>
      <c r="P5" s="899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8">
        <f>PIERNA!I6</f>
        <v>-77.419999999998254</v>
      </c>
      <c r="J6" s="882" t="s">
        <v>313</v>
      </c>
      <c r="K6" s="816"/>
      <c r="L6" s="651"/>
      <c r="M6" s="391"/>
      <c r="N6" s="649"/>
      <c r="O6" s="580"/>
      <c r="P6" s="899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8">
        <f>PIERNA!I7</f>
        <v>-56.259999999998399</v>
      </c>
      <c r="J7" s="882" t="s">
        <v>314</v>
      </c>
      <c r="K7" s="816"/>
      <c r="L7" s="651"/>
      <c r="M7" s="391"/>
      <c r="N7" s="649"/>
      <c r="O7" s="580" t="s">
        <v>315</v>
      </c>
      <c r="P7" s="899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8">
        <f>PIERNA!I8</f>
        <v>-188.81000000000131</v>
      </c>
      <c r="J8" s="882" t="s">
        <v>316</v>
      </c>
      <c r="K8" s="816"/>
      <c r="L8" s="651"/>
      <c r="M8" s="391"/>
      <c r="N8" s="654"/>
      <c r="O8" s="580">
        <v>1071385</v>
      </c>
      <c r="P8" s="899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8">
        <f>PIERNA!I9</f>
        <v>55.399999999997817</v>
      </c>
      <c r="J9" s="882" t="s">
        <v>317</v>
      </c>
      <c r="K9" s="816"/>
      <c r="L9" s="653"/>
      <c r="M9" s="391"/>
      <c r="N9" s="654"/>
      <c r="O9" s="395"/>
      <c r="P9" s="899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8">
        <f>PIERNA!I10</f>
        <v>-15.260000000002037</v>
      </c>
      <c r="J10" s="883" t="s">
        <v>318</v>
      </c>
      <c r="K10" s="816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8">
        <f>PIERNA!I11</f>
        <v>-84.169999999998254</v>
      </c>
      <c r="J11" s="882" t="s">
        <v>365</v>
      </c>
      <c r="K11" s="816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8">
        <f>PIERNA!I12</f>
        <v>5.819999999999709</v>
      </c>
      <c r="J12" s="882" t="s">
        <v>366</v>
      </c>
      <c r="K12" s="816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8">
        <f>PIERNA!I13</f>
        <v>49.580000000001746</v>
      </c>
      <c r="J13" s="884" t="s">
        <v>367</v>
      </c>
      <c r="K13" s="816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8">
        <f>PIERNA!I14</f>
        <v>-53.960000000002765</v>
      </c>
      <c r="J14" s="883" t="s">
        <v>368</v>
      </c>
      <c r="K14" s="816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8">
        <f>PIERNA!I15</f>
        <v>-42.169999999998254</v>
      </c>
      <c r="J15" s="884" t="s">
        <v>369</v>
      </c>
      <c r="K15" s="816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8">
        <f>PIERNA!I16</f>
        <v>-158.19000000000233</v>
      </c>
      <c r="J16" s="885">
        <v>18300</v>
      </c>
      <c r="K16" s="816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8">
        <f>PIERNA!I17</f>
        <v>-22.709999999999127</v>
      </c>
      <c r="J17" s="886" t="s">
        <v>370</v>
      </c>
      <c r="K17" s="816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8">
        <f>PIERNA!I18</f>
        <v>6.2099999999991269</v>
      </c>
      <c r="J18" s="882" t="s">
        <v>371</v>
      </c>
      <c r="K18" s="816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8">
        <f>PIERNA!I19</f>
        <v>-23.979999999999563</v>
      </c>
      <c r="J19" s="887" t="s">
        <v>372</v>
      </c>
      <c r="K19" s="816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8">
        <f>PIERNA!I20</f>
        <v>-36.799999999999272</v>
      </c>
      <c r="J20" s="882" t="s">
        <v>374</v>
      </c>
      <c r="K20" s="816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8">
        <f>PIERNA!I21</f>
        <v>-9.6100000000005821</v>
      </c>
      <c r="J21" s="882" t="s">
        <v>375</v>
      </c>
      <c r="K21" s="816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8">
        <f>PIERNA!I22</f>
        <v>-23.880000000001019</v>
      </c>
      <c r="J22" s="883" t="s">
        <v>378</v>
      </c>
      <c r="K22" s="816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8">
        <f>PIERNA!I23</f>
        <v>-40.700000000000728</v>
      </c>
      <c r="J23" s="882" t="s">
        <v>422</v>
      </c>
      <c r="K23" s="816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8">
        <f>PIERNA!I24</f>
        <v>-38.040000000000873</v>
      </c>
      <c r="J24" s="882" t="s">
        <v>416</v>
      </c>
      <c r="K24" s="816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8">
        <f>PIERNA!I25</f>
        <v>-43.240000000001601</v>
      </c>
      <c r="J25" s="882" t="s">
        <v>417</v>
      </c>
      <c r="K25" s="816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8">
        <f>PIERNA!I26</f>
        <v>-32.650000000001455</v>
      </c>
      <c r="J26" s="882" t="s">
        <v>418</v>
      </c>
      <c r="K26" s="816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8">
        <f>PIERNA!I27</f>
        <v>-20.030000000002474</v>
      </c>
      <c r="J27" s="882" t="s">
        <v>420</v>
      </c>
      <c r="K27" s="816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8">
        <f>PIERNA!I28</f>
        <v>-18.379999999997381</v>
      </c>
      <c r="J28" s="883" t="s">
        <v>421</v>
      </c>
      <c r="K28" s="816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6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8">
        <f>PIERNA!I29</f>
        <v>-56.720000000001164</v>
      </c>
      <c r="J29" s="887" t="s">
        <v>423</v>
      </c>
      <c r="K29" s="880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8">
        <f>PIERNA!I30</f>
        <v>-55.779999999998836</v>
      </c>
      <c r="J30" s="882" t="s">
        <v>477</v>
      </c>
      <c r="K30" s="816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8">
        <f>PIERNA!I31</f>
        <v>-63.600000000002183</v>
      </c>
      <c r="J31" s="882" t="s">
        <v>478</v>
      </c>
      <c r="K31" s="816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8">
        <f>PIERNA!I32</f>
        <v>-84.389999999999418</v>
      </c>
      <c r="J32" s="882" t="s">
        <v>479</v>
      </c>
      <c r="K32" s="816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9">
        <f>PIERNA!I33</f>
        <v>-85.309999999997672</v>
      </c>
      <c r="J33" s="882" t="s">
        <v>480</v>
      </c>
      <c r="K33" s="880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8">
        <f>PIERNA!I34</f>
        <v>-35.929999999996653</v>
      </c>
      <c r="J34" s="882">
        <v>99810</v>
      </c>
      <c r="K34" s="816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8">
        <f>PIERNA!I35</f>
        <v>-55.040000000000873</v>
      </c>
      <c r="J35" s="882" t="s">
        <v>482</v>
      </c>
      <c r="K35" s="816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8">
        <f>PIERNA!I36</f>
        <v>-72.770000000000437</v>
      </c>
      <c r="J36" s="882" t="s">
        <v>483</v>
      </c>
      <c r="K36" s="816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8">
        <f>PIERNA!I37</f>
        <v>0</v>
      </c>
      <c r="J37" s="882"/>
      <c r="K37" s="816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8">
        <f>PIERNA!I38</f>
        <v>0</v>
      </c>
      <c r="J38" s="888"/>
      <c r="K38" s="816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4" t="s">
        <v>310</v>
      </c>
      <c r="C99" s="689" t="s">
        <v>311</v>
      </c>
      <c r="D99" s="771"/>
      <c r="E99" s="772">
        <v>44802</v>
      </c>
      <c r="F99" s="773">
        <v>18506.88</v>
      </c>
      <c r="G99" s="774">
        <v>680</v>
      </c>
      <c r="H99" s="775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17" t="s">
        <v>332</v>
      </c>
      <c r="P99" s="827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38" t="s">
        <v>319</v>
      </c>
      <c r="C100" s="822" t="s">
        <v>320</v>
      </c>
      <c r="D100" s="771"/>
      <c r="E100" s="941">
        <v>44806</v>
      </c>
      <c r="F100" s="773">
        <v>121.18</v>
      </c>
      <c r="G100" s="774">
        <v>11</v>
      </c>
      <c r="H100" s="775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944" t="s">
        <v>321</v>
      </c>
      <c r="P100" s="815"/>
      <c r="Q100" s="544">
        <v>10300.299999999999</v>
      </c>
      <c r="R100" s="949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39"/>
      <c r="C101" s="822" t="s">
        <v>64</v>
      </c>
      <c r="D101" s="771"/>
      <c r="E101" s="942"/>
      <c r="F101" s="773">
        <v>500.75</v>
      </c>
      <c r="G101" s="774">
        <v>43</v>
      </c>
      <c r="H101" s="775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945"/>
      <c r="P101" s="815"/>
      <c r="Q101" s="544">
        <v>47571.25</v>
      </c>
      <c r="R101" s="950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40"/>
      <c r="C102" s="823" t="s">
        <v>83</v>
      </c>
      <c r="D102" s="776"/>
      <c r="E102" s="943"/>
      <c r="F102" s="778">
        <v>510.59</v>
      </c>
      <c r="G102" s="774">
        <v>27</v>
      </c>
      <c r="H102" s="775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946"/>
      <c r="P102" s="816"/>
      <c r="Q102" s="544">
        <v>21955.37</v>
      </c>
      <c r="R102" s="951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1" t="s">
        <v>382</v>
      </c>
      <c r="C103" s="823" t="s">
        <v>389</v>
      </c>
      <c r="D103" s="852" t="s">
        <v>390</v>
      </c>
      <c r="E103" s="848">
        <v>44806</v>
      </c>
      <c r="F103" s="778">
        <v>610.77499999999998</v>
      </c>
      <c r="G103" s="774"/>
      <c r="H103" s="775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50" t="s">
        <v>391</v>
      </c>
      <c r="P103" s="816"/>
      <c r="Q103" s="544">
        <v>48862</v>
      </c>
      <c r="R103" s="847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1" t="s">
        <v>319</v>
      </c>
      <c r="C104" s="780" t="s">
        <v>322</v>
      </c>
      <c r="D104" s="779"/>
      <c r="E104" s="777">
        <v>44807</v>
      </c>
      <c r="F104" s="775">
        <v>910.21</v>
      </c>
      <c r="G104" s="781">
        <v>79</v>
      </c>
      <c r="H104" s="775">
        <v>910.21</v>
      </c>
      <c r="I104" s="483">
        <f>H104-F104</f>
        <v>0</v>
      </c>
      <c r="J104" s="523"/>
      <c r="K104" s="391"/>
      <c r="L104" s="732"/>
      <c r="M104" s="391"/>
      <c r="N104" s="638"/>
      <c r="O104" s="818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20" t="s">
        <v>324</v>
      </c>
      <c r="C105" s="782" t="s">
        <v>72</v>
      </c>
      <c r="D105" s="779"/>
      <c r="E105" s="777">
        <v>44807</v>
      </c>
      <c r="F105" s="775">
        <v>992.72</v>
      </c>
      <c r="G105" s="781">
        <v>33</v>
      </c>
      <c r="H105" s="775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49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54" t="s">
        <v>325</v>
      </c>
      <c r="C106" s="819" t="s">
        <v>326</v>
      </c>
      <c r="D106" s="779"/>
      <c r="E106" s="941">
        <v>44809</v>
      </c>
      <c r="F106" s="775">
        <v>150</v>
      </c>
      <c r="G106" s="781">
        <v>15</v>
      </c>
      <c r="H106" s="775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956" t="s">
        <v>328</v>
      </c>
      <c r="P106" s="825"/>
      <c r="Q106" s="829">
        <v>15000</v>
      </c>
      <c r="R106" s="952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55"/>
      <c r="C107" s="819" t="s">
        <v>327</v>
      </c>
      <c r="D107" s="779"/>
      <c r="E107" s="943"/>
      <c r="F107" s="775">
        <v>150</v>
      </c>
      <c r="G107" s="781">
        <v>15</v>
      </c>
      <c r="H107" s="775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957"/>
      <c r="P107" s="825"/>
      <c r="Q107" s="829">
        <v>12750</v>
      </c>
      <c r="R107" s="953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1" t="s">
        <v>329</v>
      </c>
      <c r="C108" s="779" t="s">
        <v>330</v>
      </c>
      <c r="D108" s="779"/>
      <c r="E108" s="777">
        <v>44809</v>
      </c>
      <c r="F108" s="775">
        <v>2687.68</v>
      </c>
      <c r="G108" s="781">
        <v>592</v>
      </c>
      <c r="H108" s="775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6" t="s">
        <v>331</v>
      </c>
      <c r="P108" s="785"/>
      <c r="Q108" s="544">
        <v>131696.32000000001</v>
      </c>
      <c r="R108" s="830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9" t="s">
        <v>361</v>
      </c>
      <c r="C109" s="779" t="s">
        <v>362</v>
      </c>
      <c r="D109" s="779"/>
      <c r="E109" s="777">
        <v>44810</v>
      </c>
      <c r="F109" s="775">
        <v>2003.28</v>
      </c>
      <c r="G109" s="781">
        <v>68</v>
      </c>
      <c r="H109" s="775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6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2" t="s">
        <v>335</v>
      </c>
      <c r="C110" s="782" t="s">
        <v>336</v>
      </c>
      <c r="D110" s="779"/>
      <c r="E110" s="777">
        <v>44811</v>
      </c>
      <c r="F110" s="775">
        <v>4019.6</v>
      </c>
      <c r="G110" s="781">
        <v>10</v>
      </c>
      <c r="H110" s="783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4" t="s">
        <v>337</v>
      </c>
      <c r="P110" s="479"/>
      <c r="Q110" s="541">
        <f>200000+186870.4</f>
        <v>386870.4</v>
      </c>
      <c r="R110" s="833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20" t="s">
        <v>133</v>
      </c>
      <c r="C111" s="779" t="s">
        <v>363</v>
      </c>
      <c r="D111" s="858"/>
      <c r="E111" s="863">
        <v>44811</v>
      </c>
      <c r="F111" s="775">
        <v>2818.62</v>
      </c>
      <c r="G111" s="781">
        <v>3</v>
      </c>
      <c r="H111" s="783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67" t="s">
        <v>364</v>
      </c>
      <c r="P111" s="479"/>
      <c r="Q111" s="541">
        <v>67646.880000000005</v>
      </c>
      <c r="R111" s="869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54" t="s">
        <v>382</v>
      </c>
      <c r="C112" s="866" t="s">
        <v>432</v>
      </c>
      <c r="D112" s="985" t="s">
        <v>431</v>
      </c>
      <c r="E112" s="988">
        <v>44812</v>
      </c>
      <c r="F112" s="862">
        <v>162.28</v>
      </c>
      <c r="G112" s="781"/>
      <c r="H112" s="783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944" t="s">
        <v>435</v>
      </c>
      <c r="P112" s="844"/>
      <c r="Q112" s="868">
        <v>6166.64</v>
      </c>
      <c r="R112" s="952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84"/>
      <c r="C113" s="866" t="s">
        <v>433</v>
      </c>
      <c r="D113" s="986"/>
      <c r="E113" s="989"/>
      <c r="F113" s="862">
        <v>40</v>
      </c>
      <c r="G113" s="781"/>
      <c r="H113" s="783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945"/>
      <c r="P113" s="844"/>
      <c r="Q113" s="868">
        <v>5600</v>
      </c>
      <c r="R113" s="965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55"/>
      <c r="C114" s="866" t="s">
        <v>434</v>
      </c>
      <c r="D114" s="987"/>
      <c r="E114" s="990"/>
      <c r="F114" s="862">
        <v>98.383300000000006</v>
      </c>
      <c r="G114" s="781"/>
      <c r="H114" s="783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946"/>
      <c r="P114" s="844"/>
      <c r="Q114" s="868">
        <v>7280.36</v>
      </c>
      <c r="R114" s="953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5" t="s">
        <v>382</v>
      </c>
      <c r="C115" s="779" t="s">
        <v>384</v>
      </c>
      <c r="D115" s="982" t="s">
        <v>383</v>
      </c>
      <c r="E115" s="864">
        <v>44814</v>
      </c>
      <c r="F115" s="775">
        <v>7804</v>
      </c>
      <c r="G115" s="781"/>
      <c r="H115" s="783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6" t="s">
        <v>387</v>
      </c>
      <c r="P115" s="479"/>
      <c r="Q115" s="541">
        <v>7804</v>
      </c>
      <c r="R115" s="870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4" t="s">
        <v>382</v>
      </c>
      <c r="C116" s="779" t="s">
        <v>385</v>
      </c>
      <c r="D116" s="983"/>
      <c r="E116" s="777">
        <v>44814</v>
      </c>
      <c r="F116" s="775">
        <v>31698</v>
      </c>
      <c r="G116" s="781"/>
      <c r="H116" s="783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9" t="s">
        <v>361</v>
      </c>
      <c r="C117" s="779" t="s">
        <v>362</v>
      </c>
      <c r="D117" s="779"/>
      <c r="E117" s="777">
        <v>44816</v>
      </c>
      <c r="F117" s="775">
        <v>1972.5</v>
      </c>
      <c r="G117" s="781">
        <v>63</v>
      </c>
      <c r="H117" s="775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57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8" t="s">
        <v>382</v>
      </c>
      <c r="C118" s="779" t="s">
        <v>426</v>
      </c>
      <c r="D118" s="860" t="s">
        <v>427</v>
      </c>
      <c r="E118" s="777">
        <v>44817</v>
      </c>
      <c r="F118" s="775">
        <v>617.9375</v>
      </c>
      <c r="G118" s="781"/>
      <c r="H118" s="775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59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2" t="s">
        <v>373</v>
      </c>
      <c r="C119" s="779" t="s">
        <v>362</v>
      </c>
      <c r="D119" s="779"/>
      <c r="E119" s="777">
        <v>44818</v>
      </c>
      <c r="F119" s="775">
        <v>2004.04</v>
      </c>
      <c r="G119" s="781">
        <v>60</v>
      </c>
      <c r="H119" s="775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5">
        <v>1409</v>
      </c>
      <c r="P119" s="846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1" t="s">
        <v>382</v>
      </c>
      <c r="C120" s="819" t="s">
        <v>434</v>
      </c>
      <c r="D120" s="860" t="s">
        <v>436</v>
      </c>
      <c r="E120" s="863">
        <v>44818</v>
      </c>
      <c r="F120" s="775">
        <v>199.51349999999999</v>
      </c>
      <c r="G120" s="781"/>
      <c r="H120" s="775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2" t="s">
        <v>437</v>
      </c>
      <c r="P120" s="843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38" t="s">
        <v>324</v>
      </c>
      <c r="C121" s="819" t="s">
        <v>90</v>
      </c>
      <c r="D121" s="779"/>
      <c r="E121" s="976">
        <v>44819</v>
      </c>
      <c r="F121" s="775">
        <v>1299.74</v>
      </c>
      <c r="G121" s="781">
        <v>48</v>
      </c>
      <c r="H121" s="775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79"/>
      <c r="P121" s="843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39"/>
      <c r="C122" s="839" t="s">
        <v>72</v>
      </c>
      <c r="D122" s="544"/>
      <c r="E122" s="977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80"/>
      <c r="P122" s="816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39"/>
      <c r="C123" s="840" t="s">
        <v>376</v>
      </c>
      <c r="D123" s="380"/>
      <c r="E123" s="977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80"/>
      <c r="P123" s="844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40"/>
      <c r="C124" s="841" t="s">
        <v>377</v>
      </c>
      <c r="D124" s="688"/>
      <c r="E124" s="978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81"/>
      <c r="P124" s="844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8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6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1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5" t="s">
        <v>310</v>
      </c>
      <c r="C127" s="380" t="s">
        <v>474</v>
      </c>
      <c r="D127" s="861"/>
      <c r="E127" s="875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90" t="s">
        <v>488</v>
      </c>
      <c r="P127" s="846" t="s">
        <v>334</v>
      </c>
      <c r="Q127" s="541">
        <v>110036.85</v>
      </c>
      <c r="R127" s="876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5" t="s">
        <v>485</v>
      </c>
      <c r="C128" s="380" t="s">
        <v>83</v>
      </c>
      <c r="D128" s="861"/>
      <c r="E128" s="875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6">
        <v>1407</v>
      </c>
      <c r="P128" s="846" t="s">
        <v>334</v>
      </c>
      <c r="Q128" s="541">
        <v>18000</v>
      </c>
      <c r="R128" s="876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47" t="s">
        <v>485</v>
      </c>
      <c r="C129" s="840" t="s">
        <v>460</v>
      </c>
      <c r="D129" s="861"/>
      <c r="E129" s="875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897" t="s">
        <v>334</v>
      </c>
      <c r="Q129" s="541">
        <v>91455</v>
      </c>
      <c r="R129" s="876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48"/>
      <c r="C130" s="840" t="s">
        <v>475</v>
      </c>
      <c r="D130" s="861"/>
      <c r="E130" s="875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3"/>
      <c r="Q130" s="541"/>
      <c r="R130" s="876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3" t="s">
        <v>335</v>
      </c>
      <c r="C131" s="380" t="s">
        <v>336</v>
      </c>
      <c r="D131" s="380"/>
      <c r="E131" s="875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4" t="s">
        <v>419</v>
      </c>
      <c r="P131" s="479"/>
      <c r="Q131" s="541">
        <f>200000+167958.4</f>
        <v>367958.4</v>
      </c>
      <c r="R131" s="876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66" t="s">
        <v>382</v>
      </c>
      <c r="C132" s="840" t="s">
        <v>438</v>
      </c>
      <c r="D132" s="968" t="s">
        <v>439</v>
      </c>
      <c r="E132" s="970">
        <v>44825</v>
      </c>
      <c r="F132" s="874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72" t="s">
        <v>440</v>
      </c>
      <c r="P132" s="843"/>
      <c r="Q132" s="868">
        <v>7876</v>
      </c>
      <c r="R132" s="974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67"/>
      <c r="C133" s="840" t="s">
        <v>433</v>
      </c>
      <c r="D133" s="969"/>
      <c r="E133" s="971"/>
      <c r="F133" s="874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73"/>
      <c r="P133" s="844"/>
      <c r="Q133" s="868">
        <v>7160</v>
      </c>
      <c r="R133" s="975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47" t="s">
        <v>461</v>
      </c>
      <c r="C134" s="840" t="s">
        <v>362</v>
      </c>
      <c r="D134" s="891"/>
      <c r="E134" s="959">
        <v>44826</v>
      </c>
      <c r="F134" s="874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62"/>
      <c r="P134" s="844"/>
      <c r="Q134" s="541"/>
      <c r="R134" s="877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58"/>
      <c r="C135" s="840" t="s">
        <v>462</v>
      </c>
      <c r="D135" s="891"/>
      <c r="E135" s="960"/>
      <c r="F135" s="874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63"/>
      <c r="P135" s="892"/>
      <c r="Q135" s="691"/>
      <c r="R135" s="877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58"/>
      <c r="C136" s="840" t="s">
        <v>93</v>
      </c>
      <c r="D136" s="891"/>
      <c r="E136" s="960"/>
      <c r="F136" s="874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63"/>
      <c r="P136" s="892"/>
      <c r="Q136" s="691"/>
      <c r="R136" s="877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48"/>
      <c r="C137" s="840" t="s">
        <v>476</v>
      </c>
      <c r="D137" s="891"/>
      <c r="E137" s="961"/>
      <c r="F137" s="874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64"/>
      <c r="P137" s="892"/>
      <c r="Q137" s="691"/>
      <c r="R137" s="877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1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3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B129:B130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92"/>
      <c r="B5" s="1014" t="s">
        <v>78</v>
      </c>
      <c r="C5" s="231"/>
      <c r="D5" s="134"/>
      <c r="E5" s="78"/>
      <c r="F5" s="62"/>
      <c r="G5" s="5"/>
    </row>
    <row r="6" spans="1:9" x14ac:dyDescent="0.25">
      <c r="A6" s="992"/>
      <c r="B6" s="1014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92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04" t="s">
        <v>11</v>
      </c>
      <c r="D40" s="100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06" t="s">
        <v>306</v>
      </c>
      <c r="B1" s="1006"/>
      <c r="C1" s="1006"/>
      <c r="D1" s="1006"/>
      <c r="E1" s="1006"/>
      <c r="F1" s="1006"/>
      <c r="G1" s="100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92" t="s">
        <v>461</v>
      </c>
      <c r="B5" s="1015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992"/>
      <c r="B6" s="1015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28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916.07</v>
      </c>
    </row>
    <row r="11" spans="1:9" x14ac:dyDescent="0.25">
      <c r="A11" s="195"/>
      <c r="B11" s="236">
        <f>B10-C11</f>
        <v>28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916.07</v>
      </c>
    </row>
    <row r="12" spans="1:9" x14ac:dyDescent="0.25">
      <c r="A12" s="183"/>
      <c r="B12" s="236">
        <f t="shared" ref="B12:B28" si="1">B11-C12</f>
        <v>28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916.07</v>
      </c>
    </row>
    <row r="13" spans="1:9" x14ac:dyDescent="0.25">
      <c r="A13" s="82" t="s">
        <v>33</v>
      </c>
      <c r="B13" s="236">
        <f t="shared" si="1"/>
        <v>28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916.07</v>
      </c>
    </row>
    <row r="14" spans="1:9" x14ac:dyDescent="0.25">
      <c r="A14" s="73"/>
      <c r="B14" s="236">
        <f t="shared" si="1"/>
        <v>28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916.07</v>
      </c>
    </row>
    <row r="15" spans="1:9" x14ac:dyDescent="0.25">
      <c r="A15" s="73"/>
      <c r="B15" s="236">
        <f t="shared" si="1"/>
        <v>28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916.07</v>
      </c>
    </row>
    <row r="16" spans="1:9" x14ac:dyDescent="0.25">
      <c r="B16" s="236">
        <f t="shared" si="1"/>
        <v>28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916.07</v>
      </c>
    </row>
    <row r="17" spans="1:9" x14ac:dyDescent="0.25">
      <c r="B17" s="236">
        <f t="shared" si="1"/>
        <v>28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916.07</v>
      </c>
    </row>
    <row r="18" spans="1:9" x14ac:dyDescent="0.25">
      <c r="A18" s="122"/>
      <c r="B18" s="236">
        <f t="shared" si="1"/>
        <v>28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916.07</v>
      </c>
    </row>
    <row r="19" spans="1:9" x14ac:dyDescent="0.25">
      <c r="A19" s="122"/>
      <c r="B19" s="236">
        <f t="shared" si="1"/>
        <v>28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916.07</v>
      </c>
    </row>
    <row r="20" spans="1:9" x14ac:dyDescent="0.25">
      <c r="A20" s="122"/>
      <c r="B20" s="236">
        <f t="shared" si="1"/>
        <v>28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916.07</v>
      </c>
    </row>
    <row r="21" spans="1:9" x14ac:dyDescent="0.25">
      <c r="A21" s="122"/>
      <c r="B21" s="236">
        <f t="shared" si="1"/>
        <v>28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916.07</v>
      </c>
    </row>
    <row r="22" spans="1:9" x14ac:dyDescent="0.25">
      <c r="A22" s="122"/>
      <c r="B22" s="236">
        <f t="shared" si="1"/>
        <v>28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916.07</v>
      </c>
    </row>
    <row r="23" spans="1:9" x14ac:dyDescent="0.25">
      <c r="A23" s="123"/>
      <c r="B23" s="236">
        <f t="shared" si="1"/>
        <v>28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916.07</v>
      </c>
    </row>
    <row r="24" spans="1:9" x14ac:dyDescent="0.25">
      <c r="A24" s="122"/>
      <c r="B24" s="236">
        <f t="shared" si="1"/>
        <v>28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916.07</v>
      </c>
    </row>
    <row r="25" spans="1:9" x14ac:dyDescent="0.25">
      <c r="A25" s="122"/>
      <c r="B25" s="236">
        <f t="shared" si="1"/>
        <v>28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916.07</v>
      </c>
    </row>
    <row r="26" spans="1:9" x14ac:dyDescent="0.25">
      <c r="A26" s="122"/>
      <c r="B26" s="236">
        <f t="shared" si="1"/>
        <v>28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916.07</v>
      </c>
    </row>
    <row r="27" spans="1:9" x14ac:dyDescent="0.25">
      <c r="A27" s="122"/>
      <c r="B27" s="236">
        <f t="shared" si="1"/>
        <v>28</v>
      </c>
      <c r="C27" s="15"/>
      <c r="D27" s="69"/>
      <c r="E27" s="203"/>
      <c r="F27" s="69">
        <v>0</v>
      </c>
      <c r="G27" s="70"/>
      <c r="H27" s="71"/>
      <c r="I27" s="206">
        <f t="shared" si="2"/>
        <v>916.07</v>
      </c>
    </row>
    <row r="28" spans="1:9" x14ac:dyDescent="0.25">
      <c r="A28" s="122"/>
      <c r="B28" s="236">
        <f t="shared" si="1"/>
        <v>28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916.07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916.07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916.07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1004" t="s">
        <v>11</v>
      </c>
      <c r="D40" s="1005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3: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1002" t="s">
        <v>282</v>
      </c>
      <c r="B1" s="1002"/>
      <c r="C1" s="1002"/>
      <c r="D1" s="1002"/>
      <c r="E1" s="1002"/>
      <c r="F1" s="1002"/>
      <c r="G1" s="1002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16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1000" t="s">
        <v>105</v>
      </c>
      <c r="B5" s="1017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00"/>
      <c r="B6" s="1017"/>
      <c r="C6" s="485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700">
        <v>69.11</v>
      </c>
      <c r="E15" s="701">
        <v>44813</v>
      </c>
      <c r="F15" s="700">
        <f t="shared" si="0"/>
        <v>69.11</v>
      </c>
      <c r="G15" s="702" t="s">
        <v>587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700">
        <v>49.11</v>
      </c>
      <c r="E16" s="701">
        <v>44814</v>
      </c>
      <c r="F16" s="700">
        <f t="shared" si="0"/>
        <v>49.11</v>
      </c>
      <c r="G16" s="702" t="s">
        <v>594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700">
        <v>48.47</v>
      </c>
      <c r="E17" s="701">
        <v>44816</v>
      </c>
      <c r="F17" s="700">
        <f t="shared" si="0"/>
        <v>48.47</v>
      </c>
      <c r="G17" s="702" t="s">
        <v>609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700">
        <v>24.69</v>
      </c>
      <c r="E18" s="701">
        <v>44818</v>
      </c>
      <c r="F18" s="700">
        <f t="shared" si="0"/>
        <v>24.69</v>
      </c>
      <c r="G18" s="702" t="s">
        <v>633</v>
      </c>
      <c r="H18" s="389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700">
        <v>25.04</v>
      </c>
      <c r="E19" s="701">
        <v>44818</v>
      </c>
      <c r="F19" s="700">
        <f t="shared" si="0"/>
        <v>25.04</v>
      </c>
      <c r="G19" s="702" t="s">
        <v>636</v>
      </c>
      <c r="H19" s="389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700">
        <v>25.41</v>
      </c>
      <c r="E20" s="701">
        <v>44819</v>
      </c>
      <c r="F20" s="700">
        <f t="shared" si="0"/>
        <v>25.41</v>
      </c>
      <c r="G20" s="702" t="s">
        <v>641</v>
      </c>
      <c r="H20" s="389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700"/>
      <c r="E21" s="701"/>
      <c r="F21" s="921">
        <f t="shared" si="0"/>
        <v>0</v>
      </c>
      <c r="G21" s="903"/>
      <c r="H21" s="902"/>
      <c r="I21" s="908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700"/>
      <c r="E22" s="701"/>
      <c r="F22" s="921">
        <f t="shared" si="0"/>
        <v>0</v>
      </c>
      <c r="G22" s="903"/>
      <c r="H22" s="902"/>
      <c r="I22" s="908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31">
        <f t="shared" si="0"/>
        <v>0</v>
      </c>
      <c r="G23" s="919"/>
      <c r="H23" s="920"/>
      <c r="I23" s="908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31">
        <f t="shared" si="0"/>
        <v>0</v>
      </c>
      <c r="G24" s="919"/>
      <c r="H24" s="920"/>
      <c r="I24" s="908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04" t="s">
        <v>11</v>
      </c>
      <c r="D40" s="1005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06" t="s">
        <v>463</v>
      </c>
      <c r="B1" s="1006"/>
      <c r="C1" s="1006"/>
      <c r="D1" s="1006"/>
      <c r="E1" s="1006"/>
      <c r="F1" s="1006"/>
      <c r="G1" s="100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00" t="s">
        <v>464</v>
      </c>
      <c r="B5" s="1018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00"/>
      <c r="B6" s="1018"/>
      <c r="C6" s="485" t="s">
        <v>36</v>
      </c>
      <c r="D6" s="230"/>
      <c r="E6" s="78"/>
      <c r="F6" s="62"/>
      <c r="G6" s="47">
        <f>F35</f>
        <v>0</v>
      </c>
      <c r="H6" s="7">
        <f>E6-G6+E7+E5-G5+E4+E8</f>
        <v>1029.05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41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1029.05</v>
      </c>
    </row>
    <row r="11" spans="1:9" x14ac:dyDescent="0.25">
      <c r="A11" s="195"/>
      <c r="B11" s="236">
        <f>B10-C11</f>
        <v>41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1029.05</v>
      </c>
    </row>
    <row r="12" spans="1:9" x14ac:dyDescent="0.25">
      <c r="A12" s="183"/>
      <c r="B12" s="236">
        <f t="shared" ref="B12:B28" si="1">B11-C12</f>
        <v>41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1029.05</v>
      </c>
    </row>
    <row r="13" spans="1:9" x14ac:dyDescent="0.25">
      <c r="A13" s="82" t="s">
        <v>33</v>
      </c>
      <c r="B13" s="236">
        <f t="shared" si="1"/>
        <v>41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1029.05</v>
      </c>
    </row>
    <row r="14" spans="1:9" x14ac:dyDescent="0.25">
      <c r="A14" s="73"/>
      <c r="B14" s="236">
        <f t="shared" si="1"/>
        <v>41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1029.05</v>
      </c>
    </row>
    <row r="15" spans="1:9" x14ac:dyDescent="0.25">
      <c r="A15" s="73"/>
      <c r="B15" s="236">
        <f t="shared" si="1"/>
        <v>41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1029.05</v>
      </c>
    </row>
    <row r="16" spans="1:9" x14ac:dyDescent="0.25">
      <c r="B16" s="236">
        <f t="shared" si="1"/>
        <v>41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1029.05</v>
      </c>
    </row>
    <row r="17" spans="1:9" x14ac:dyDescent="0.25">
      <c r="B17" s="236">
        <f t="shared" si="1"/>
        <v>41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1029.05</v>
      </c>
    </row>
    <row r="18" spans="1:9" x14ac:dyDescent="0.25">
      <c r="A18" s="122"/>
      <c r="B18" s="236">
        <f t="shared" si="1"/>
        <v>41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1029.05</v>
      </c>
    </row>
    <row r="19" spans="1:9" x14ac:dyDescent="0.25">
      <c r="A19" s="122"/>
      <c r="B19" s="236">
        <f t="shared" si="1"/>
        <v>41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1029.05</v>
      </c>
    </row>
    <row r="20" spans="1:9" x14ac:dyDescent="0.25">
      <c r="A20" s="122"/>
      <c r="B20" s="236">
        <f t="shared" si="1"/>
        <v>41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1029.05</v>
      </c>
    </row>
    <row r="21" spans="1:9" x14ac:dyDescent="0.25">
      <c r="A21" s="122"/>
      <c r="B21" s="236">
        <f t="shared" si="1"/>
        <v>41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1029.05</v>
      </c>
    </row>
    <row r="22" spans="1:9" x14ac:dyDescent="0.25">
      <c r="A22" s="122"/>
      <c r="B22" s="236">
        <f t="shared" si="1"/>
        <v>41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1029.05</v>
      </c>
    </row>
    <row r="23" spans="1:9" x14ac:dyDescent="0.25">
      <c r="A23" s="123"/>
      <c r="B23" s="236">
        <f t="shared" si="1"/>
        <v>41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1029.05</v>
      </c>
    </row>
    <row r="24" spans="1:9" x14ac:dyDescent="0.25">
      <c r="A24" s="122"/>
      <c r="B24" s="236">
        <f t="shared" si="1"/>
        <v>41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1029.05</v>
      </c>
    </row>
    <row r="25" spans="1:9" x14ac:dyDescent="0.25">
      <c r="A25" s="122"/>
      <c r="B25" s="236">
        <f t="shared" si="1"/>
        <v>41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1029.05</v>
      </c>
    </row>
    <row r="26" spans="1:9" x14ac:dyDescent="0.25">
      <c r="A26" s="122"/>
      <c r="B26" s="236">
        <f t="shared" si="1"/>
        <v>41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1029.05</v>
      </c>
    </row>
    <row r="27" spans="1:9" x14ac:dyDescent="0.25">
      <c r="A27" s="122"/>
      <c r="B27" s="236">
        <f t="shared" si="1"/>
        <v>41</v>
      </c>
      <c r="C27" s="15"/>
      <c r="D27" s="69"/>
      <c r="E27" s="203"/>
      <c r="F27" s="69">
        <v>0</v>
      </c>
      <c r="G27" s="70"/>
      <c r="H27" s="71"/>
      <c r="I27" s="206">
        <f t="shared" si="2"/>
        <v>1029.05</v>
      </c>
    </row>
    <row r="28" spans="1:9" x14ac:dyDescent="0.25">
      <c r="A28" s="122"/>
      <c r="B28" s="236">
        <f t="shared" si="1"/>
        <v>41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1029.05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1029.05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1029.05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1004" t="s">
        <v>11</v>
      </c>
      <c r="D40" s="1005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K1" workbookViewId="0">
      <pane ySplit="7" topLeftCell="A8" activePane="bottomLeft" state="frozen"/>
      <selection pane="bottomLeft" activeCell="Q14" sqref="Q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02" t="s">
        <v>283</v>
      </c>
      <c r="B1" s="1002"/>
      <c r="C1" s="1002"/>
      <c r="D1" s="1002"/>
      <c r="E1" s="1002"/>
      <c r="F1" s="1002"/>
      <c r="G1" s="1002"/>
      <c r="H1" s="11">
        <v>1</v>
      </c>
      <c r="K1" s="1006" t="s">
        <v>307</v>
      </c>
      <c r="L1" s="1006"/>
      <c r="M1" s="1006"/>
      <c r="N1" s="1006"/>
      <c r="O1" s="1006"/>
      <c r="P1" s="1006"/>
      <c r="Q1" s="1006"/>
      <c r="R1" s="11">
        <v>2</v>
      </c>
      <c r="U1" s="1006" t="s">
        <v>307</v>
      </c>
      <c r="V1" s="1006"/>
      <c r="W1" s="1006"/>
      <c r="X1" s="1006"/>
      <c r="Y1" s="1006"/>
      <c r="Z1" s="1006"/>
      <c r="AA1" s="1006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992" t="s">
        <v>82</v>
      </c>
      <c r="B5" s="1018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992" t="s">
        <v>82</v>
      </c>
      <c r="L5" s="1018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400.65999999999997</v>
      </c>
      <c r="R5" s="7">
        <f>O5-Q5+O4+O6</f>
        <v>167.91</v>
      </c>
      <c r="U5" s="992" t="s">
        <v>457</v>
      </c>
      <c r="V5" s="1018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992"/>
      <c r="B6" s="1019"/>
      <c r="C6" s="156"/>
      <c r="D6" s="149"/>
      <c r="E6" s="132"/>
      <c r="F6" s="73"/>
      <c r="K6" s="992"/>
      <c r="L6" s="1019"/>
      <c r="M6" s="156"/>
      <c r="N6" s="149"/>
      <c r="O6" s="132">
        <v>57.98</v>
      </c>
      <c r="P6" s="73">
        <v>3</v>
      </c>
      <c r="U6" s="992"/>
      <c r="V6" s="1019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24</v>
      </c>
      <c r="M8" s="53">
        <v>6</v>
      </c>
      <c r="N8" s="69">
        <v>115.12</v>
      </c>
      <c r="O8" s="246">
        <v>44811</v>
      </c>
      <c r="P8" s="105">
        <f t="shared" ref="P8:P35" si="1">N8</f>
        <v>115.12</v>
      </c>
      <c r="Q8" s="70" t="s">
        <v>576</v>
      </c>
      <c r="R8" s="71">
        <v>47</v>
      </c>
      <c r="S8" s="215">
        <f>O5-P8+O4+O6</f>
        <v>453.45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23</v>
      </c>
      <c r="M9" s="53">
        <v>1</v>
      </c>
      <c r="N9" s="69">
        <v>18.850000000000001</v>
      </c>
      <c r="O9" s="246">
        <v>44814</v>
      </c>
      <c r="P9" s="105">
        <f t="shared" si="1"/>
        <v>18.850000000000001</v>
      </c>
      <c r="Q9" s="70" t="s">
        <v>595</v>
      </c>
      <c r="R9" s="71">
        <v>47</v>
      </c>
      <c r="S9" s="215">
        <f>S8-P9</f>
        <v>434.59999999999997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13</v>
      </c>
      <c r="M10" s="15">
        <v>10</v>
      </c>
      <c r="N10" s="69">
        <v>190.81</v>
      </c>
      <c r="O10" s="246">
        <v>44818</v>
      </c>
      <c r="P10" s="105">
        <f t="shared" si="1"/>
        <v>190.81</v>
      </c>
      <c r="Q10" s="70" t="s">
        <v>634</v>
      </c>
      <c r="R10" s="71">
        <v>47</v>
      </c>
      <c r="S10" s="215">
        <f>S9-P10</f>
        <v>243.78999999999996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11</v>
      </c>
      <c r="M11" s="15">
        <v>2</v>
      </c>
      <c r="N11" s="69">
        <v>37.67</v>
      </c>
      <c r="O11" s="246">
        <v>44820</v>
      </c>
      <c r="P11" s="105">
        <f t="shared" si="1"/>
        <v>37.67</v>
      </c>
      <c r="Q11" s="70" t="s">
        <v>657</v>
      </c>
      <c r="R11" s="71">
        <v>47</v>
      </c>
      <c r="S11" s="215">
        <f t="shared" ref="S11:S34" si="7">S10-P11</f>
        <v>206.11999999999995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10</v>
      </c>
      <c r="M12" s="53">
        <v>1</v>
      </c>
      <c r="N12" s="69">
        <v>19.260000000000002</v>
      </c>
      <c r="O12" s="246">
        <v>44823</v>
      </c>
      <c r="P12" s="105">
        <f t="shared" si="1"/>
        <v>19.260000000000002</v>
      </c>
      <c r="Q12" s="70" t="s">
        <v>663</v>
      </c>
      <c r="R12" s="71">
        <v>47</v>
      </c>
      <c r="S12" s="215">
        <f t="shared" si="7"/>
        <v>186.85999999999996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9</v>
      </c>
      <c r="M13" s="53">
        <v>1</v>
      </c>
      <c r="N13" s="69">
        <v>18.95</v>
      </c>
      <c r="O13" s="246">
        <v>44823</v>
      </c>
      <c r="P13" s="105">
        <f t="shared" si="1"/>
        <v>18.95</v>
      </c>
      <c r="Q13" s="70" t="s">
        <v>678</v>
      </c>
      <c r="R13" s="71">
        <v>47</v>
      </c>
      <c r="S13" s="215">
        <f t="shared" si="7"/>
        <v>167.90999999999997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9</v>
      </c>
      <c r="M14" s="15"/>
      <c r="N14" s="69">
        <v>0</v>
      </c>
      <c r="O14" s="246"/>
      <c r="P14" s="105">
        <f t="shared" si="1"/>
        <v>0</v>
      </c>
      <c r="Q14" s="70"/>
      <c r="R14" s="71"/>
      <c r="S14" s="215">
        <f t="shared" si="7"/>
        <v>167.90999999999997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700">
        <v>57.98</v>
      </c>
      <c r="E15" s="703"/>
      <c r="F15" s="704">
        <f t="shared" si="0"/>
        <v>57.98</v>
      </c>
      <c r="G15" s="702"/>
      <c r="H15" s="389"/>
      <c r="I15" s="215">
        <f t="shared" si="6"/>
        <v>0</v>
      </c>
      <c r="L15" s="554">
        <f t="shared" si="4"/>
        <v>9</v>
      </c>
      <c r="M15" s="15"/>
      <c r="N15" s="69">
        <v>0</v>
      </c>
      <c r="O15" s="246"/>
      <c r="P15" s="105">
        <f t="shared" si="1"/>
        <v>0</v>
      </c>
      <c r="Q15" s="70"/>
      <c r="R15" s="71"/>
      <c r="S15" s="215">
        <f t="shared" si="7"/>
        <v>167.90999999999997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700">
        <v>0</v>
      </c>
      <c r="E16" s="703"/>
      <c r="F16" s="916">
        <f t="shared" si="0"/>
        <v>0</v>
      </c>
      <c r="G16" s="903"/>
      <c r="H16" s="902"/>
      <c r="I16" s="917">
        <f t="shared" si="6"/>
        <v>0</v>
      </c>
      <c r="L16" s="554">
        <f t="shared" si="4"/>
        <v>9</v>
      </c>
      <c r="M16" s="15"/>
      <c r="N16" s="69">
        <v>0</v>
      </c>
      <c r="O16" s="246"/>
      <c r="P16" s="105">
        <f t="shared" si="1"/>
        <v>0</v>
      </c>
      <c r="Q16" s="70"/>
      <c r="R16" s="71"/>
      <c r="S16" s="215">
        <f t="shared" si="7"/>
        <v>167.90999999999997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700">
        <v>0</v>
      </c>
      <c r="E17" s="703"/>
      <c r="F17" s="916">
        <f t="shared" si="0"/>
        <v>0</v>
      </c>
      <c r="G17" s="903"/>
      <c r="H17" s="902"/>
      <c r="I17" s="917">
        <f t="shared" si="6"/>
        <v>0</v>
      </c>
      <c r="L17" s="554">
        <f t="shared" si="4"/>
        <v>9</v>
      </c>
      <c r="M17" s="15"/>
      <c r="N17" s="69">
        <v>0</v>
      </c>
      <c r="O17" s="246"/>
      <c r="P17" s="105">
        <f t="shared" si="1"/>
        <v>0</v>
      </c>
      <c r="Q17" s="70"/>
      <c r="R17" s="71"/>
      <c r="S17" s="215">
        <f t="shared" si="7"/>
        <v>167.90999999999997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700">
        <v>0</v>
      </c>
      <c r="E18" s="703"/>
      <c r="F18" s="916">
        <f t="shared" si="0"/>
        <v>0</v>
      </c>
      <c r="G18" s="903"/>
      <c r="H18" s="902"/>
      <c r="I18" s="917">
        <f t="shared" si="6"/>
        <v>0</v>
      </c>
      <c r="L18" s="554">
        <f t="shared" si="4"/>
        <v>9</v>
      </c>
      <c r="M18" s="15"/>
      <c r="N18" s="69">
        <v>0</v>
      </c>
      <c r="O18" s="246"/>
      <c r="P18" s="105">
        <f t="shared" si="1"/>
        <v>0</v>
      </c>
      <c r="Q18" s="70"/>
      <c r="R18" s="71"/>
      <c r="S18" s="215">
        <f t="shared" si="7"/>
        <v>167.90999999999997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700">
        <v>0</v>
      </c>
      <c r="E19" s="703"/>
      <c r="F19" s="916">
        <f t="shared" si="0"/>
        <v>0</v>
      </c>
      <c r="G19" s="903"/>
      <c r="H19" s="902"/>
      <c r="I19" s="917">
        <f t="shared" si="6"/>
        <v>0</v>
      </c>
      <c r="L19" s="554">
        <f t="shared" si="4"/>
        <v>9</v>
      </c>
      <c r="M19" s="15"/>
      <c r="N19" s="69">
        <v>0</v>
      </c>
      <c r="O19" s="246"/>
      <c r="P19" s="105">
        <f t="shared" si="1"/>
        <v>0</v>
      </c>
      <c r="Q19" s="70"/>
      <c r="R19" s="71"/>
      <c r="S19" s="215">
        <f t="shared" si="7"/>
        <v>167.90999999999997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700">
        <v>0</v>
      </c>
      <c r="E20" s="703"/>
      <c r="F20" s="916">
        <f t="shared" si="0"/>
        <v>0</v>
      </c>
      <c r="G20" s="903"/>
      <c r="H20" s="902"/>
      <c r="I20" s="917">
        <f t="shared" si="6"/>
        <v>0</v>
      </c>
      <c r="L20" s="554">
        <f t="shared" si="4"/>
        <v>9</v>
      </c>
      <c r="M20" s="15"/>
      <c r="N20" s="69">
        <v>0</v>
      </c>
      <c r="O20" s="246"/>
      <c r="P20" s="105">
        <f t="shared" si="1"/>
        <v>0</v>
      </c>
      <c r="Q20" s="70"/>
      <c r="R20" s="71"/>
      <c r="S20" s="215">
        <f t="shared" si="7"/>
        <v>167.90999999999997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0</v>
      </c>
      <c r="L21" s="554">
        <f t="shared" si="4"/>
        <v>9</v>
      </c>
      <c r="M21" s="15"/>
      <c r="N21" s="69">
        <v>0</v>
      </c>
      <c r="O21" s="246"/>
      <c r="P21" s="105">
        <f t="shared" si="1"/>
        <v>0</v>
      </c>
      <c r="Q21" s="70"/>
      <c r="R21" s="71"/>
      <c r="S21" s="215">
        <f t="shared" si="7"/>
        <v>167.90999999999997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0</v>
      </c>
      <c r="L22" s="554">
        <f t="shared" si="4"/>
        <v>9</v>
      </c>
      <c r="M22" s="15"/>
      <c r="N22" s="69">
        <v>0</v>
      </c>
      <c r="O22" s="246"/>
      <c r="P22" s="105">
        <f t="shared" si="1"/>
        <v>0</v>
      </c>
      <c r="Q22" s="70"/>
      <c r="R22" s="71"/>
      <c r="S22" s="215">
        <f t="shared" si="7"/>
        <v>167.90999999999997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0</v>
      </c>
      <c r="L23" s="554">
        <f t="shared" si="4"/>
        <v>9</v>
      </c>
      <c r="M23" s="15"/>
      <c r="N23" s="69">
        <v>0</v>
      </c>
      <c r="O23" s="246"/>
      <c r="P23" s="105">
        <f t="shared" si="1"/>
        <v>0</v>
      </c>
      <c r="Q23" s="70"/>
      <c r="R23" s="71"/>
      <c r="S23" s="215">
        <f t="shared" si="7"/>
        <v>167.90999999999997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9</v>
      </c>
      <c r="M24" s="15"/>
      <c r="N24" s="69">
        <v>0</v>
      </c>
      <c r="O24" s="246"/>
      <c r="P24" s="105">
        <f t="shared" si="1"/>
        <v>0</v>
      </c>
      <c r="Q24" s="70"/>
      <c r="R24" s="71"/>
      <c r="S24" s="215">
        <f t="shared" si="7"/>
        <v>167.90999999999997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9</v>
      </c>
      <c r="M25" s="15"/>
      <c r="N25" s="69">
        <v>0</v>
      </c>
      <c r="O25" s="246"/>
      <c r="P25" s="105">
        <f t="shared" si="1"/>
        <v>0</v>
      </c>
      <c r="Q25" s="70"/>
      <c r="R25" s="71"/>
      <c r="S25" s="215">
        <f t="shared" si="7"/>
        <v>167.90999999999997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9</v>
      </c>
      <c r="M26" s="15"/>
      <c r="N26" s="69">
        <v>0</v>
      </c>
      <c r="O26" s="246"/>
      <c r="P26" s="105">
        <f t="shared" si="1"/>
        <v>0</v>
      </c>
      <c r="Q26" s="70"/>
      <c r="R26" s="71"/>
      <c r="S26" s="215">
        <f t="shared" si="7"/>
        <v>167.90999999999997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9</v>
      </c>
      <c r="M27" s="15"/>
      <c r="N27" s="69">
        <v>0</v>
      </c>
      <c r="O27" s="246"/>
      <c r="P27" s="105">
        <f t="shared" si="1"/>
        <v>0</v>
      </c>
      <c r="Q27" s="70"/>
      <c r="R27" s="71"/>
      <c r="S27" s="215">
        <f t="shared" si="7"/>
        <v>167.90999999999997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9</v>
      </c>
      <c r="M28" s="15"/>
      <c r="N28" s="69">
        <v>0</v>
      </c>
      <c r="O28" s="246"/>
      <c r="P28" s="105">
        <f t="shared" si="1"/>
        <v>0</v>
      </c>
      <c r="Q28" s="70"/>
      <c r="R28" s="71"/>
      <c r="S28" s="215">
        <f t="shared" si="7"/>
        <v>167.90999999999997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9</v>
      </c>
      <c r="M29" s="15"/>
      <c r="N29" s="69">
        <v>0</v>
      </c>
      <c r="O29" s="246"/>
      <c r="P29" s="105">
        <f t="shared" si="1"/>
        <v>0</v>
      </c>
      <c r="Q29" s="70"/>
      <c r="R29" s="71"/>
      <c r="S29" s="215">
        <f t="shared" si="7"/>
        <v>167.90999999999997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9</v>
      </c>
      <c r="M30" s="15"/>
      <c r="N30" s="69">
        <v>0</v>
      </c>
      <c r="O30" s="246"/>
      <c r="P30" s="105">
        <f t="shared" si="1"/>
        <v>0</v>
      </c>
      <c r="Q30" s="70"/>
      <c r="R30" s="71"/>
      <c r="S30" s="215">
        <f t="shared" si="7"/>
        <v>167.90999999999997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9</v>
      </c>
      <c r="M31" s="15"/>
      <c r="N31" s="69">
        <v>0</v>
      </c>
      <c r="O31" s="246"/>
      <c r="P31" s="105">
        <f t="shared" si="1"/>
        <v>0</v>
      </c>
      <c r="Q31" s="70"/>
      <c r="R31" s="71"/>
      <c r="S31" s="215">
        <f t="shared" si="7"/>
        <v>167.90999999999997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9</v>
      </c>
      <c r="M32" s="15"/>
      <c r="N32" s="69">
        <v>0</v>
      </c>
      <c r="O32" s="246"/>
      <c r="P32" s="105">
        <f t="shared" si="1"/>
        <v>0</v>
      </c>
      <c r="Q32" s="70"/>
      <c r="R32" s="71"/>
      <c r="S32" s="215">
        <f t="shared" si="7"/>
        <v>167.90999999999997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9</v>
      </c>
      <c r="M33" s="15"/>
      <c r="N33" s="69">
        <v>0</v>
      </c>
      <c r="O33" s="246"/>
      <c r="P33" s="105">
        <f t="shared" si="1"/>
        <v>0</v>
      </c>
      <c r="Q33" s="70"/>
      <c r="R33" s="71"/>
      <c r="S33" s="215">
        <f t="shared" si="7"/>
        <v>167.90999999999997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9</v>
      </c>
      <c r="M34" s="15"/>
      <c r="N34" s="69">
        <v>0</v>
      </c>
      <c r="O34" s="246"/>
      <c r="P34" s="105">
        <f t="shared" si="1"/>
        <v>0</v>
      </c>
      <c r="Q34" s="70"/>
      <c r="R34" s="71"/>
      <c r="S34" s="215">
        <f t="shared" si="7"/>
        <v>167.90999999999997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9</v>
      </c>
      <c r="M35" s="37"/>
      <c r="N35" s="69">
        <v>0</v>
      </c>
      <c r="O35" s="204"/>
      <c r="P35" s="105">
        <f t="shared" si="1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21</v>
      </c>
      <c r="N36" s="105">
        <f>SUM(N8:N35)</f>
        <v>400.65999999999997</v>
      </c>
      <c r="O36" s="75"/>
      <c r="P36" s="105">
        <f>SUM(P8:P35)</f>
        <v>400.65999999999997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996" t="s">
        <v>21</v>
      </c>
      <c r="E38" s="997"/>
      <c r="F38" s="141">
        <f>E4+E5-F36+E6</f>
        <v>-1.1368683772161603E-13</v>
      </c>
      <c r="L38" s="552"/>
      <c r="N38" s="996" t="s">
        <v>21</v>
      </c>
      <c r="O38" s="997"/>
      <c r="P38" s="141">
        <f>O4+O5-P36+O6</f>
        <v>167.91</v>
      </c>
      <c r="V38" s="552"/>
      <c r="X38" s="996" t="s">
        <v>21</v>
      </c>
      <c r="Y38" s="997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9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06" t="s">
        <v>306</v>
      </c>
      <c r="B1" s="1006"/>
      <c r="C1" s="1006"/>
      <c r="D1" s="1006"/>
      <c r="E1" s="1006"/>
      <c r="F1" s="1006"/>
      <c r="G1" s="10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00" t="s">
        <v>461</v>
      </c>
      <c r="B5" s="1020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0</v>
      </c>
      <c r="H5" s="7">
        <f>E5-G5+E4+E6</f>
        <v>949.32</v>
      </c>
    </row>
    <row r="6" spans="1:10" ht="15.75" customHeight="1" thickBot="1" x14ac:dyDescent="0.3">
      <c r="A6" s="1000"/>
      <c r="B6" s="1021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f t="shared" ref="D8:D39" si="0">C8*B8</f>
        <v>0</v>
      </c>
      <c r="E8" s="246"/>
      <c r="F8" s="105">
        <f t="shared" ref="F8:F15" si="1">D8</f>
        <v>0</v>
      </c>
      <c r="G8" s="70"/>
      <c r="H8" s="71"/>
      <c r="I8" s="490">
        <f>E4+E5+E6-F8</f>
        <v>949.32</v>
      </c>
      <c r="J8" s="477">
        <f>H8*F8</f>
        <v>0</v>
      </c>
    </row>
    <row r="9" spans="1:10" ht="15.75" x14ac:dyDescent="0.25">
      <c r="B9" s="183"/>
      <c r="C9" s="15"/>
      <c r="D9" s="69">
        <f t="shared" si="0"/>
        <v>0</v>
      </c>
      <c r="E9" s="246"/>
      <c r="F9" s="105">
        <f t="shared" si="1"/>
        <v>0</v>
      </c>
      <c r="G9" s="70"/>
      <c r="H9" s="71"/>
      <c r="I9" s="491">
        <f>I8-F9</f>
        <v>949.32</v>
      </c>
      <c r="J9" s="478">
        <f t="shared" ref="J9:J39" si="2">H9*F9</f>
        <v>0</v>
      </c>
    </row>
    <row r="10" spans="1:10" ht="15.75" x14ac:dyDescent="0.25">
      <c r="B10" s="183"/>
      <c r="C10" s="15"/>
      <c r="D10" s="69">
        <f t="shared" si="0"/>
        <v>0</v>
      </c>
      <c r="E10" s="246"/>
      <c r="F10" s="105">
        <f t="shared" si="1"/>
        <v>0</v>
      </c>
      <c r="G10" s="70"/>
      <c r="H10" s="71"/>
      <c r="I10" s="491">
        <f t="shared" ref="I10:I38" si="3">I9-F10</f>
        <v>949.32</v>
      </c>
      <c r="J10" s="478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0"/>
        <v>0</v>
      </c>
      <c r="E11" s="246"/>
      <c r="F11" s="105">
        <f t="shared" si="1"/>
        <v>0</v>
      </c>
      <c r="G11" s="70"/>
      <c r="H11" s="71"/>
      <c r="I11" s="491">
        <f t="shared" si="3"/>
        <v>949.32</v>
      </c>
      <c r="J11" s="478">
        <f t="shared" si="2"/>
        <v>0</v>
      </c>
    </row>
    <row r="12" spans="1:10" ht="15.75" x14ac:dyDescent="0.25">
      <c r="B12" s="183"/>
      <c r="C12" s="15"/>
      <c r="D12" s="69">
        <f t="shared" si="0"/>
        <v>0</v>
      </c>
      <c r="E12" s="246"/>
      <c r="F12" s="105">
        <f t="shared" si="1"/>
        <v>0</v>
      </c>
      <c r="G12" s="70"/>
      <c r="H12" s="71"/>
      <c r="I12" s="491">
        <f t="shared" si="3"/>
        <v>949.32</v>
      </c>
      <c r="J12" s="478">
        <f t="shared" si="2"/>
        <v>0</v>
      </c>
    </row>
    <row r="13" spans="1:10" ht="15.75" x14ac:dyDescent="0.25">
      <c r="A13" s="19"/>
      <c r="B13" s="183"/>
      <c r="C13" s="127"/>
      <c r="D13" s="69">
        <f t="shared" si="0"/>
        <v>0</v>
      </c>
      <c r="E13" s="246"/>
      <c r="F13" s="105">
        <f t="shared" si="1"/>
        <v>0</v>
      </c>
      <c r="G13" s="70"/>
      <c r="H13" s="71"/>
      <c r="I13" s="491">
        <f t="shared" si="3"/>
        <v>949.32</v>
      </c>
      <c r="J13" s="478">
        <f t="shared" si="2"/>
        <v>0</v>
      </c>
    </row>
    <row r="14" spans="1:10" ht="15.75" x14ac:dyDescent="0.25">
      <c r="B14" s="183"/>
      <c r="C14" s="73"/>
      <c r="D14" s="69">
        <f t="shared" si="0"/>
        <v>0</v>
      </c>
      <c r="E14" s="246"/>
      <c r="F14" s="105">
        <f t="shared" si="1"/>
        <v>0</v>
      </c>
      <c r="G14" s="70"/>
      <c r="H14" s="71"/>
      <c r="I14" s="491">
        <f t="shared" si="3"/>
        <v>949.32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0"/>
        <v>0</v>
      </c>
      <c r="E15" s="246"/>
      <c r="F15" s="105">
        <f t="shared" si="1"/>
        <v>0</v>
      </c>
      <c r="G15" s="70"/>
      <c r="H15" s="71"/>
      <c r="I15" s="491">
        <f t="shared" si="3"/>
        <v>949.32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0"/>
        <v>0</v>
      </c>
      <c r="E16" s="246"/>
      <c r="F16" s="105">
        <f>D16</f>
        <v>0</v>
      </c>
      <c r="G16" s="70"/>
      <c r="H16" s="71"/>
      <c r="I16" s="491">
        <f t="shared" si="3"/>
        <v>949.32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0"/>
        <v>0</v>
      </c>
      <c r="E17" s="246"/>
      <c r="F17" s="105">
        <f>D17</f>
        <v>0</v>
      </c>
      <c r="G17" s="70"/>
      <c r="H17" s="71"/>
      <c r="I17" s="491">
        <f t="shared" si="3"/>
        <v>949.32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0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949.32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0"/>
        <v>0</v>
      </c>
      <c r="E19" s="246"/>
      <c r="F19" s="105">
        <f t="shared" si="4"/>
        <v>0</v>
      </c>
      <c r="G19" s="70"/>
      <c r="H19" s="389"/>
      <c r="I19" s="491">
        <f t="shared" si="3"/>
        <v>949.32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0"/>
        <v>0</v>
      </c>
      <c r="E20" s="246"/>
      <c r="F20" s="105">
        <f t="shared" si="4"/>
        <v>0</v>
      </c>
      <c r="G20" s="70"/>
      <c r="H20" s="389"/>
      <c r="I20" s="491">
        <f t="shared" si="3"/>
        <v>949.32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0"/>
        <v>0</v>
      </c>
      <c r="E21" s="246"/>
      <c r="F21" s="105">
        <f t="shared" si="4"/>
        <v>0</v>
      </c>
      <c r="G21" s="70"/>
      <c r="H21" s="389"/>
      <c r="I21" s="491">
        <f t="shared" si="3"/>
        <v>949.32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0"/>
        <v>0</v>
      </c>
      <c r="E22" s="246"/>
      <c r="F22" s="105">
        <f t="shared" si="4"/>
        <v>0</v>
      </c>
      <c r="G22" s="70"/>
      <c r="H22" s="389"/>
      <c r="I22" s="491">
        <f t="shared" si="3"/>
        <v>949.32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0"/>
        <v>0</v>
      </c>
      <c r="E23" s="246"/>
      <c r="F23" s="105">
        <f t="shared" si="4"/>
        <v>0</v>
      </c>
      <c r="G23" s="70"/>
      <c r="H23" s="332"/>
      <c r="I23" s="491">
        <f t="shared" si="3"/>
        <v>949.32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0"/>
        <v>0</v>
      </c>
      <c r="E24" s="246"/>
      <c r="F24" s="105">
        <f t="shared" si="4"/>
        <v>0</v>
      </c>
      <c r="G24" s="70"/>
      <c r="H24" s="332"/>
      <c r="I24" s="491">
        <f t="shared" si="3"/>
        <v>949.32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0"/>
        <v>0</v>
      </c>
      <c r="E25" s="246"/>
      <c r="F25" s="105">
        <f t="shared" si="4"/>
        <v>0</v>
      </c>
      <c r="G25" s="70"/>
      <c r="H25" s="332"/>
      <c r="I25" s="491">
        <f t="shared" si="3"/>
        <v>949.32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0"/>
        <v>0</v>
      </c>
      <c r="E26" s="246"/>
      <c r="F26" s="105">
        <f t="shared" si="4"/>
        <v>0</v>
      </c>
      <c r="G26" s="70"/>
      <c r="H26" s="332"/>
      <c r="I26" s="491">
        <f t="shared" si="3"/>
        <v>949.32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0"/>
        <v>0</v>
      </c>
      <c r="E27" s="246"/>
      <c r="F27" s="105">
        <f t="shared" si="4"/>
        <v>0</v>
      </c>
      <c r="G27" s="70"/>
      <c r="H27" s="332"/>
      <c r="I27" s="491">
        <f t="shared" si="3"/>
        <v>949.32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0"/>
        <v>0</v>
      </c>
      <c r="E28" s="246"/>
      <c r="F28" s="105">
        <f t="shared" si="4"/>
        <v>0</v>
      </c>
      <c r="G28" s="70"/>
      <c r="H28" s="332"/>
      <c r="I28" s="491">
        <f t="shared" si="3"/>
        <v>949.32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0"/>
        <v>0</v>
      </c>
      <c r="E29" s="246"/>
      <c r="F29" s="105">
        <f t="shared" si="4"/>
        <v>0</v>
      </c>
      <c r="G29" s="70"/>
      <c r="H29" s="332"/>
      <c r="I29" s="491">
        <f t="shared" si="3"/>
        <v>949.32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0"/>
        <v>0</v>
      </c>
      <c r="E30" s="246"/>
      <c r="F30" s="105">
        <f t="shared" si="4"/>
        <v>0</v>
      </c>
      <c r="G30" s="70"/>
      <c r="H30" s="332"/>
      <c r="I30" s="491">
        <f t="shared" si="3"/>
        <v>949.32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0"/>
        <v>0</v>
      </c>
      <c r="E31" s="246"/>
      <c r="F31" s="105">
        <f t="shared" si="4"/>
        <v>0</v>
      </c>
      <c r="G31" s="70"/>
      <c r="H31" s="332"/>
      <c r="I31" s="491">
        <f t="shared" si="3"/>
        <v>949.32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0"/>
        <v>0</v>
      </c>
      <c r="E32" s="246"/>
      <c r="F32" s="105">
        <f t="shared" si="4"/>
        <v>0</v>
      </c>
      <c r="G32" s="70"/>
      <c r="H32" s="332"/>
      <c r="I32" s="491">
        <f t="shared" si="3"/>
        <v>949.32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0"/>
        <v>0</v>
      </c>
      <c r="E33" s="246"/>
      <c r="F33" s="105">
        <f t="shared" si="4"/>
        <v>0</v>
      </c>
      <c r="G33" s="70"/>
      <c r="H33" s="332"/>
      <c r="I33" s="491">
        <f t="shared" si="3"/>
        <v>949.32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0"/>
        <v>0</v>
      </c>
      <c r="E34" s="246"/>
      <c r="F34" s="105">
        <f t="shared" si="4"/>
        <v>0</v>
      </c>
      <c r="G34" s="70"/>
      <c r="H34" s="332"/>
      <c r="I34" s="491">
        <f t="shared" si="3"/>
        <v>949.32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0"/>
        <v>0</v>
      </c>
      <c r="E35" s="246"/>
      <c r="F35" s="105">
        <f t="shared" si="4"/>
        <v>0</v>
      </c>
      <c r="G35" s="70"/>
      <c r="H35" s="332"/>
      <c r="I35" s="491">
        <f t="shared" si="3"/>
        <v>949.32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0"/>
        <v>0</v>
      </c>
      <c r="E36" s="246"/>
      <c r="F36" s="105">
        <f t="shared" si="4"/>
        <v>0</v>
      </c>
      <c r="G36" s="70"/>
      <c r="H36" s="71"/>
      <c r="I36" s="491">
        <f t="shared" si="3"/>
        <v>949.32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0"/>
        <v>0</v>
      </c>
      <c r="E37" s="246"/>
      <c r="F37" s="105">
        <f t="shared" si="4"/>
        <v>0</v>
      </c>
      <c r="G37" s="70"/>
      <c r="H37" s="71"/>
      <c r="I37" s="491">
        <f t="shared" si="3"/>
        <v>949.32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0"/>
        <v>0</v>
      </c>
      <c r="E38" s="246"/>
      <c r="F38" s="105">
        <f t="shared" si="4"/>
        <v>0</v>
      </c>
      <c r="G38" s="70"/>
      <c r="H38" s="71"/>
      <c r="I38" s="491">
        <f t="shared" si="3"/>
        <v>949.32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96" t="s">
        <v>21</v>
      </c>
      <c r="E42" s="997"/>
      <c r="F42" s="141">
        <f>E4+E5-F40+E6</f>
        <v>949.32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00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0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22" t="s">
        <v>88</v>
      </c>
      <c r="C4" s="128"/>
      <c r="D4" s="134"/>
      <c r="E4" s="181"/>
      <c r="F4" s="137"/>
      <c r="G4" s="38"/>
    </row>
    <row r="5" spans="1:15" ht="15.75" x14ac:dyDescent="0.25">
      <c r="A5" s="1000"/>
      <c r="B5" s="102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0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91"/>
      <c r="B1" s="991"/>
      <c r="C1" s="991"/>
      <c r="D1" s="991"/>
      <c r="E1" s="991"/>
      <c r="F1" s="991"/>
      <c r="G1" s="991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92" t="s">
        <v>98</v>
      </c>
      <c r="B5" s="1024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92"/>
      <c r="B6" s="1024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6" t="s">
        <v>21</v>
      </c>
      <c r="E32" s="99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HV1" zoomScaleNormal="100" workbookViewId="0">
      <selection activeCell="IB17" sqref="IB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93" t="s">
        <v>277</v>
      </c>
      <c r="L1" s="993"/>
      <c r="M1" s="993"/>
      <c r="N1" s="993"/>
      <c r="O1" s="993"/>
      <c r="P1" s="993"/>
      <c r="Q1" s="993"/>
      <c r="R1" s="270">
        <f>I1+1</f>
        <v>1</v>
      </c>
      <c r="S1" s="270"/>
      <c r="U1" s="991" t="s">
        <v>278</v>
      </c>
      <c r="V1" s="991"/>
      <c r="W1" s="991"/>
      <c r="X1" s="991"/>
      <c r="Y1" s="991"/>
      <c r="Z1" s="991"/>
      <c r="AA1" s="991"/>
      <c r="AB1" s="270">
        <f>R1+1</f>
        <v>2</v>
      </c>
      <c r="AC1" s="407"/>
      <c r="AE1" s="991" t="str">
        <f>U1</f>
        <v>ENTRADAS DEL MES DE SEPTIEMBRE   2022</v>
      </c>
      <c r="AF1" s="991"/>
      <c r="AG1" s="991"/>
      <c r="AH1" s="991"/>
      <c r="AI1" s="991"/>
      <c r="AJ1" s="991"/>
      <c r="AK1" s="991"/>
      <c r="AL1" s="270">
        <f>AB1+1</f>
        <v>3</v>
      </c>
      <c r="AM1" s="270"/>
      <c r="AO1" s="991" t="str">
        <f>AE1</f>
        <v>ENTRADAS DEL MES DE SEPTIEMBRE   2022</v>
      </c>
      <c r="AP1" s="991"/>
      <c r="AQ1" s="991"/>
      <c r="AR1" s="991"/>
      <c r="AS1" s="991"/>
      <c r="AT1" s="991"/>
      <c r="AU1" s="991"/>
      <c r="AV1" s="270">
        <f>AL1+1</f>
        <v>4</v>
      </c>
      <c r="AW1" s="407"/>
      <c r="AY1" s="991" t="str">
        <f>AO1</f>
        <v>ENTRADAS DEL MES DE SEPTIEMBRE   2022</v>
      </c>
      <c r="AZ1" s="991"/>
      <c r="BA1" s="991"/>
      <c r="BB1" s="991"/>
      <c r="BC1" s="991"/>
      <c r="BD1" s="991"/>
      <c r="BE1" s="991"/>
      <c r="BF1" s="270">
        <f>AV1+1</f>
        <v>5</v>
      </c>
      <c r="BG1" s="424"/>
      <c r="BI1" s="991" t="str">
        <f>AY1</f>
        <v>ENTRADAS DEL MES DE SEPTIEMBRE   2022</v>
      </c>
      <c r="BJ1" s="991"/>
      <c r="BK1" s="991"/>
      <c r="BL1" s="991"/>
      <c r="BM1" s="991"/>
      <c r="BN1" s="991"/>
      <c r="BO1" s="991"/>
      <c r="BP1" s="270">
        <f>BF1+1</f>
        <v>6</v>
      </c>
      <c r="BQ1" s="407"/>
      <c r="BS1" s="991" t="str">
        <f>BI1</f>
        <v>ENTRADAS DEL MES DE SEPTIEMBRE   2022</v>
      </c>
      <c r="BT1" s="991"/>
      <c r="BU1" s="991"/>
      <c r="BV1" s="991"/>
      <c r="BW1" s="991"/>
      <c r="BX1" s="991"/>
      <c r="BY1" s="991"/>
      <c r="BZ1" s="270">
        <f>BP1+1</f>
        <v>7</v>
      </c>
      <c r="CC1" s="991" t="str">
        <f>BS1</f>
        <v>ENTRADAS DEL MES DE SEPTIEMBRE   2022</v>
      </c>
      <c r="CD1" s="991"/>
      <c r="CE1" s="991"/>
      <c r="CF1" s="991"/>
      <c r="CG1" s="991"/>
      <c r="CH1" s="991"/>
      <c r="CI1" s="991"/>
      <c r="CJ1" s="270">
        <f>BZ1+1</f>
        <v>8</v>
      </c>
      <c r="CM1" s="991" t="str">
        <f>CC1</f>
        <v>ENTRADAS DEL MES DE SEPTIEMBRE   2022</v>
      </c>
      <c r="CN1" s="991"/>
      <c r="CO1" s="991"/>
      <c r="CP1" s="991"/>
      <c r="CQ1" s="991"/>
      <c r="CR1" s="991"/>
      <c r="CS1" s="991"/>
      <c r="CT1" s="270">
        <f>CJ1+1</f>
        <v>9</v>
      </c>
      <c r="CU1" s="407"/>
      <c r="CW1" s="991" t="str">
        <f>CM1</f>
        <v>ENTRADAS DEL MES DE SEPTIEMBRE   2022</v>
      </c>
      <c r="CX1" s="991"/>
      <c r="CY1" s="991"/>
      <c r="CZ1" s="991"/>
      <c r="DA1" s="991"/>
      <c r="DB1" s="991"/>
      <c r="DC1" s="991"/>
      <c r="DD1" s="270">
        <f>CT1+1</f>
        <v>10</v>
      </c>
      <c r="DE1" s="407"/>
      <c r="DG1" s="991" t="str">
        <f>CW1</f>
        <v>ENTRADAS DEL MES DE SEPTIEMBRE   2022</v>
      </c>
      <c r="DH1" s="991"/>
      <c r="DI1" s="991"/>
      <c r="DJ1" s="991"/>
      <c r="DK1" s="991"/>
      <c r="DL1" s="991"/>
      <c r="DM1" s="991"/>
      <c r="DN1" s="270">
        <f>DD1+1</f>
        <v>11</v>
      </c>
      <c r="DO1" s="407"/>
      <c r="DQ1" s="991" t="str">
        <f>DG1</f>
        <v>ENTRADAS DEL MES DE SEPTIEMBRE   2022</v>
      </c>
      <c r="DR1" s="991"/>
      <c r="DS1" s="991"/>
      <c r="DT1" s="991"/>
      <c r="DU1" s="991"/>
      <c r="DV1" s="991"/>
      <c r="DW1" s="991"/>
      <c r="DX1" s="270">
        <f>DN1+1</f>
        <v>12</v>
      </c>
      <c r="EA1" s="991" t="str">
        <f>DQ1</f>
        <v>ENTRADAS DEL MES DE SEPTIEMBRE   2022</v>
      </c>
      <c r="EB1" s="991"/>
      <c r="EC1" s="991"/>
      <c r="ED1" s="991"/>
      <c r="EE1" s="991"/>
      <c r="EF1" s="991"/>
      <c r="EG1" s="991"/>
      <c r="EH1" s="270">
        <f>DX1+1</f>
        <v>13</v>
      </c>
      <c r="EI1" s="407"/>
      <c r="EK1" s="991" t="str">
        <f>EA1</f>
        <v>ENTRADAS DEL MES DE SEPTIEMBRE   2022</v>
      </c>
      <c r="EL1" s="991"/>
      <c r="EM1" s="991"/>
      <c r="EN1" s="991"/>
      <c r="EO1" s="991"/>
      <c r="EP1" s="991"/>
      <c r="EQ1" s="991"/>
      <c r="ER1" s="270">
        <f>EH1+1</f>
        <v>14</v>
      </c>
      <c r="ES1" s="407"/>
      <c r="EU1" s="991" t="str">
        <f>EK1</f>
        <v>ENTRADAS DEL MES DE SEPTIEMBRE   2022</v>
      </c>
      <c r="EV1" s="991"/>
      <c r="EW1" s="991"/>
      <c r="EX1" s="991"/>
      <c r="EY1" s="991"/>
      <c r="EZ1" s="991"/>
      <c r="FA1" s="991"/>
      <c r="FB1" s="270">
        <f>ER1+1</f>
        <v>15</v>
      </c>
      <c r="FC1" s="407"/>
      <c r="FE1" s="991" t="str">
        <f>EU1</f>
        <v>ENTRADAS DEL MES DE SEPTIEMBRE   2022</v>
      </c>
      <c r="FF1" s="991"/>
      <c r="FG1" s="991"/>
      <c r="FH1" s="991"/>
      <c r="FI1" s="991"/>
      <c r="FJ1" s="991"/>
      <c r="FK1" s="991"/>
      <c r="FL1" s="270">
        <f>FB1+1</f>
        <v>16</v>
      </c>
      <c r="FM1" s="407"/>
      <c r="FO1" s="991" t="str">
        <f>FE1</f>
        <v>ENTRADAS DEL MES DE SEPTIEMBRE   2022</v>
      </c>
      <c r="FP1" s="991"/>
      <c r="FQ1" s="991"/>
      <c r="FR1" s="991"/>
      <c r="FS1" s="991"/>
      <c r="FT1" s="991"/>
      <c r="FU1" s="991"/>
      <c r="FV1" s="270">
        <f>FL1+1</f>
        <v>17</v>
      </c>
      <c r="FW1" s="407"/>
      <c r="FY1" s="991" t="str">
        <f>FO1</f>
        <v>ENTRADAS DEL MES DE SEPTIEMBRE   2022</v>
      </c>
      <c r="FZ1" s="991"/>
      <c r="GA1" s="991"/>
      <c r="GB1" s="991"/>
      <c r="GC1" s="991"/>
      <c r="GD1" s="991"/>
      <c r="GE1" s="991"/>
      <c r="GF1" s="270">
        <f>FV1+1</f>
        <v>18</v>
      </c>
      <c r="GG1" s="407"/>
      <c r="GH1" s="75" t="s">
        <v>37</v>
      </c>
      <c r="GI1" s="991" t="str">
        <f>FY1</f>
        <v>ENTRADAS DEL MES DE SEPTIEMBRE   2022</v>
      </c>
      <c r="GJ1" s="991"/>
      <c r="GK1" s="991"/>
      <c r="GL1" s="991"/>
      <c r="GM1" s="991"/>
      <c r="GN1" s="991"/>
      <c r="GO1" s="991"/>
      <c r="GP1" s="270">
        <f>GF1+1</f>
        <v>19</v>
      </c>
      <c r="GQ1" s="407"/>
      <c r="GS1" s="991" t="str">
        <f>GI1</f>
        <v>ENTRADAS DEL MES DE SEPTIEMBRE   2022</v>
      </c>
      <c r="GT1" s="991"/>
      <c r="GU1" s="991"/>
      <c r="GV1" s="991"/>
      <c r="GW1" s="991"/>
      <c r="GX1" s="991"/>
      <c r="GY1" s="991"/>
      <c r="GZ1" s="270">
        <f>GP1+1</f>
        <v>20</v>
      </c>
      <c r="HA1" s="407"/>
      <c r="HC1" s="991" t="str">
        <f>GS1</f>
        <v>ENTRADAS DEL MES DE SEPTIEMBRE   2022</v>
      </c>
      <c r="HD1" s="991"/>
      <c r="HE1" s="991"/>
      <c r="HF1" s="991"/>
      <c r="HG1" s="991"/>
      <c r="HH1" s="991"/>
      <c r="HI1" s="991"/>
      <c r="HJ1" s="270">
        <f>GZ1+1</f>
        <v>21</v>
      </c>
      <c r="HK1" s="407"/>
      <c r="HM1" s="991" t="str">
        <f>HC1</f>
        <v>ENTRADAS DEL MES DE SEPTIEMBRE   2022</v>
      </c>
      <c r="HN1" s="991"/>
      <c r="HO1" s="991"/>
      <c r="HP1" s="991"/>
      <c r="HQ1" s="991"/>
      <c r="HR1" s="991"/>
      <c r="HS1" s="991"/>
      <c r="HT1" s="270">
        <f>HJ1+1</f>
        <v>22</v>
      </c>
      <c r="HU1" s="407"/>
      <c r="HW1" s="991" t="str">
        <f>HM1</f>
        <v>ENTRADAS DEL MES DE SEPTIEMBRE   2022</v>
      </c>
      <c r="HX1" s="991"/>
      <c r="HY1" s="991"/>
      <c r="HZ1" s="991"/>
      <c r="IA1" s="991"/>
      <c r="IB1" s="991"/>
      <c r="IC1" s="991"/>
      <c r="ID1" s="270">
        <f>HT1+1</f>
        <v>23</v>
      </c>
      <c r="IE1" s="407"/>
      <c r="IG1" s="991" t="str">
        <f>HW1</f>
        <v>ENTRADAS DEL MES DE SEPTIEMBRE   2022</v>
      </c>
      <c r="IH1" s="991"/>
      <c r="II1" s="991"/>
      <c r="IJ1" s="991"/>
      <c r="IK1" s="991"/>
      <c r="IL1" s="991"/>
      <c r="IM1" s="991"/>
      <c r="IN1" s="270">
        <f>ID1+1</f>
        <v>24</v>
      </c>
      <c r="IO1" s="407"/>
      <c r="IQ1" s="991" t="str">
        <f>IG1</f>
        <v>ENTRADAS DEL MES DE SEPTIEMBRE   2022</v>
      </c>
      <c r="IR1" s="991"/>
      <c r="IS1" s="991"/>
      <c r="IT1" s="991"/>
      <c r="IU1" s="991"/>
      <c r="IV1" s="991"/>
      <c r="IW1" s="991"/>
      <c r="IX1" s="270">
        <f>IN1+1</f>
        <v>25</v>
      </c>
      <c r="IY1" s="407"/>
      <c r="JA1" s="991" t="str">
        <f>IQ1</f>
        <v>ENTRADAS DEL MES DE SEPTIEMBRE   2022</v>
      </c>
      <c r="JB1" s="991"/>
      <c r="JC1" s="991"/>
      <c r="JD1" s="991"/>
      <c r="JE1" s="991"/>
      <c r="JF1" s="991"/>
      <c r="JG1" s="991"/>
      <c r="JH1" s="270">
        <f>IX1+1</f>
        <v>26</v>
      </c>
      <c r="JI1" s="407"/>
      <c r="JK1" s="1001" t="str">
        <f>JA1</f>
        <v>ENTRADAS DEL MES DE SEPTIEMBRE   2022</v>
      </c>
      <c r="JL1" s="1001"/>
      <c r="JM1" s="1001"/>
      <c r="JN1" s="1001"/>
      <c r="JO1" s="1001"/>
      <c r="JP1" s="1001"/>
      <c r="JQ1" s="1001"/>
      <c r="JR1" s="270">
        <f>JH1+1</f>
        <v>27</v>
      </c>
      <c r="JS1" s="407"/>
      <c r="JU1" s="991" t="str">
        <f>JK1</f>
        <v>ENTRADAS DEL MES DE SEPTIEMBRE   2022</v>
      </c>
      <c r="JV1" s="991"/>
      <c r="JW1" s="991"/>
      <c r="JX1" s="991"/>
      <c r="JY1" s="991"/>
      <c r="JZ1" s="991"/>
      <c r="KA1" s="991"/>
      <c r="KB1" s="270">
        <f>JR1+1</f>
        <v>28</v>
      </c>
      <c r="KC1" s="407"/>
      <c r="KE1" s="991" t="str">
        <f>JU1</f>
        <v>ENTRADAS DEL MES DE SEPTIEMBRE   2022</v>
      </c>
      <c r="KF1" s="991"/>
      <c r="KG1" s="991"/>
      <c r="KH1" s="991"/>
      <c r="KI1" s="991"/>
      <c r="KJ1" s="991"/>
      <c r="KK1" s="991"/>
      <c r="KL1" s="270">
        <f>KB1+1</f>
        <v>29</v>
      </c>
      <c r="KM1" s="407"/>
      <c r="KO1" s="991" t="str">
        <f>KE1</f>
        <v>ENTRADAS DEL MES DE SEPTIEMBRE   2022</v>
      </c>
      <c r="KP1" s="991"/>
      <c r="KQ1" s="991"/>
      <c r="KR1" s="991"/>
      <c r="KS1" s="991"/>
      <c r="KT1" s="991"/>
      <c r="KU1" s="991"/>
      <c r="KV1" s="270">
        <f>KL1+1</f>
        <v>30</v>
      </c>
      <c r="KW1" s="407"/>
      <c r="KY1" s="991" t="str">
        <f>KO1</f>
        <v>ENTRADAS DEL MES DE SEPTIEMBRE   2022</v>
      </c>
      <c r="KZ1" s="991"/>
      <c r="LA1" s="991"/>
      <c r="LB1" s="991"/>
      <c r="LC1" s="991"/>
      <c r="LD1" s="991"/>
      <c r="LE1" s="991"/>
      <c r="LF1" s="270">
        <f>KV1+1</f>
        <v>31</v>
      </c>
      <c r="LG1" s="407"/>
      <c r="LI1" s="991" t="str">
        <f>KY1</f>
        <v>ENTRADAS DEL MES DE SEPTIEMBRE   2022</v>
      </c>
      <c r="LJ1" s="991"/>
      <c r="LK1" s="991"/>
      <c r="LL1" s="991"/>
      <c r="LM1" s="991"/>
      <c r="LN1" s="991"/>
      <c r="LO1" s="991"/>
      <c r="LP1" s="270">
        <f>LF1+1</f>
        <v>32</v>
      </c>
      <c r="LQ1" s="407"/>
      <c r="LS1" s="991" t="str">
        <f>LI1</f>
        <v>ENTRADAS DEL MES DE SEPTIEMBRE   2022</v>
      </c>
      <c r="LT1" s="991"/>
      <c r="LU1" s="991"/>
      <c r="LV1" s="991"/>
      <c r="LW1" s="991"/>
      <c r="LX1" s="991"/>
      <c r="LY1" s="991"/>
      <c r="LZ1" s="270">
        <f>LP1+1</f>
        <v>33</v>
      </c>
      <c r="MC1" s="991" t="str">
        <f>LS1</f>
        <v>ENTRADAS DEL MES DE SEPTIEMBRE   2022</v>
      </c>
      <c r="MD1" s="991"/>
      <c r="ME1" s="991"/>
      <c r="MF1" s="991"/>
      <c r="MG1" s="991"/>
      <c r="MH1" s="991"/>
      <c r="MI1" s="991"/>
      <c r="MJ1" s="270">
        <f>LZ1+1</f>
        <v>34</v>
      </c>
      <c r="MK1" s="270"/>
      <c r="MM1" s="991" t="str">
        <f>MC1</f>
        <v>ENTRADAS DEL MES DE SEPTIEMBRE   2022</v>
      </c>
      <c r="MN1" s="991"/>
      <c r="MO1" s="991"/>
      <c r="MP1" s="991"/>
      <c r="MQ1" s="991"/>
      <c r="MR1" s="991"/>
      <c r="MS1" s="991"/>
      <c r="MT1" s="270">
        <f>MJ1+1</f>
        <v>35</v>
      </c>
      <c r="MU1" s="270"/>
      <c r="MW1" s="991" t="str">
        <f>MM1</f>
        <v>ENTRADAS DEL MES DE SEPTIEMBRE   2022</v>
      </c>
      <c r="MX1" s="991"/>
      <c r="MY1" s="991"/>
      <c r="MZ1" s="991"/>
      <c r="NA1" s="991"/>
      <c r="NB1" s="991"/>
      <c r="NC1" s="991"/>
      <c r="ND1" s="270">
        <f>MT1+1</f>
        <v>36</v>
      </c>
      <c r="NE1" s="270"/>
      <c r="NG1" s="991" t="str">
        <f>MW1</f>
        <v>ENTRADAS DEL MES DE SEPTIEMBRE   2022</v>
      </c>
      <c r="NH1" s="991"/>
      <c r="NI1" s="991"/>
      <c r="NJ1" s="991"/>
      <c r="NK1" s="991"/>
      <c r="NL1" s="991"/>
      <c r="NM1" s="991"/>
      <c r="NN1" s="270">
        <f>ND1+1</f>
        <v>37</v>
      </c>
      <c r="NO1" s="270"/>
      <c r="NQ1" s="991" t="str">
        <f>NG1</f>
        <v>ENTRADAS DEL MES DE SEPTIEMBRE   2022</v>
      </c>
      <c r="NR1" s="991"/>
      <c r="NS1" s="991"/>
      <c r="NT1" s="991"/>
      <c r="NU1" s="991"/>
      <c r="NV1" s="991"/>
      <c r="NW1" s="991"/>
      <c r="NX1" s="270">
        <f>NN1+1</f>
        <v>38</v>
      </c>
      <c r="NY1" s="270"/>
      <c r="OA1" s="991" t="str">
        <f>NQ1</f>
        <v>ENTRADAS DEL MES DE SEPTIEMBRE   2022</v>
      </c>
      <c r="OB1" s="991"/>
      <c r="OC1" s="991"/>
      <c r="OD1" s="991"/>
      <c r="OE1" s="991"/>
      <c r="OF1" s="991"/>
      <c r="OG1" s="991"/>
      <c r="OH1" s="270">
        <f>NX1+1</f>
        <v>39</v>
      </c>
      <c r="OI1" s="270"/>
      <c r="OK1" s="991" t="str">
        <f>OA1</f>
        <v>ENTRADAS DEL MES DE SEPTIEMBRE   2022</v>
      </c>
      <c r="OL1" s="991"/>
      <c r="OM1" s="991"/>
      <c r="ON1" s="991"/>
      <c r="OO1" s="991"/>
      <c r="OP1" s="991"/>
      <c r="OQ1" s="991"/>
      <c r="OR1" s="270">
        <f>OH1+1</f>
        <v>40</v>
      </c>
      <c r="OS1" s="270"/>
      <c r="OU1" s="991" t="str">
        <f>OK1</f>
        <v>ENTRADAS DEL MES DE SEPTIEMBRE   2022</v>
      </c>
      <c r="OV1" s="991"/>
      <c r="OW1" s="991"/>
      <c r="OX1" s="991"/>
      <c r="OY1" s="991"/>
      <c r="OZ1" s="991"/>
      <c r="PA1" s="991"/>
      <c r="PB1" s="270">
        <f>OR1+1</f>
        <v>41</v>
      </c>
      <c r="PC1" s="270"/>
      <c r="PE1" s="991" t="str">
        <f>OU1</f>
        <v>ENTRADAS DEL MES DE SEPTIEMBRE   2022</v>
      </c>
      <c r="PF1" s="991"/>
      <c r="PG1" s="991"/>
      <c r="PH1" s="991"/>
      <c r="PI1" s="991"/>
      <c r="PJ1" s="991"/>
      <c r="PK1" s="991"/>
      <c r="PL1" s="270">
        <f>PB1+1</f>
        <v>42</v>
      </c>
      <c r="PM1" s="270"/>
      <c r="PO1" s="991" t="str">
        <f>PE1</f>
        <v>ENTRADAS DEL MES DE SEPTIEMBRE   2022</v>
      </c>
      <c r="PP1" s="991"/>
      <c r="PQ1" s="991"/>
      <c r="PR1" s="991"/>
      <c r="PS1" s="991"/>
      <c r="PT1" s="991"/>
      <c r="PU1" s="991"/>
      <c r="PV1" s="270">
        <f>PL1+1</f>
        <v>43</v>
      </c>
      <c r="PX1" s="991" t="str">
        <f>PO1</f>
        <v>ENTRADAS DEL MES DE SEPTIEMBRE   2022</v>
      </c>
      <c r="PY1" s="991"/>
      <c r="PZ1" s="991"/>
      <c r="QA1" s="991"/>
      <c r="QB1" s="991"/>
      <c r="QC1" s="991"/>
      <c r="QD1" s="991"/>
      <c r="QE1" s="270">
        <f>PV1+1</f>
        <v>44</v>
      </c>
      <c r="QG1" s="991" t="str">
        <f>PX1</f>
        <v>ENTRADAS DEL MES DE SEPTIEMBRE   2022</v>
      </c>
      <c r="QH1" s="991"/>
      <c r="QI1" s="991"/>
      <c r="QJ1" s="991"/>
      <c r="QK1" s="991"/>
      <c r="QL1" s="991"/>
      <c r="QM1" s="991"/>
      <c r="QN1" s="270">
        <f>QE1+1</f>
        <v>45</v>
      </c>
      <c r="QP1" s="991" t="str">
        <f>QG1</f>
        <v>ENTRADAS DEL MES DE SEPTIEMBRE   2022</v>
      </c>
      <c r="QQ1" s="991"/>
      <c r="QR1" s="991"/>
      <c r="QS1" s="991"/>
      <c r="QT1" s="991"/>
      <c r="QU1" s="991"/>
      <c r="QV1" s="991"/>
      <c r="QW1" s="270">
        <f>QN1+1</f>
        <v>46</v>
      </c>
      <c r="QY1" s="991" t="str">
        <f>QP1</f>
        <v>ENTRADAS DEL MES DE SEPTIEMBRE   2022</v>
      </c>
      <c r="QZ1" s="991"/>
      <c r="RA1" s="991"/>
      <c r="RB1" s="991"/>
      <c r="RC1" s="991"/>
      <c r="RD1" s="991"/>
      <c r="RE1" s="991"/>
      <c r="RF1" s="270">
        <f>QW1+1</f>
        <v>47</v>
      </c>
      <c r="RH1" s="991" t="str">
        <f>QY1</f>
        <v>ENTRADAS DEL MES DE SEPTIEMBRE   2022</v>
      </c>
      <c r="RI1" s="991"/>
      <c r="RJ1" s="991"/>
      <c r="RK1" s="991"/>
      <c r="RL1" s="991"/>
      <c r="RM1" s="991"/>
      <c r="RN1" s="991"/>
      <c r="RO1" s="270">
        <f>RF1+1</f>
        <v>48</v>
      </c>
      <c r="RQ1" s="991" t="str">
        <f>RH1</f>
        <v>ENTRADAS DEL MES DE SEPTIEMBRE   2022</v>
      </c>
      <c r="RR1" s="991"/>
      <c r="RS1" s="991"/>
      <c r="RT1" s="991"/>
      <c r="RU1" s="991"/>
      <c r="RV1" s="991"/>
      <c r="RW1" s="991"/>
      <c r="RX1" s="270">
        <f>RO1+1</f>
        <v>49</v>
      </c>
      <c r="RZ1" s="991" t="str">
        <f>RQ1</f>
        <v>ENTRADAS DEL MES DE SEPTIEMBRE   2022</v>
      </c>
      <c r="SA1" s="991"/>
      <c r="SB1" s="991"/>
      <c r="SC1" s="991"/>
      <c r="SD1" s="991"/>
      <c r="SE1" s="991"/>
      <c r="SF1" s="991"/>
      <c r="SG1" s="270">
        <f>RX1+1</f>
        <v>50</v>
      </c>
      <c r="SI1" s="991" t="str">
        <f>RZ1</f>
        <v>ENTRADAS DEL MES DE SEPTIEMBRE   2022</v>
      </c>
      <c r="SJ1" s="991"/>
      <c r="SK1" s="991"/>
      <c r="SL1" s="991"/>
      <c r="SM1" s="991"/>
      <c r="SN1" s="991"/>
      <c r="SO1" s="991"/>
      <c r="SP1" s="270">
        <f>SG1+1</f>
        <v>51</v>
      </c>
      <c r="SR1" s="991" t="str">
        <f>SI1</f>
        <v>ENTRADAS DEL MES DE SEPTIEMBRE   2022</v>
      </c>
      <c r="SS1" s="991"/>
      <c r="ST1" s="991"/>
      <c r="SU1" s="991"/>
      <c r="SV1" s="991"/>
      <c r="SW1" s="991"/>
      <c r="SX1" s="991"/>
      <c r="SY1" s="270">
        <f>SP1+1</f>
        <v>52</v>
      </c>
      <c r="TA1" s="991" t="str">
        <f>SR1</f>
        <v>ENTRADAS DEL MES DE SEPTIEMBRE   2022</v>
      </c>
      <c r="TB1" s="991"/>
      <c r="TC1" s="991"/>
      <c r="TD1" s="991"/>
      <c r="TE1" s="991"/>
      <c r="TF1" s="991"/>
      <c r="TG1" s="991"/>
      <c r="TH1" s="270">
        <f>SY1+1</f>
        <v>53</v>
      </c>
      <c r="TJ1" s="991" t="str">
        <f>TA1</f>
        <v>ENTRADAS DEL MES DE SEPTIEMBRE   2022</v>
      </c>
      <c r="TK1" s="991"/>
      <c r="TL1" s="991"/>
      <c r="TM1" s="991"/>
      <c r="TN1" s="991"/>
      <c r="TO1" s="991"/>
      <c r="TP1" s="991"/>
      <c r="TQ1" s="270">
        <f>TH1+1</f>
        <v>54</v>
      </c>
      <c r="TS1" s="991" t="str">
        <f>TJ1</f>
        <v>ENTRADAS DEL MES DE SEPTIEMBRE   2022</v>
      </c>
      <c r="TT1" s="991"/>
      <c r="TU1" s="991"/>
      <c r="TV1" s="991"/>
      <c r="TW1" s="991"/>
      <c r="TX1" s="991"/>
      <c r="TY1" s="991"/>
      <c r="TZ1" s="270">
        <f>TQ1+1</f>
        <v>55</v>
      </c>
      <c r="UB1" s="991" t="str">
        <f>TS1</f>
        <v>ENTRADAS DEL MES DE SEPTIEMBRE   2022</v>
      </c>
      <c r="UC1" s="991"/>
      <c r="UD1" s="991"/>
      <c r="UE1" s="991"/>
      <c r="UF1" s="991"/>
      <c r="UG1" s="991"/>
      <c r="UH1" s="991"/>
      <c r="UI1" s="270">
        <f>TZ1+1</f>
        <v>56</v>
      </c>
      <c r="UK1" s="991" t="str">
        <f>UB1</f>
        <v>ENTRADAS DEL MES DE SEPTIEMBRE   2022</v>
      </c>
      <c r="UL1" s="991"/>
      <c r="UM1" s="991"/>
      <c r="UN1" s="991"/>
      <c r="UO1" s="991"/>
      <c r="UP1" s="991"/>
      <c r="UQ1" s="991"/>
      <c r="UR1" s="270">
        <f>UI1+1</f>
        <v>57</v>
      </c>
      <c r="UT1" s="991" t="str">
        <f>UK1</f>
        <v>ENTRADAS DEL MES DE SEPTIEMBRE   2022</v>
      </c>
      <c r="UU1" s="991"/>
      <c r="UV1" s="991"/>
      <c r="UW1" s="991"/>
      <c r="UX1" s="991"/>
      <c r="UY1" s="991"/>
      <c r="UZ1" s="991"/>
      <c r="VA1" s="270">
        <f>UR1+1</f>
        <v>58</v>
      </c>
      <c r="VC1" s="991" t="str">
        <f>UT1</f>
        <v>ENTRADAS DEL MES DE SEPTIEMBRE   2022</v>
      </c>
      <c r="VD1" s="991"/>
      <c r="VE1" s="991"/>
      <c r="VF1" s="991"/>
      <c r="VG1" s="991"/>
      <c r="VH1" s="991"/>
      <c r="VI1" s="991"/>
      <c r="VJ1" s="270">
        <f>VA1+1</f>
        <v>59</v>
      </c>
      <c r="VL1" s="991" t="str">
        <f>VC1</f>
        <v>ENTRADAS DEL MES DE SEPTIEMBRE   2022</v>
      </c>
      <c r="VM1" s="991"/>
      <c r="VN1" s="991"/>
      <c r="VO1" s="991"/>
      <c r="VP1" s="991"/>
      <c r="VQ1" s="991"/>
      <c r="VR1" s="991"/>
      <c r="VS1" s="270">
        <f>VJ1+1</f>
        <v>60</v>
      </c>
      <c r="VU1" s="991" t="str">
        <f>VL1</f>
        <v>ENTRADAS DEL MES DE SEPTIEMBRE   2022</v>
      </c>
      <c r="VV1" s="991"/>
      <c r="VW1" s="991"/>
      <c r="VX1" s="991"/>
      <c r="VY1" s="991"/>
      <c r="VZ1" s="991"/>
      <c r="WA1" s="991"/>
      <c r="WB1" s="270">
        <f>VS1+1</f>
        <v>61</v>
      </c>
      <c r="WD1" s="991" t="str">
        <f>VU1</f>
        <v>ENTRADAS DEL MES DE SEPTIEMBRE   2022</v>
      </c>
      <c r="WE1" s="991"/>
      <c r="WF1" s="991"/>
      <c r="WG1" s="991"/>
      <c r="WH1" s="991"/>
      <c r="WI1" s="991"/>
      <c r="WJ1" s="991"/>
      <c r="WK1" s="270">
        <f>WB1+1</f>
        <v>62</v>
      </c>
      <c r="WM1" s="991" t="str">
        <f>WD1</f>
        <v>ENTRADAS DEL MES DE SEPTIEMBRE   2022</v>
      </c>
      <c r="WN1" s="991"/>
      <c r="WO1" s="991"/>
      <c r="WP1" s="991"/>
      <c r="WQ1" s="991"/>
      <c r="WR1" s="991"/>
      <c r="WS1" s="991"/>
      <c r="WT1" s="270">
        <f>WK1+1</f>
        <v>63</v>
      </c>
      <c r="WV1" s="991" t="str">
        <f>WM1</f>
        <v>ENTRADAS DEL MES DE SEPTIEMBRE   2022</v>
      </c>
      <c r="WW1" s="991"/>
      <c r="WX1" s="991"/>
      <c r="WY1" s="991"/>
      <c r="WZ1" s="991"/>
      <c r="XA1" s="991"/>
      <c r="XB1" s="991"/>
      <c r="XC1" s="270">
        <f>WT1+1</f>
        <v>64</v>
      </c>
      <c r="XE1" s="991" t="str">
        <f>WV1</f>
        <v>ENTRADAS DEL MES DE SEPTIEMBRE   2022</v>
      </c>
      <c r="XF1" s="991"/>
      <c r="XG1" s="991"/>
      <c r="XH1" s="991"/>
      <c r="XI1" s="991"/>
      <c r="XJ1" s="991"/>
      <c r="XK1" s="991"/>
      <c r="XL1" s="270">
        <f>XC1+1</f>
        <v>65</v>
      </c>
      <c r="XN1" s="991" t="str">
        <f>XE1</f>
        <v>ENTRADAS DEL MES DE SEPTIEMBRE   2022</v>
      </c>
      <c r="XO1" s="991"/>
      <c r="XP1" s="991"/>
      <c r="XQ1" s="991"/>
      <c r="XR1" s="991"/>
      <c r="XS1" s="991"/>
      <c r="XT1" s="991"/>
      <c r="XU1" s="270">
        <f>XL1+1</f>
        <v>66</v>
      </c>
      <c r="XW1" s="991" t="str">
        <f>XN1</f>
        <v>ENTRADAS DEL MES DE SEPTIEMBRE   2022</v>
      </c>
      <c r="XX1" s="991"/>
      <c r="XY1" s="991"/>
      <c r="XZ1" s="991"/>
      <c r="YA1" s="991"/>
      <c r="YB1" s="991"/>
      <c r="YC1" s="991"/>
      <c r="YD1" s="270">
        <f>XU1+1</f>
        <v>67</v>
      </c>
      <c r="YF1" s="991" t="str">
        <f>XW1</f>
        <v>ENTRADAS DEL MES DE SEPTIEMBRE   2022</v>
      </c>
      <c r="YG1" s="991"/>
      <c r="YH1" s="991"/>
      <c r="YI1" s="991"/>
      <c r="YJ1" s="991"/>
      <c r="YK1" s="991"/>
      <c r="YL1" s="991"/>
      <c r="YM1" s="270">
        <f>YD1+1</f>
        <v>68</v>
      </c>
      <c r="YO1" s="991" t="str">
        <f>YF1</f>
        <v>ENTRADAS DEL MES DE SEPTIEMBRE   2022</v>
      </c>
      <c r="YP1" s="991"/>
      <c r="YQ1" s="991"/>
      <c r="YR1" s="991"/>
      <c r="YS1" s="991"/>
      <c r="YT1" s="991"/>
      <c r="YU1" s="991"/>
      <c r="YV1" s="270">
        <f>YM1+1</f>
        <v>69</v>
      </c>
      <c r="YX1" s="991" t="str">
        <f>YO1</f>
        <v>ENTRADAS DEL MES DE SEPTIEMBRE   2022</v>
      </c>
      <c r="YY1" s="991"/>
      <c r="YZ1" s="991"/>
      <c r="ZA1" s="991"/>
      <c r="ZB1" s="991"/>
      <c r="ZC1" s="991"/>
      <c r="ZD1" s="991"/>
      <c r="ZE1" s="270">
        <f>YV1+1</f>
        <v>70</v>
      </c>
      <c r="ZG1" s="991" t="str">
        <f>YX1</f>
        <v>ENTRADAS DEL MES DE SEPTIEMBRE   2022</v>
      </c>
      <c r="ZH1" s="991"/>
      <c r="ZI1" s="991"/>
      <c r="ZJ1" s="991"/>
      <c r="ZK1" s="991"/>
      <c r="ZL1" s="991"/>
      <c r="ZM1" s="991"/>
      <c r="ZN1" s="270">
        <f>ZE1+1</f>
        <v>71</v>
      </c>
      <c r="ZP1" s="991" t="str">
        <f>ZG1</f>
        <v>ENTRADAS DEL MES DE SEPTIEMBRE   2022</v>
      </c>
      <c r="ZQ1" s="991"/>
      <c r="ZR1" s="991"/>
      <c r="ZS1" s="991"/>
      <c r="ZT1" s="991"/>
      <c r="ZU1" s="991"/>
      <c r="ZV1" s="991"/>
      <c r="ZW1" s="270">
        <f>ZN1+1</f>
        <v>72</v>
      </c>
      <c r="ZY1" s="991" t="str">
        <f>ZP1</f>
        <v>ENTRADAS DEL MES DE SEPTIEMBRE   2022</v>
      </c>
      <c r="ZZ1" s="991"/>
      <c r="AAA1" s="991"/>
      <c r="AAB1" s="991"/>
      <c r="AAC1" s="991"/>
      <c r="AAD1" s="991"/>
      <c r="AAE1" s="991"/>
      <c r="AAF1" s="270">
        <f>ZW1+1</f>
        <v>73</v>
      </c>
      <c r="AAH1" s="991" t="str">
        <f>ZY1</f>
        <v>ENTRADAS DEL MES DE SEPTIEMBRE   2022</v>
      </c>
      <c r="AAI1" s="991"/>
      <c r="AAJ1" s="991"/>
      <c r="AAK1" s="991"/>
      <c r="AAL1" s="991"/>
      <c r="AAM1" s="991"/>
      <c r="AAN1" s="991"/>
      <c r="AAO1" s="270">
        <f>AAF1+1</f>
        <v>74</v>
      </c>
      <c r="AAQ1" s="991" t="str">
        <f>AAH1</f>
        <v>ENTRADAS DEL MES DE SEPTIEMBRE   2022</v>
      </c>
      <c r="AAR1" s="991"/>
      <c r="AAS1" s="991"/>
      <c r="AAT1" s="991"/>
      <c r="AAU1" s="991"/>
      <c r="AAV1" s="991"/>
      <c r="AAW1" s="991"/>
      <c r="AAX1" s="270">
        <f>AAO1+1</f>
        <v>75</v>
      </c>
      <c r="AAZ1" s="991" t="str">
        <f>AAQ1</f>
        <v>ENTRADAS DEL MES DE SEPTIEMBRE   2022</v>
      </c>
      <c r="ABA1" s="991"/>
      <c r="ABB1" s="991"/>
      <c r="ABC1" s="991"/>
      <c r="ABD1" s="991"/>
      <c r="ABE1" s="991"/>
      <c r="ABF1" s="991"/>
      <c r="ABG1" s="270">
        <f>AAX1+1</f>
        <v>76</v>
      </c>
      <c r="ABI1" s="991" t="str">
        <f>AAZ1</f>
        <v>ENTRADAS DEL MES DE SEPTIEMBRE   2022</v>
      </c>
      <c r="ABJ1" s="991"/>
      <c r="ABK1" s="991"/>
      <c r="ABL1" s="991"/>
      <c r="ABM1" s="991"/>
      <c r="ABN1" s="991"/>
      <c r="ABO1" s="991"/>
      <c r="ABP1" s="270">
        <f>ABG1+1</f>
        <v>77</v>
      </c>
      <c r="ABR1" s="991" t="str">
        <f>ABI1</f>
        <v>ENTRADAS DEL MES DE SEPTIEMBRE   2022</v>
      </c>
      <c r="ABS1" s="991"/>
      <c r="ABT1" s="991"/>
      <c r="ABU1" s="991"/>
      <c r="ABV1" s="991"/>
      <c r="ABW1" s="991"/>
      <c r="ABX1" s="991"/>
      <c r="ABY1" s="270">
        <f>ABP1+1</f>
        <v>78</v>
      </c>
      <c r="ACA1" s="991" t="str">
        <f>ABR1</f>
        <v>ENTRADAS DEL MES DE SEPTIEMBRE   2022</v>
      </c>
      <c r="ACB1" s="991"/>
      <c r="ACC1" s="991"/>
      <c r="ACD1" s="991"/>
      <c r="ACE1" s="991"/>
      <c r="ACF1" s="991"/>
      <c r="ACG1" s="991"/>
      <c r="ACH1" s="270">
        <f>ABY1+1</f>
        <v>79</v>
      </c>
      <c r="ACJ1" s="991" t="str">
        <f>ACA1</f>
        <v>ENTRADAS DEL MES DE SEPTIEMBRE   2022</v>
      </c>
      <c r="ACK1" s="991"/>
      <c r="ACL1" s="991"/>
      <c r="ACM1" s="991"/>
      <c r="ACN1" s="991"/>
      <c r="ACO1" s="991"/>
      <c r="ACP1" s="991"/>
      <c r="ACQ1" s="270">
        <f>ACH1+1</f>
        <v>80</v>
      </c>
      <c r="ACS1" s="991" t="str">
        <f>ACJ1</f>
        <v>ENTRADAS DEL MES DE SEPTIEMBRE   2022</v>
      </c>
      <c r="ACT1" s="991"/>
      <c r="ACU1" s="991"/>
      <c r="ACV1" s="991"/>
      <c r="ACW1" s="991"/>
      <c r="ACX1" s="991"/>
      <c r="ACY1" s="991"/>
      <c r="ACZ1" s="270">
        <f>ACQ1+1</f>
        <v>81</v>
      </c>
      <c r="ADB1" s="991" t="str">
        <f>ACS1</f>
        <v>ENTRADAS DEL MES DE SEPTIEMBRE   2022</v>
      </c>
      <c r="ADC1" s="991"/>
      <c r="ADD1" s="991"/>
      <c r="ADE1" s="991"/>
      <c r="ADF1" s="991"/>
      <c r="ADG1" s="991"/>
      <c r="ADH1" s="991"/>
      <c r="ADI1" s="270">
        <f>ACZ1+1</f>
        <v>82</v>
      </c>
      <c r="ADK1" s="991" t="str">
        <f>ADB1</f>
        <v>ENTRADAS DEL MES DE SEPTIEMBRE   2022</v>
      </c>
      <c r="ADL1" s="991"/>
      <c r="ADM1" s="991"/>
      <c r="ADN1" s="991"/>
      <c r="ADO1" s="991"/>
      <c r="ADP1" s="991"/>
      <c r="ADQ1" s="991"/>
      <c r="ADR1" s="270">
        <f>ADI1+1</f>
        <v>83</v>
      </c>
      <c r="ADT1" s="991" t="str">
        <f>ADK1</f>
        <v>ENTRADAS DEL MES DE SEPTIEMBRE   2022</v>
      </c>
      <c r="ADU1" s="991"/>
      <c r="ADV1" s="991"/>
      <c r="ADW1" s="991"/>
      <c r="ADX1" s="991"/>
      <c r="ADY1" s="991"/>
      <c r="ADZ1" s="991"/>
      <c r="AEA1" s="270">
        <f>ADR1+1</f>
        <v>84</v>
      </c>
      <c r="AEC1" s="991" t="str">
        <f>ADT1</f>
        <v>ENTRADAS DEL MES DE SEPTIEMBRE   2022</v>
      </c>
      <c r="AED1" s="991"/>
      <c r="AEE1" s="991"/>
      <c r="AEF1" s="991"/>
      <c r="AEG1" s="991"/>
      <c r="AEH1" s="991"/>
      <c r="AEI1" s="991"/>
      <c r="AEJ1" s="270">
        <f>AEA1+1</f>
        <v>85</v>
      </c>
      <c r="AEL1" s="991" t="str">
        <f>AEC1</f>
        <v>ENTRADAS DEL MES DE SEPTIEMBRE   2022</v>
      </c>
      <c r="AEM1" s="991"/>
      <c r="AEN1" s="991"/>
      <c r="AEO1" s="991"/>
      <c r="AEP1" s="991"/>
      <c r="AEQ1" s="991"/>
      <c r="AER1" s="991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8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9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9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992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995" t="s">
        <v>130</v>
      </c>
      <c r="BT5" s="810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10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992" t="s">
        <v>130</v>
      </c>
      <c r="CN5" s="835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10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994" t="s">
        <v>130</v>
      </c>
      <c r="DR5" s="810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9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7">
        <v>19034.5</v>
      </c>
      <c r="FB5" s="138">
        <f>EY5-FA5</f>
        <v>6.2099999999991269</v>
      </c>
      <c r="FC5" s="409"/>
      <c r="FE5" s="75" t="s">
        <v>350</v>
      </c>
      <c r="FF5" s="809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9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6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6">
        <v>18913.900000000001</v>
      </c>
      <c r="GF5" s="138">
        <f>GC5-GE5</f>
        <v>-9.6100000000005821</v>
      </c>
      <c r="GG5" s="409"/>
      <c r="GI5" s="947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6">
        <v>19109</v>
      </c>
      <c r="GP5" s="138">
        <f>GM5-GO5</f>
        <v>-23.880000000001019</v>
      </c>
      <c r="GQ5" s="409"/>
      <c r="GS5" s="992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6">
        <v>19069.900000000001</v>
      </c>
      <c r="GZ5" s="138">
        <f>GW5-GY5</f>
        <v>-40.700000000000728</v>
      </c>
      <c r="HA5" s="409"/>
      <c r="HC5" s="995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6">
        <v>18708.5</v>
      </c>
      <c r="HJ5" s="138">
        <f>HG5-HI5</f>
        <v>-38.040000000000873</v>
      </c>
      <c r="HK5" s="409"/>
      <c r="HM5" s="75" t="s">
        <v>350</v>
      </c>
      <c r="HN5" s="809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992" t="s">
        <v>350</v>
      </c>
      <c r="HX5" s="809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48">
        <v>18329.09</v>
      </c>
      <c r="ID5" s="138">
        <f>IA5-IC5</f>
        <v>-32.650000000001455</v>
      </c>
      <c r="IE5" s="409"/>
      <c r="IG5" s="992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48">
        <v>19098.400000000001</v>
      </c>
      <c r="IN5" s="138">
        <f>IK5-IM5</f>
        <v>-20.030000000002474</v>
      </c>
      <c r="IO5" s="409"/>
      <c r="IQ5" s="992" t="s">
        <v>130</v>
      </c>
      <c r="IR5" s="853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48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48">
        <v>19005.7</v>
      </c>
      <c r="JH5" s="138">
        <f>JE5-JG5</f>
        <v>-56.720000000001164</v>
      </c>
      <c r="JI5" s="409"/>
      <c r="JK5" s="994" t="s">
        <v>302</v>
      </c>
      <c r="JL5" s="889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132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48">
        <v>19087.400000000001</v>
      </c>
      <c r="KB5" s="138">
        <f>JY5-KA5</f>
        <v>-63.600000000002183</v>
      </c>
      <c r="KC5" s="409"/>
      <c r="KE5" s="1000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48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48">
        <v>18894.599999999999</v>
      </c>
      <c r="KV5" s="138">
        <f>KS5-KU5</f>
        <v>-85.309999999997672</v>
      </c>
      <c r="KW5" s="409"/>
      <c r="KY5" s="227" t="s">
        <v>350</v>
      </c>
      <c r="KZ5" s="809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48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48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92"/>
      <c r="BJ6" s="573"/>
      <c r="BO6" s="73"/>
      <c r="BQ6" s="245"/>
      <c r="BS6" s="995"/>
      <c r="BT6" s="229"/>
      <c r="BY6" s="73"/>
      <c r="CA6" s="245"/>
      <c r="CB6" s="245"/>
      <c r="CC6" s="227"/>
      <c r="CD6" s="229"/>
      <c r="CI6" s="73"/>
      <c r="CK6" s="245"/>
      <c r="CL6" s="245"/>
      <c r="CM6" s="992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994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8"/>
      <c r="GJ6" s="229"/>
      <c r="GO6" s="73"/>
      <c r="GQ6" s="245"/>
      <c r="GS6" s="992"/>
      <c r="GT6" s="228"/>
      <c r="GY6" s="73"/>
      <c r="HA6" s="245"/>
      <c r="HC6" s="995"/>
      <c r="HD6" s="229"/>
      <c r="HI6" s="73"/>
      <c r="HK6" s="245"/>
      <c r="HM6" s="177"/>
      <c r="HN6" s="229"/>
      <c r="HS6" s="73"/>
      <c r="HU6" s="245"/>
      <c r="HW6" s="992"/>
      <c r="IC6" s="73"/>
      <c r="IE6" s="245"/>
      <c r="IG6" s="992"/>
      <c r="IM6" s="73"/>
      <c r="IO6" s="245"/>
      <c r="IQ6" s="992"/>
      <c r="IR6" s="229"/>
      <c r="IW6" s="73"/>
      <c r="IY6" s="245"/>
      <c r="JG6" s="73"/>
      <c r="JI6" s="245"/>
      <c r="JK6" s="994"/>
      <c r="JL6" s="229"/>
      <c r="JQ6" s="73"/>
      <c r="JS6" s="245"/>
      <c r="JU6" s="227"/>
      <c r="JV6" s="229"/>
      <c r="KA6" s="73"/>
      <c r="KC6" s="245"/>
      <c r="KE6" s="1000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8">
        <v>909.9</v>
      </c>
      <c r="DM8" s="929" t="s">
        <v>619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6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6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6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6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6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698</v>
      </c>
      <c r="ID8" s="71">
        <v>57</v>
      </c>
      <c r="IE8" s="406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/>
      <c r="IL8" s="92"/>
      <c r="IM8" s="70"/>
      <c r="IN8" s="71"/>
      <c r="IO8" s="406">
        <f>IN8*IL8</f>
        <v>0</v>
      </c>
      <c r="IQ8" s="503"/>
      <c r="IR8" s="106"/>
      <c r="IS8" s="15">
        <v>1</v>
      </c>
      <c r="IT8" s="92">
        <v>886.3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921.2</v>
      </c>
      <c r="JE8" s="254"/>
      <c r="JF8" s="92"/>
      <c r="JG8" s="70"/>
      <c r="JH8" s="71"/>
      <c r="JI8" s="406">
        <f>JH8*JF8</f>
        <v>0</v>
      </c>
      <c r="JJ8" s="69"/>
      <c r="JK8" s="61"/>
      <c r="JL8" s="295"/>
      <c r="JM8" s="15">
        <v>1</v>
      </c>
      <c r="JN8" s="92">
        <v>959.8</v>
      </c>
      <c r="JO8" s="246"/>
      <c r="JP8" s="92"/>
      <c r="JQ8" s="70"/>
      <c r="JR8" s="71"/>
      <c r="JS8" s="406">
        <f>JR8*JP8</f>
        <v>0</v>
      </c>
      <c r="JU8" s="61"/>
      <c r="JV8" s="106"/>
      <c r="JW8" s="15">
        <v>1</v>
      </c>
      <c r="JX8" s="92">
        <v>890.9</v>
      </c>
      <c r="JY8" s="254"/>
      <c r="JZ8" s="92"/>
      <c r="KA8" s="70"/>
      <c r="KB8" s="71"/>
      <c r="KC8" s="406">
        <f>KB8*JZ8</f>
        <v>0</v>
      </c>
      <c r="KE8" s="61"/>
      <c r="KF8" s="106"/>
      <c r="KG8" s="15">
        <v>1</v>
      </c>
      <c r="KH8" s="92">
        <v>934.4</v>
      </c>
      <c r="KI8" s="254"/>
      <c r="KJ8" s="92"/>
      <c r="KK8" s="70"/>
      <c r="KL8" s="71"/>
      <c r="KM8" s="406">
        <f>KL8*KJ8</f>
        <v>0</v>
      </c>
      <c r="KO8" s="61"/>
      <c r="KP8" s="106"/>
      <c r="KQ8" s="15">
        <v>1</v>
      </c>
      <c r="KR8" s="92">
        <v>882.7</v>
      </c>
      <c r="KS8" s="254"/>
      <c r="KT8" s="92"/>
      <c r="KU8" s="70"/>
      <c r="KV8" s="71"/>
      <c r="KW8" s="406">
        <f>KV8*KT8</f>
        <v>0</v>
      </c>
      <c r="KY8" s="61"/>
      <c r="KZ8" s="106"/>
      <c r="LA8" s="15">
        <v>1</v>
      </c>
      <c r="LB8" s="92">
        <v>943.01</v>
      </c>
      <c r="LC8" s="246"/>
      <c r="LD8" s="92"/>
      <c r="LE8" s="95"/>
      <c r="LF8" s="71"/>
      <c r="LG8" s="406">
        <f>LF8*LD8</f>
        <v>0</v>
      </c>
      <c r="LI8" s="61"/>
      <c r="LJ8" s="106"/>
      <c r="LK8" s="15">
        <v>1</v>
      </c>
      <c r="LL8" s="92">
        <v>912.6</v>
      </c>
      <c r="LM8" s="246"/>
      <c r="LN8" s="92"/>
      <c r="LO8" s="95"/>
      <c r="LP8" s="71"/>
      <c r="LQ8" s="406">
        <f>LP8*LN8</f>
        <v>0</v>
      </c>
      <c r="LS8" s="61"/>
      <c r="LT8" s="106"/>
      <c r="LU8" s="15">
        <v>1</v>
      </c>
      <c r="LV8" s="92">
        <v>901.7</v>
      </c>
      <c r="LW8" s="246"/>
      <c r="LX8" s="92"/>
      <c r="LY8" s="95"/>
      <c r="LZ8" s="71"/>
      <c r="MA8" s="406">
        <f>LZ8*LX8</f>
        <v>0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8">
        <v>892.2</v>
      </c>
      <c r="DM9" s="929" t="s">
        <v>614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6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6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6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6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6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698</v>
      </c>
      <c r="ID9" s="71">
        <v>57</v>
      </c>
      <c r="IE9" s="406">
        <f t="shared" si="5"/>
        <v>53182.71</v>
      </c>
      <c r="IH9" s="106"/>
      <c r="II9" s="15">
        <v>2</v>
      </c>
      <c r="IJ9" s="69">
        <v>918.1</v>
      </c>
      <c r="IK9" s="254"/>
      <c r="IL9" s="69"/>
      <c r="IM9" s="70"/>
      <c r="IN9" s="71"/>
      <c r="IO9" s="406">
        <f t="shared" ref="IO9:IO29" si="28">IN9*IL9</f>
        <v>0</v>
      </c>
      <c r="IQ9" s="504"/>
      <c r="IR9" s="94"/>
      <c r="IS9" s="15">
        <v>2</v>
      </c>
      <c r="IT9" s="92">
        <v>919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254"/>
      <c r="JF9" s="92"/>
      <c r="JG9" s="70"/>
      <c r="JH9" s="71"/>
      <c r="JI9" s="406">
        <f t="shared" ref="JI9:JI29" si="30">JH9*JF9</f>
        <v>0</v>
      </c>
      <c r="JJ9" s="69"/>
      <c r="JL9" s="94"/>
      <c r="JM9" s="15">
        <v>2</v>
      </c>
      <c r="JN9" s="92">
        <v>957.07</v>
      </c>
      <c r="JO9" s="246"/>
      <c r="JP9" s="92"/>
      <c r="JQ9" s="70"/>
      <c r="JR9" s="71"/>
      <c r="JS9" s="406">
        <f t="shared" ref="JS9:JS27" si="31">JR9*JP9</f>
        <v>0</v>
      </c>
      <c r="JV9" s="106"/>
      <c r="JW9" s="15">
        <v>2</v>
      </c>
      <c r="JX9" s="69">
        <v>925.3</v>
      </c>
      <c r="JY9" s="254"/>
      <c r="JZ9" s="69"/>
      <c r="KA9" s="70"/>
      <c r="KB9" s="71"/>
      <c r="KC9" s="406">
        <f t="shared" ref="KC9:KC28" si="32">KB9*JZ9</f>
        <v>0</v>
      </c>
      <c r="KF9" s="106"/>
      <c r="KG9" s="15">
        <v>2</v>
      </c>
      <c r="KH9" s="69">
        <v>909</v>
      </c>
      <c r="KI9" s="254"/>
      <c r="KJ9" s="69"/>
      <c r="KK9" s="70"/>
      <c r="KL9" s="71"/>
      <c r="KM9" s="406">
        <f t="shared" ref="KM9:KM28" si="33">KL9*KJ9</f>
        <v>0</v>
      </c>
      <c r="KP9" s="106"/>
      <c r="KQ9" s="15">
        <v>2</v>
      </c>
      <c r="KR9" s="69">
        <v>876.3</v>
      </c>
      <c r="KS9" s="254"/>
      <c r="KT9" s="69"/>
      <c r="KU9" s="70"/>
      <c r="KV9" s="71"/>
      <c r="KW9" s="406">
        <f t="shared" ref="KW9:KW28" si="34">KV9*KT9</f>
        <v>0</v>
      </c>
      <c r="KZ9" s="94"/>
      <c r="LA9" s="15">
        <v>2</v>
      </c>
      <c r="LB9" s="92">
        <v>972.95</v>
      </c>
      <c r="LC9" s="246"/>
      <c r="LD9" s="92"/>
      <c r="LE9" s="95"/>
      <c r="LF9" s="71"/>
      <c r="LG9" s="406">
        <f t="shared" ref="LG9:LG28" si="35">LF9*LD9</f>
        <v>0</v>
      </c>
      <c r="LJ9" s="94"/>
      <c r="LK9" s="15">
        <v>2</v>
      </c>
      <c r="LL9" s="92">
        <v>889</v>
      </c>
      <c r="LM9" s="246"/>
      <c r="LN9" s="92"/>
      <c r="LO9" s="95"/>
      <c r="LP9" s="71"/>
      <c r="LQ9" s="406">
        <f t="shared" ref="LQ9:LQ29" si="36">LP9*LN9</f>
        <v>0</v>
      </c>
      <c r="LT9" s="94"/>
      <c r="LU9" s="15">
        <v>2</v>
      </c>
      <c r="LV9" s="92">
        <v>929.9</v>
      </c>
      <c r="LW9" s="246"/>
      <c r="LX9" s="92"/>
      <c r="LY9" s="95"/>
      <c r="LZ9" s="71"/>
      <c r="MA9" s="406">
        <f t="shared" ref="MA9:MA29" si="37">LZ9*LX9</f>
        <v>0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8">
        <v>939.8</v>
      </c>
      <c r="DM10" s="929" t="s">
        <v>617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6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6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6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6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6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698</v>
      </c>
      <c r="ID10" s="71">
        <v>57</v>
      </c>
      <c r="IE10" s="406">
        <f t="shared" si="5"/>
        <v>51993.689999999995</v>
      </c>
      <c r="IH10" s="106"/>
      <c r="II10" s="15">
        <v>3</v>
      </c>
      <c r="IJ10" s="69">
        <v>912.6</v>
      </c>
      <c r="IK10" s="254"/>
      <c r="IL10" s="69"/>
      <c r="IM10" s="70"/>
      <c r="IN10" s="71"/>
      <c r="IO10" s="406">
        <f t="shared" si="28"/>
        <v>0</v>
      </c>
      <c r="IQ10" s="505"/>
      <c r="IR10" s="94"/>
      <c r="IS10" s="15">
        <v>3</v>
      </c>
      <c r="IT10" s="92">
        <v>898.1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914</v>
      </c>
      <c r="JE10" s="254"/>
      <c r="JF10" s="92"/>
      <c r="JG10" s="70"/>
      <c r="JH10" s="71"/>
      <c r="JI10" s="406">
        <f t="shared" si="30"/>
        <v>0</v>
      </c>
      <c r="JJ10" s="69"/>
      <c r="JL10" s="94"/>
      <c r="JM10" s="15">
        <v>3</v>
      </c>
      <c r="JN10" s="92">
        <v>955.26</v>
      </c>
      <c r="JO10" s="246"/>
      <c r="JP10" s="92"/>
      <c r="JQ10" s="70"/>
      <c r="JR10" s="71"/>
      <c r="JS10" s="406">
        <f t="shared" si="31"/>
        <v>0</v>
      </c>
      <c r="JV10" s="106"/>
      <c r="JW10" s="15">
        <v>3</v>
      </c>
      <c r="JX10" s="69">
        <v>919</v>
      </c>
      <c r="JY10" s="254"/>
      <c r="JZ10" s="69"/>
      <c r="KA10" s="70"/>
      <c r="KB10" s="71"/>
      <c r="KC10" s="406">
        <f t="shared" si="32"/>
        <v>0</v>
      </c>
      <c r="KF10" s="106"/>
      <c r="KG10" s="15">
        <v>3</v>
      </c>
      <c r="KH10" s="69">
        <v>888.1</v>
      </c>
      <c r="KI10" s="254"/>
      <c r="KJ10" s="69"/>
      <c r="KK10" s="70"/>
      <c r="KL10" s="71"/>
      <c r="KM10" s="406">
        <f t="shared" si="33"/>
        <v>0</v>
      </c>
      <c r="KP10" s="106"/>
      <c r="KQ10" s="15">
        <v>3</v>
      </c>
      <c r="KR10" s="69">
        <v>907.2</v>
      </c>
      <c r="KS10" s="254"/>
      <c r="KT10" s="69"/>
      <c r="KU10" s="70"/>
      <c r="KV10" s="71"/>
      <c r="KW10" s="406">
        <f t="shared" si="34"/>
        <v>0</v>
      </c>
      <c r="KZ10" s="94"/>
      <c r="LA10" s="15">
        <v>3</v>
      </c>
      <c r="LB10" s="92">
        <v>942.56</v>
      </c>
      <c r="LC10" s="246"/>
      <c r="LD10" s="92"/>
      <c r="LE10" s="95"/>
      <c r="LF10" s="71"/>
      <c r="LG10" s="406">
        <f t="shared" si="35"/>
        <v>0</v>
      </c>
      <c r="LJ10" s="94"/>
      <c r="LK10" s="15">
        <v>3</v>
      </c>
      <c r="LL10" s="92">
        <v>922.6</v>
      </c>
      <c r="LM10" s="246"/>
      <c r="LN10" s="92"/>
      <c r="LO10" s="95"/>
      <c r="LP10" s="71"/>
      <c r="LQ10" s="406">
        <f t="shared" si="36"/>
        <v>0</v>
      </c>
      <c r="LT10" s="94"/>
      <c r="LU10" s="15">
        <v>3</v>
      </c>
      <c r="LV10" s="92">
        <v>886.3</v>
      </c>
      <c r="LW10" s="246"/>
      <c r="LX10" s="92"/>
      <c r="LY10" s="95"/>
      <c r="LZ10" s="71"/>
      <c r="MA10" s="406">
        <f t="shared" si="37"/>
        <v>0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8">
        <v>929.9</v>
      </c>
      <c r="DM11" s="929" t="s">
        <v>611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6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6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6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6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6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698</v>
      </c>
      <c r="ID11" s="71">
        <v>57</v>
      </c>
      <c r="IE11" s="406">
        <f t="shared" si="5"/>
        <v>51889.950000000004</v>
      </c>
      <c r="IG11" s="61"/>
      <c r="IH11" s="106"/>
      <c r="II11" s="15">
        <v>4</v>
      </c>
      <c r="IJ11" s="69">
        <v>923.5</v>
      </c>
      <c r="IK11" s="254"/>
      <c r="IL11" s="69"/>
      <c r="IM11" s="70"/>
      <c r="IN11" s="71"/>
      <c r="IO11" s="406">
        <f t="shared" si="28"/>
        <v>0</v>
      </c>
      <c r="IQ11" s="176"/>
      <c r="IR11" s="106"/>
      <c r="IS11" s="15">
        <v>4</v>
      </c>
      <c r="IT11" s="92">
        <v>866.4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923.1</v>
      </c>
      <c r="JE11" s="254"/>
      <c r="JF11" s="92"/>
      <c r="JG11" s="70"/>
      <c r="JH11" s="71"/>
      <c r="JI11" s="406">
        <f t="shared" si="30"/>
        <v>0</v>
      </c>
      <c r="JJ11" s="69"/>
      <c r="JK11" s="61"/>
      <c r="JL11" s="106"/>
      <c r="JM11" s="15">
        <v>4</v>
      </c>
      <c r="JN11" s="92">
        <v>969.78</v>
      </c>
      <c r="JO11" s="246"/>
      <c r="JP11" s="92"/>
      <c r="JQ11" s="70"/>
      <c r="JR11" s="71"/>
      <c r="JS11" s="406">
        <f t="shared" si="31"/>
        <v>0</v>
      </c>
      <c r="JU11" s="61"/>
      <c r="JV11" s="106"/>
      <c r="JW11" s="15">
        <v>4</v>
      </c>
      <c r="JX11" s="69">
        <v>913.5</v>
      </c>
      <c r="JY11" s="254"/>
      <c r="JZ11" s="69"/>
      <c r="KA11" s="70"/>
      <c r="KB11" s="71"/>
      <c r="KC11" s="406">
        <f t="shared" si="32"/>
        <v>0</v>
      </c>
      <c r="KE11" s="61"/>
      <c r="KF11" s="106"/>
      <c r="KG11" s="15">
        <v>4</v>
      </c>
      <c r="KH11" s="69">
        <v>906.3</v>
      </c>
      <c r="KI11" s="254"/>
      <c r="KJ11" s="69"/>
      <c r="KK11" s="70"/>
      <c r="KL11" s="71"/>
      <c r="KM11" s="406">
        <f t="shared" si="33"/>
        <v>0</v>
      </c>
      <c r="KO11" s="61"/>
      <c r="KP11" s="106"/>
      <c r="KQ11" s="15">
        <v>4</v>
      </c>
      <c r="KR11" s="69">
        <v>864.5</v>
      </c>
      <c r="KS11" s="254"/>
      <c r="KT11" s="69"/>
      <c r="KU11" s="70"/>
      <c r="KV11" s="71"/>
      <c r="KW11" s="406">
        <f t="shared" si="34"/>
        <v>0</v>
      </c>
      <c r="KY11" s="61"/>
      <c r="KZ11" s="106"/>
      <c r="LA11" s="15">
        <v>4</v>
      </c>
      <c r="LB11" s="92">
        <v>964.33</v>
      </c>
      <c r="LC11" s="246"/>
      <c r="LD11" s="92"/>
      <c r="LE11" s="95"/>
      <c r="LF11" s="71"/>
      <c r="LG11" s="406">
        <f t="shared" si="35"/>
        <v>0</v>
      </c>
      <c r="LI11" s="61"/>
      <c r="LJ11" s="106"/>
      <c r="LK11" s="15">
        <v>4</v>
      </c>
      <c r="LL11" s="92">
        <v>909.9</v>
      </c>
      <c r="LM11" s="246"/>
      <c r="LN11" s="92"/>
      <c r="LO11" s="95"/>
      <c r="LP11" s="71"/>
      <c r="LQ11" s="406">
        <f t="shared" si="36"/>
        <v>0</v>
      </c>
      <c r="LS11" s="61"/>
      <c r="LT11" s="106"/>
      <c r="LU11" s="15">
        <v>4</v>
      </c>
      <c r="LV11" s="92">
        <v>922.6</v>
      </c>
      <c r="LW11" s="246"/>
      <c r="LX11" s="92"/>
      <c r="LY11" s="95"/>
      <c r="LZ11" s="71"/>
      <c r="MA11" s="406">
        <f t="shared" si="37"/>
        <v>0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572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8">
        <v>935.8</v>
      </c>
      <c r="DM12" s="929" t="s">
        <v>607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6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6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6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6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6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6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698</v>
      </c>
      <c r="ID12" s="71">
        <v>57</v>
      </c>
      <c r="IE12" s="406">
        <f t="shared" si="5"/>
        <v>52536.33</v>
      </c>
      <c r="IH12" s="106"/>
      <c r="II12" s="15">
        <v>5</v>
      </c>
      <c r="IJ12" s="69">
        <v>921.7</v>
      </c>
      <c r="IK12" s="254"/>
      <c r="IL12" s="69"/>
      <c r="IM12" s="70"/>
      <c r="IN12" s="71"/>
      <c r="IO12" s="406">
        <f t="shared" si="28"/>
        <v>0</v>
      </c>
      <c r="IQ12" s="505"/>
      <c r="IR12" s="106"/>
      <c r="IS12" s="15">
        <v>5</v>
      </c>
      <c r="IT12" s="92">
        <v>882.7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906.7</v>
      </c>
      <c r="JE12" s="254"/>
      <c r="JF12" s="92"/>
      <c r="JG12" s="70"/>
      <c r="JH12" s="71"/>
      <c r="JI12" s="406">
        <f t="shared" si="30"/>
        <v>0</v>
      </c>
      <c r="JJ12" s="69"/>
      <c r="JL12" s="106"/>
      <c r="JM12" s="15">
        <v>5</v>
      </c>
      <c r="JN12" s="92">
        <v>930.77</v>
      </c>
      <c r="JO12" s="246"/>
      <c r="JP12" s="92"/>
      <c r="JQ12" s="70"/>
      <c r="JR12" s="71"/>
      <c r="JS12" s="406">
        <f t="shared" si="31"/>
        <v>0</v>
      </c>
      <c r="JV12" s="106"/>
      <c r="JW12" s="15">
        <v>5</v>
      </c>
      <c r="JX12" s="69">
        <v>882.7</v>
      </c>
      <c r="JY12" s="254"/>
      <c r="JZ12" s="69"/>
      <c r="KA12" s="70"/>
      <c r="KB12" s="71"/>
      <c r="KC12" s="406">
        <f t="shared" si="32"/>
        <v>0</v>
      </c>
      <c r="KF12" s="106"/>
      <c r="KG12" s="15">
        <v>5</v>
      </c>
      <c r="KH12" s="69">
        <v>895.4</v>
      </c>
      <c r="KI12" s="254"/>
      <c r="KJ12" s="69"/>
      <c r="KK12" s="70"/>
      <c r="KL12" s="71"/>
      <c r="KM12" s="406">
        <f t="shared" si="33"/>
        <v>0</v>
      </c>
      <c r="KP12" s="106"/>
      <c r="KQ12" s="15">
        <v>5</v>
      </c>
      <c r="KR12" s="69">
        <v>902.6</v>
      </c>
      <c r="KS12" s="254"/>
      <c r="KT12" s="69"/>
      <c r="KU12" s="70"/>
      <c r="KV12" s="71"/>
      <c r="KW12" s="406">
        <f t="shared" si="34"/>
        <v>0</v>
      </c>
      <c r="KZ12" s="106"/>
      <c r="LA12" s="15">
        <v>5</v>
      </c>
      <c r="LB12" s="92">
        <v>919.43</v>
      </c>
      <c r="LC12" s="246"/>
      <c r="LD12" s="92"/>
      <c r="LE12" s="95"/>
      <c r="LF12" s="71"/>
      <c r="LG12" s="406">
        <f t="shared" si="35"/>
        <v>0</v>
      </c>
      <c r="LJ12" s="106"/>
      <c r="LK12" s="15">
        <v>5</v>
      </c>
      <c r="LL12" s="92">
        <v>889</v>
      </c>
      <c r="LM12" s="246"/>
      <c r="LN12" s="92"/>
      <c r="LO12" s="95"/>
      <c r="LP12" s="71"/>
      <c r="LQ12" s="406">
        <f t="shared" si="36"/>
        <v>0</v>
      </c>
      <c r="LT12" s="106"/>
      <c r="LU12" s="15">
        <v>5</v>
      </c>
      <c r="LV12" s="92">
        <v>937.1</v>
      </c>
      <c r="LW12" s="246"/>
      <c r="LX12" s="92"/>
      <c r="LY12" s="95"/>
      <c r="LZ12" s="71"/>
      <c r="MA12" s="406">
        <f t="shared" si="37"/>
        <v>0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8">
        <v>911.7</v>
      </c>
      <c r="DM13" s="929" t="s">
        <v>607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6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6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6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6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6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6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698</v>
      </c>
      <c r="ID13" s="71">
        <v>57</v>
      </c>
      <c r="IE13" s="406">
        <f t="shared" si="5"/>
        <v>52898.28</v>
      </c>
      <c r="IH13" s="106"/>
      <c r="II13" s="15">
        <v>6</v>
      </c>
      <c r="IJ13" s="69">
        <v>912.6</v>
      </c>
      <c r="IK13" s="254"/>
      <c r="IL13" s="69"/>
      <c r="IM13" s="70"/>
      <c r="IN13" s="71"/>
      <c r="IO13" s="406">
        <f t="shared" si="28"/>
        <v>0</v>
      </c>
      <c r="IQ13" s="505"/>
      <c r="IR13" s="106"/>
      <c r="IS13" s="15">
        <v>6</v>
      </c>
      <c r="IT13" s="92">
        <v>873.6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919.4</v>
      </c>
      <c r="JE13" s="254"/>
      <c r="JF13" s="92"/>
      <c r="JG13" s="70"/>
      <c r="JH13" s="71"/>
      <c r="JI13" s="406">
        <f t="shared" si="30"/>
        <v>0</v>
      </c>
      <c r="JJ13" s="69"/>
      <c r="JL13" s="106"/>
      <c r="JM13" s="15">
        <v>6</v>
      </c>
      <c r="JN13" s="92">
        <v>953.45</v>
      </c>
      <c r="JO13" s="246"/>
      <c r="JP13" s="92"/>
      <c r="JQ13" s="70"/>
      <c r="JR13" s="71"/>
      <c r="JS13" s="406">
        <f t="shared" si="31"/>
        <v>0</v>
      </c>
      <c r="JV13" s="106"/>
      <c r="JW13" s="15">
        <v>6</v>
      </c>
      <c r="JX13" s="69">
        <v>911.7</v>
      </c>
      <c r="JY13" s="254"/>
      <c r="JZ13" s="69"/>
      <c r="KA13" s="70"/>
      <c r="KB13" s="71"/>
      <c r="KC13" s="406">
        <f t="shared" si="32"/>
        <v>0</v>
      </c>
      <c r="KF13" s="106"/>
      <c r="KG13" s="15">
        <v>6</v>
      </c>
      <c r="KH13" s="69">
        <v>909</v>
      </c>
      <c r="KI13" s="254"/>
      <c r="KJ13" s="69"/>
      <c r="KK13" s="70"/>
      <c r="KL13" s="71"/>
      <c r="KM13" s="406">
        <f t="shared" si="33"/>
        <v>0</v>
      </c>
      <c r="KP13" s="106"/>
      <c r="KQ13" s="15">
        <v>6</v>
      </c>
      <c r="KR13" s="69">
        <v>909</v>
      </c>
      <c r="KS13" s="254"/>
      <c r="KT13" s="69"/>
      <c r="KU13" s="70"/>
      <c r="KV13" s="71"/>
      <c r="KW13" s="406">
        <f t="shared" si="34"/>
        <v>0</v>
      </c>
      <c r="KZ13" s="106"/>
      <c r="LA13" s="15">
        <v>6</v>
      </c>
      <c r="LB13" s="92">
        <v>954.81</v>
      </c>
      <c r="LC13" s="246"/>
      <c r="LD13" s="92"/>
      <c r="LE13" s="95"/>
      <c r="LF13" s="71"/>
      <c r="LG13" s="406">
        <f t="shared" si="35"/>
        <v>0</v>
      </c>
      <c r="LJ13" s="106"/>
      <c r="LK13" s="15">
        <v>6</v>
      </c>
      <c r="LL13" s="92">
        <v>907.2</v>
      </c>
      <c r="LM13" s="246"/>
      <c r="LN13" s="92"/>
      <c r="LO13" s="95"/>
      <c r="LP13" s="71"/>
      <c r="LQ13" s="406">
        <f t="shared" si="36"/>
        <v>0</v>
      </c>
      <c r="LT13" s="106"/>
      <c r="LU13" s="15">
        <v>6</v>
      </c>
      <c r="LV13" s="92">
        <v>865.4</v>
      </c>
      <c r="LW13" s="246"/>
      <c r="LX13" s="92"/>
      <c r="LY13" s="95"/>
      <c r="LZ13" s="71"/>
      <c r="MA13" s="406">
        <f t="shared" si="37"/>
        <v>0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8">
        <v>930.3</v>
      </c>
      <c r="DM14" s="929" t="s">
        <v>615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6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6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6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6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6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6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698</v>
      </c>
      <c r="ID14" s="71">
        <v>57</v>
      </c>
      <c r="IE14" s="406">
        <f t="shared" si="5"/>
        <v>51476.700000000004</v>
      </c>
      <c r="IH14" s="106"/>
      <c r="II14" s="15">
        <v>7</v>
      </c>
      <c r="IJ14" s="69">
        <v>893.6</v>
      </c>
      <c r="IK14" s="254"/>
      <c r="IL14" s="69"/>
      <c r="IM14" s="70"/>
      <c r="IN14" s="71"/>
      <c r="IO14" s="406">
        <f t="shared" si="28"/>
        <v>0</v>
      </c>
      <c r="IQ14" s="502"/>
      <c r="IR14" s="106"/>
      <c r="IS14" s="15">
        <v>7</v>
      </c>
      <c r="IT14" s="92">
        <v>902.6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897.7</v>
      </c>
      <c r="JE14" s="254"/>
      <c r="JF14" s="92"/>
      <c r="JG14" s="70"/>
      <c r="JH14" s="71"/>
      <c r="JI14" s="406">
        <f t="shared" si="30"/>
        <v>0</v>
      </c>
      <c r="JJ14" s="69"/>
      <c r="JL14" s="106"/>
      <c r="JM14" s="15">
        <v>7</v>
      </c>
      <c r="JN14" s="92">
        <v>973.4</v>
      </c>
      <c r="JO14" s="246"/>
      <c r="JP14" s="92"/>
      <c r="JQ14" s="70"/>
      <c r="JR14" s="71"/>
      <c r="JS14" s="406">
        <f t="shared" si="31"/>
        <v>0</v>
      </c>
      <c r="JV14" s="106"/>
      <c r="JW14" s="15">
        <v>7</v>
      </c>
      <c r="JX14" s="69">
        <v>933.5</v>
      </c>
      <c r="JY14" s="254"/>
      <c r="JZ14" s="69"/>
      <c r="KA14" s="70"/>
      <c r="KB14" s="71"/>
      <c r="KC14" s="406">
        <f t="shared" si="32"/>
        <v>0</v>
      </c>
      <c r="KF14" s="106"/>
      <c r="KG14" s="15">
        <v>7</v>
      </c>
      <c r="KH14" s="69">
        <v>939.8</v>
      </c>
      <c r="KI14" s="254"/>
      <c r="KJ14" s="69"/>
      <c r="KK14" s="70"/>
      <c r="KL14" s="71"/>
      <c r="KM14" s="406">
        <f t="shared" si="33"/>
        <v>0</v>
      </c>
      <c r="KP14" s="106"/>
      <c r="KQ14" s="15">
        <v>7</v>
      </c>
      <c r="KR14" s="69">
        <v>885.4</v>
      </c>
      <c r="KS14" s="254"/>
      <c r="KT14" s="69"/>
      <c r="KU14" s="70"/>
      <c r="KV14" s="71"/>
      <c r="KW14" s="406">
        <f t="shared" si="34"/>
        <v>0</v>
      </c>
      <c r="KZ14" s="106"/>
      <c r="LA14" s="15">
        <v>7</v>
      </c>
      <c r="LB14" s="92">
        <v>920.33</v>
      </c>
      <c r="LC14" s="246"/>
      <c r="LD14" s="92"/>
      <c r="LE14" s="95"/>
      <c r="LF14" s="71"/>
      <c r="LG14" s="406">
        <f t="shared" si="35"/>
        <v>0</v>
      </c>
      <c r="LJ14" s="106"/>
      <c r="LK14" s="15">
        <v>7</v>
      </c>
      <c r="LL14" s="92">
        <v>908.1</v>
      </c>
      <c r="LM14" s="246"/>
      <c r="LN14" s="92"/>
      <c r="LO14" s="95"/>
      <c r="LP14" s="71"/>
      <c r="LQ14" s="406">
        <f t="shared" si="36"/>
        <v>0</v>
      </c>
      <c r="LT14" s="106"/>
      <c r="LU14" s="15">
        <v>7</v>
      </c>
      <c r="LV14" s="92">
        <v>886.3</v>
      </c>
      <c r="LW14" s="246"/>
      <c r="LX14" s="92"/>
      <c r="LY14" s="95"/>
      <c r="LZ14" s="71"/>
      <c r="MA14" s="406">
        <f t="shared" si="37"/>
        <v>0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8">
        <v>906.7</v>
      </c>
      <c r="DM15" s="929" t="s">
        <v>611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6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6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6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6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6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6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698</v>
      </c>
      <c r="ID15" s="71">
        <v>57</v>
      </c>
      <c r="IE15" s="406">
        <f t="shared" si="5"/>
        <v>51269.79</v>
      </c>
      <c r="IH15" s="94"/>
      <c r="II15" s="15">
        <v>8</v>
      </c>
      <c r="IJ15" s="69">
        <v>899</v>
      </c>
      <c r="IK15" s="254"/>
      <c r="IL15" s="69"/>
      <c r="IM15" s="70"/>
      <c r="IN15" s="71"/>
      <c r="IO15" s="406">
        <f t="shared" si="28"/>
        <v>0</v>
      </c>
      <c r="IR15" s="106"/>
      <c r="IS15" s="15">
        <v>8</v>
      </c>
      <c r="IT15" s="92">
        <v>880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922.1</v>
      </c>
      <c r="JE15" s="254"/>
      <c r="JF15" s="92"/>
      <c r="JG15" s="70"/>
      <c r="JH15" s="71"/>
      <c r="JI15" s="406">
        <f t="shared" si="30"/>
        <v>0</v>
      </c>
      <c r="JJ15" s="69"/>
      <c r="JL15" s="106"/>
      <c r="JM15" s="15">
        <v>8</v>
      </c>
      <c r="JN15" s="92">
        <v>940.75</v>
      </c>
      <c r="JO15" s="246"/>
      <c r="JP15" s="92"/>
      <c r="JQ15" s="70"/>
      <c r="JR15" s="71"/>
      <c r="JS15" s="406">
        <f t="shared" si="31"/>
        <v>0</v>
      </c>
      <c r="JV15" s="106"/>
      <c r="JW15" s="15">
        <v>8</v>
      </c>
      <c r="JX15" s="69">
        <v>889</v>
      </c>
      <c r="JY15" s="254"/>
      <c r="JZ15" s="69"/>
      <c r="KA15" s="70"/>
      <c r="KB15" s="71"/>
      <c r="KC15" s="406">
        <f t="shared" si="32"/>
        <v>0</v>
      </c>
      <c r="KF15" s="106"/>
      <c r="KG15" s="15">
        <v>8</v>
      </c>
      <c r="KH15" s="69">
        <v>884.5</v>
      </c>
      <c r="KI15" s="254"/>
      <c r="KJ15" s="69"/>
      <c r="KK15" s="70"/>
      <c r="KL15" s="71"/>
      <c r="KM15" s="406">
        <f t="shared" si="33"/>
        <v>0</v>
      </c>
      <c r="KP15" s="106"/>
      <c r="KQ15" s="15">
        <v>8</v>
      </c>
      <c r="KR15" s="69">
        <v>924.4</v>
      </c>
      <c r="KS15" s="254"/>
      <c r="KT15" s="69"/>
      <c r="KU15" s="70"/>
      <c r="KV15" s="71"/>
      <c r="KW15" s="406">
        <f t="shared" si="34"/>
        <v>0</v>
      </c>
      <c r="KZ15" s="106"/>
      <c r="LA15" s="15">
        <v>8</v>
      </c>
      <c r="LB15" s="92">
        <v>948.46</v>
      </c>
      <c r="LC15" s="246"/>
      <c r="LD15" s="92"/>
      <c r="LE15" s="95"/>
      <c r="LF15" s="71"/>
      <c r="LG15" s="406">
        <f t="shared" si="35"/>
        <v>0</v>
      </c>
      <c r="LJ15" s="106"/>
      <c r="LK15" s="15">
        <v>8</v>
      </c>
      <c r="LL15" s="92">
        <v>864.5</v>
      </c>
      <c r="LM15" s="246"/>
      <c r="LN15" s="92"/>
      <c r="LO15" s="95"/>
      <c r="LP15" s="71"/>
      <c r="LQ15" s="406">
        <f t="shared" si="36"/>
        <v>0</v>
      </c>
      <c r="LT15" s="106"/>
      <c r="LU15" s="15">
        <v>8</v>
      </c>
      <c r="LV15" s="92">
        <v>880.9</v>
      </c>
      <c r="LW15" s="246"/>
      <c r="LX15" s="92"/>
      <c r="LY15" s="95"/>
      <c r="LZ15" s="71"/>
      <c r="MA15" s="406">
        <f t="shared" si="37"/>
        <v>0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8">
        <v>933.5</v>
      </c>
      <c r="DM16" s="929" t="s">
        <v>606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6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6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6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6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6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698</v>
      </c>
      <c r="ID16" s="71">
        <v>57</v>
      </c>
      <c r="IE16" s="406">
        <f t="shared" si="5"/>
        <v>51528</v>
      </c>
      <c r="IH16" s="94"/>
      <c r="II16" s="15">
        <v>9</v>
      </c>
      <c r="IJ16" s="69">
        <v>899</v>
      </c>
      <c r="IK16" s="254"/>
      <c r="IL16" s="69"/>
      <c r="IM16" s="70"/>
      <c r="IN16" s="71"/>
      <c r="IO16" s="406">
        <f t="shared" si="28"/>
        <v>0</v>
      </c>
      <c r="IR16" s="106"/>
      <c r="IS16" s="15">
        <v>9</v>
      </c>
      <c r="IT16" s="92">
        <v>865.4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841.4</v>
      </c>
      <c r="JE16" s="254"/>
      <c r="JF16" s="92"/>
      <c r="JG16" s="70"/>
      <c r="JH16" s="71"/>
      <c r="JI16" s="406">
        <f t="shared" si="30"/>
        <v>0</v>
      </c>
      <c r="JJ16" s="69"/>
      <c r="JL16" s="106"/>
      <c r="JM16" s="15">
        <v>9</v>
      </c>
      <c r="JN16" s="92">
        <v>923.51</v>
      </c>
      <c r="JO16" s="246"/>
      <c r="JP16" s="92"/>
      <c r="JQ16" s="70"/>
      <c r="JR16" s="71"/>
      <c r="JS16" s="406">
        <f t="shared" si="31"/>
        <v>0</v>
      </c>
      <c r="JV16" s="106"/>
      <c r="JW16" s="15">
        <v>9</v>
      </c>
      <c r="JX16" s="69">
        <v>923.5</v>
      </c>
      <c r="JY16" s="254"/>
      <c r="JZ16" s="69"/>
      <c r="KA16" s="70"/>
      <c r="KB16" s="71"/>
      <c r="KC16" s="406">
        <f t="shared" si="32"/>
        <v>0</v>
      </c>
      <c r="KF16" s="106"/>
      <c r="KG16" s="15">
        <v>9</v>
      </c>
      <c r="KH16" s="69">
        <v>908.1</v>
      </c>
      <c r="KI16" s="254"/>
      <c r="KJ16" s="69"/>
      <c r="KK16" s="70"/>
      <c r="KL16" s="71"/>
      <c r="KM16" s="406">
        <f t="shared" si="33"/>
        <v>0</v>
      </c>
      <c r="KP16" s="106"/>
      <c r="KQ16" s="15">
        <v>9</v>
      </c>
      <c r="KR16" s="69">
        <v>922.6</v>
      </c>
      <c r="KS16" s="254"/>
      <c r="KT16" s="69"/>
      <c r="KU16" s="70"/>
      <c r="KV16" s="71"/>
      <c r="KW16" s="406">
        <f t="shared" si="34"/>
        <v>0</v>
      </c>
      <c r="KZ16" s="106"/>
      <c r="LA16" s="15">
        <v>9</v>
      </c>
      <c r="LB16" s="92">
        <v>952.99</v>
      </c>
      <c r="LC16" s="246"/>
      <c r="LD16" s="92"/>
      <c r="LE16" s="95"/>
      <c r="LF16" s="71"/>
      <c r="LG16" s="406">
        <f t="shared" si="35"/>
        <v>0</v>
      </c>
      <c r="LJ16" s="106"/>
      <c r="LK16" s="15">
        <v>9</v>
      </c>
      <c r="LL16" s="92">
        <v>907.2</v>
      </c>
      <c r="LM16" s="246"/>
      <c r="LN16" s="92"/>
      <c r="LO16" s="95"/>
      <c r="LP16" s="71"/>
      <c r="LQ16" s="406">
        <f t="shared" si="36"/>
        <v>0</v>
      </c>
      <c r="LT16" s="106"/>
      <c r="LU16" s="15">
        <v>9</v>
      </c>
      <c r="LV16" s="92">
        <v>893.6</v>
      </c>
      <c r="LW16" s="246"/>
      <c r="LX16" s="92"/>
      <c r="LY16" s="95"/>
      <c r="LZ16" s="71"/>
      <c r="MA16" s="406">
        <f t="shared" si="37"/>
        <v>0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30">
        <v>892.2</v>
      </c>
      <c r="DM17" s="929" t="s">
        <v>606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6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6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6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6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6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698</v>
      </c>
      <c r="ID17" s="71">
        <v>57</v>
      </c>
      <c r="IE17" s="406">
        <f t="shared" si="5"/>
        <v>52795.11</v>
      </c>
      <c r="IH17" s="94"/>
      <c r="II17" s="15">
        <v>10</v>
      </c>
      <c r="IJ17" s="69">
        <v>923.5</v>
      </c>
      <c r="IK17" s="254"/>
      <c r="IL17" s="69"/>
      <c r="IM17" s="70"/>
      <c r="IN17" s="71"/>
      <c r="IO17" s="406">
        <f t="shared" si="28"/>
        <v>0</v>
      </c>
      <c r="IR17" s="106"/>
      <c r="IS17" s="15">
        <v>10</v>
      </c>
      <c r="IT17" s="92">
        <v>881.8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945.7</v>
      </c>
      <c r="JE17" s="254"/>
      <c r="JF17" s="92"/>
      <c r="JG17" s="70"/>
      <c r="JH17" s="71"/>
      <c r="JI17" s="406">
        <f t="shared" si="30"/>
        <v>0</v>
      </c>
      <c r="JJ17" s="69"/>
      <c r="JL17" s="106"/>
      <c r="JM17" s="15">
        <v>10</v>
      </c>
      <c r="JN17" s="92">
        <v>946.19</v>
      </c>
      <c r="JO17" s="246"/>
      <c r="JP17" s="92"/>
      <c r="JQ17" s="70"/>
      <c r="JR17" s="71"/>
      <c r="JS17" s="406">
        <f t="shared" si="31"/>
        <v>0</v>
      </c>
      <c r="JV17" s="106"/>
      <c r="JW17" s="15">
        <v>10</v>
      </c>
      <c r="JX17" s="69">
        <v>938.9</v>
      </c>
      <c r="JY17" s="254"/>
      <c r="JZ17" s="69"/>
      <c r="KA17" s="70"/>
      <c r="KB17" s="71"/>
      <c r="KC17" s="406">
        <f t="shared" si="32"/>
        <v>0</v>
      </c>
      <c r="KF17" s="106"/>
      <c r="KG17" s="15">
        <v>10</v>
      </c>
      <c r="KH17" s="69">
        <v>925.3</v>
      </c>
      <c r="KI17" s="254"/>
      <c r="KJ17" s="69"/>
      <c r="KK17" s="70"/>
      <c r="KL17" s="71"/>
      <c r="KM17" s="406">
        <f t="shared" si="33"/>
        <v>0</v>
      </c>
      <c r="KP17" s="106"/>
      <c r="KQ17" s="15">
        <v>10</v>
      </c>
      <c r="KR17" s="69">
        <v>914</v>
      </c>
      <c r="KS17" s="254"/>
      <c r="KT17" s="69"/>
      <c r="KU17" s="70"/>
      <c r="KV17" s="71"/>
      <c r="KW17" s="406">
        <f t="shared" si="34"/>
        <v>0</v>
      </c>
      <c r="KZ17" s="106"/>
      <c r="LA17" s="15">
        <v>10</v>
      </c>
      <c r="LB17" s="92">
        <v>923.96</v>
      </c>
      <c r="LC17" s="246"/>
      <c r="LD17" s="92"/>
      <c r="LE17" s="95"/>
      <c r="LF17" s="71"/>
      <c r="LG17" s="406">
        <f t="shared" si="35"/>
        <v>0</v>
      </c>
      <c r="LJ17" s="106"/>
      <c r="LK17" s="15">
        <v>10</v>
      </c>
      <c r="LL17" s="92">
        <v>940.7</v>
      </c>
      <c r="LM17" s="246"/>
      <c r="LN17" s="92"/>
      <c r="LO17" s="95"/>
      <c r="LP17" s="71"/>
      <c r="LQ17" s="406">
        <f t="shared" si="36"/>
        <v>0</v>
      </c>
      <c r="LT17" s="106"/>
      <c r="LU17" s="15">
        <v>10</v>
      </c>
      <c r="LV17" s="69">
        <v>876.3</v>
      </c>
      <c r="LW17" s="246"/>
      <c r="LX17" s="69"/>
      <c r="LY17" s="95"/>
      <c r="LZ17" s="71"/>
      <c r="MA17" s="406">
        <f t="shared" si="37"/>
        <v>0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8">
        <v>928</v>
      </c>
      <c r="DM18" s="929" t="s">
        <v>615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6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6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6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6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>
        <v>900.4</v>
      </c>
      <c r="HJ18" s="71">
        <v>57</v>
      </c>
      <c r="HK18" s="406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/>
      <c r="IB18" s="69"/>
      <c r="IC18" s="70"/>
      <c r="ID18" s="71"/>
      <c r="IE18" s="406">
        <f t="shared" si="5"/>
        <v>0</v>
      </c>
      <c r="IH18" s="94"/>
      <c r="II18" s="15">
        <v>11</v>
      </c>
      <c r="IJ18" s="69">
        <v>938</v>
      </c>
      <c r="IK18" s="254"/>
      <c r="IL18" s="69"/>
      <c r="IM18" s="70"/>
      <c r="IN18" s="71"/>
      <c r="IO18" s="406">
        <f t="shared" si="28"/>
        <v>0</v>
      </c>
      <c r="IR18" s="106"/>
      <c r="IS18" s="15">
        <v>11</v>
      </c>
      <c r="IT18" s="92">
        <v>904.5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915.8</v>
      </c>
      <c r="JE18" s="254"/>
      <c r="JF18" s="92"/>
      <c r="JG18" s="70"/>
      <c r="JH18" s="71"/>
      <c r="JI18" s="406">
        <f t="shared" si="30"/>
        <v>0</v>
      </c>
      <c r="JJ18" s="105"/>
      <c r="JL18" s="106"/>
      <c r="JM18" s="15">
        <v>11</v>
      </c>
      <c r="JN18" s="92">
        <v>949.82</v>
      </c>
      <c r="JO18" s="246"/>
      <c r="JP18" s="92"/>
      <c r="JQ18" s="70"/>
      <c r="JR18" s="71"/>
      <c r="JS18" s="406">
        <f t="shared" si="31"/>
        <v>0</v>
      </c>
      <c r="JV18" s="106"/>
      <c r="JW18" s="15">
        <v>11</v>
      </c>
      <c r="JX18" s="69">
        <v>889</v>
      </c>
      <c r="JY18" s="254"/>
      <c r="JZ18" s="69"/>
      <c r="KA18" s="70"/>
      <c r="KB18" s="71"/>
      <c r="KC18" s="406">
        <f t="shared" si="32"/>
        <v>0</v>
      </c>
      <c r="KF18" s="106"/>
      <c r="KG18" s="15">
        <v>11</v>
      </c>
      <c r="KH18" s="69">
        <v>919.9</v>
      </c>
      <c r="KI18" s="254"/>
      <c r="KJ18" s="69"/>
      <c r="KK18" s="70"/>
      <c r="KL18" s="71"/>
      <c r="KM18" s="406">
        <f t="shared" si="33"/>
        <v>0</v>
      </c>
      <c r="KP18" s="106"/>
      <c r="KQ18" s="15">
        <v>11</v>
      </c>
      <c r="KR18" s="69">
        <v>886.3</v>
      </c>
      <c r="KS18" s="254"/>
      <c r="KT18" s="69"/>
      <c r="KU18" s="70"/>
      <c r="KV18" s="71"/>
      <c r="KW18" s="406">
        <f t="shared" si="34"/>
        <v>0</v>
      </c>
      <c r="KZ18" s="106"/>
      <c r="LA18" s="15">
        <v>11</v>
      </c>
      <c r="LB18" s="92">
        <v>946.19</v>
      </c>
      <c r="LC18" s="246"/>
      <c r="LD18" s="92"/>
      <c r="LE18" s="95"/>
      <c r="LF18" s="71"/>
      <c r="LG18" s="406">
        <f t="shared" si="35"/>
        <v>0</v>
      </c>
      <c r="LJ18" s="106"/>
      <c r="LK18" s="15">
        <v>11</v>
      </c>
      <c r="LL18" s="92">
        <v>908.1</v>
      </c>
      <c r="LM18" s="246"/>
      <c r="LN18" s="92"/>
      <c r="LO18" s="95"/>
      <c r="LP18" s="71"/>
      <c r="LQ18" s="406">
        <f t="shared" si="36"/>
        <v>0</v>
      </c>
      <c r="LT18" s="106"/>
      <c r="LU18" s="15">
        <v>11</v>
      </c>
      <c r="LV18" s="92">
        <v>900.8</v>
      </c>
      <c r="LW18" s="246"/>
      <c r="LX18" s="92"/>
      <c r="LY18" s="95"/>
      <c r="LZ18" s="71"/>
      <c r="MA18" s="406">
        <f t="shared" si="37"/>
        <v>0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8">
        <v>893.6</v>
      </c>
      <c r="DM19" s="929" t="s">
        <v>606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6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6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6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6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>
        <v>900.4</v>
      </c>
      <c r="HJ19" s="71">
        <v>57</v>
      </c>
      <c r="HK19" s="406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/>
      <c r="IB19" s="69"/>
      <c r="IC19" s="70"/>
      <c r="ID19" s="71"/>
      <c r="IE19" s="406">
        <f t="shared" si="5"/>
        <v>0</v>
      </c>
      <c r="IH19" s="94"/>
      <c r="II19" s="15">
        <v>12</v>
      </c>
      <c r="IJ19" s="69">
        <v>914</v>
      </c>
      <c r="IK19" s="254"/>
      <c r="IL19" s="69"/>
      <c r="IM19" s="70"/>
      <c r="IN19" s="71"/>
      <c r="IO19" s="406">
        <f t="shared" si="28"/>
        <v>0</v>
      </c>
      <c r="IR19" s="106"/>
      <c r="IS19" s="15">
        <v>12</v>
      </c>
      <c r="IT19" s="92">
        <v>913.5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254"/>
      <c r="JF19" s="92"/>
      <c r="JG19" s="70"/>
      <c r="JH19" s="71"/>
      <c r="JI19" s="406">
        <f t="shared" si="30"/>
        <v>0</v>
      </c>
      <c r="JL19" s="106"/>
      <c r="JM19" s="15">
        <v>12</v>
      </c>
      <c r="JN19" s="92">
        <v>904.46</v>
      </c>
      <c r="JO19" s="246"/>
      <c r="JP19" s="92"/>
      <c r="JQ19" s="70"/>
      <c r="JR19" s="71"/>
      <c r="JS19" s="406">
        <f t="shared" si="31"/>
        <v>0</v>
      </c>
      <c r="JV19" s="94"/>
      <c r="JW19" s="15">
        <v>12</v>
      </c>
      <c r="JX19" s="69">
        <v>911.7</v>
      </c>
      <c r="JY19" s="254"/>
      <c r="JZ19" s="69"/>
      <c r="KA19" s="70"/>
      <c r="KB19" s="71"/>
      <c r="KC19" s="406">
        <f t="shared" si="32"/>
        <v>0</v>
      </c>
      <c r="KF19" s="94"/>
      <c r="KG19" s="15">
        <v>12</v>
      </c>
      <c r="KH19" s="69">
        <v>940.7</v>
      </c>
      <c r="KI19" s="254"/>
      <c r="KJ19" s="69"/>
      <c r="KK19" s="70"/>
      <c r="KL19" s="71"/>
      <c r="KM19" s="406">
        <f t="shared" si="33"/>
        <v>0</v>
      </c>
      <c r="KP19" s="94"/>
      <c r="KQ19" s="15">
        <v>12</v>
      </c>
      <c r="KR19" s="69">
        <v>899</v>
      </c>
      <c r="KS19" s="254"/>
      <c r="KT19" s="69"/>
      <c r="KU19" s="70"/>
      <c r="KV19" s="71"/>
      <c r="KW19" s="406">
        <f t="shared" si="34"/>
        <v>0</v>
      </c>
      <c r="KZ19" s="106"/>
      <c r="LA19" s="15">
        <v>12</v>
      </c>
      <c r="LB19" s="92">
        <v>949.82</v>
      </c>
      <c r="LC19" s="246"/>
      <c r="LD19" s="69"/>
      <c r="LE19" s="95"/>
      <c r="LF19" s="71"/>
      <c r="LG19" s="406">
        <f t="shared" si="35"/>
        <v>0</v>
      </c>
      <c r="LJ19" s="106"/>
      <c r="LK19" s="15">
        <v>12</v>
      </c>
      <c r="LL19" s="92">
        <v>874.5</v>
      </c>
      <c r="LM19" s="246"/>
      <c r="LN19" s="92"/>
      <c r="LO19" s="95"/>
      <c r="LP19" s="71"/>
      <c r="LQ19" s="406">
        <f t="shared" si="36"/>
        <v>0</v>
      </c>
      <c r="LT19" s="106"/>
      <c r="LU19" s="15">
        <v>12</v>
      </c>
      <c r="LV19" s="92">
        <v>898.1</v>
      </c>
      <c r="LW19" s="246"/>
      <c r="LX19" s="92"/>
      <c r="LY19" s="95"/>
      <c r="LZ19" s="71"/>
      <c r="MA19" s="406">
        <f t="shared" si="37"/>
        <v>0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8">
        <v>935.3</v>
      </c>
      <c r="DM20" s="929" t="s">
        <v>606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6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6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6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6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>
        <v>900.4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/>
      <c r="IB20" s="69"/>
      <c r="IC20" s="70"/>
      <c r="ID20" s="71"/>
      <c r="IE20" s="406">
        <f t="shared" si="5"/>
        <v>0</v>
      </c>
      <c r="IH20" s="94"/>
      <c r="II20" s="15">
        <v>13</v>
      </c>
      <c r="IJ20" s="69">
        <v>909</v>
      </c>
      <c r="IK20" s="254"/>
      <c r="IL20" s="69"/>
      <c r="IM20" s="70"/>
      <c r="IN20" s="71"/>
      <c r="IO20" s="406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853.2</v>
      </c>
      <c r="JE20" s="254"/>
      <c r="JF20" s="92"/>
      <c r="JG20" s="70"/>
      <c r="JH20" s="71"/>
      <c r="JI20" s="406">
        <f t="shared" si="30"/>
        <v>0</v>
      </c>
      <c r="JL20" s="106"/>
      <c r="JM20" s="15">
        <v>13</v>
      </c>
      <c r="JN20" s="92">
        <v>939.84</v>
      </c>
      <c r="JO20" s="246"/>
      <c r="JP20" s="92"/>
      <c r="JQ20" s="70"/>
      <c r="JR20" s="71"/>
      <c r="JS20" s="406">
        <f t="shared" si="31"/>
        <v>0</v>
      </c>
      <c r="JV20" s="94"/>
      <c r="JW20" s="15">
        <v>13</v>
      </c>
      <c r="JX20" s="69">
        <v>940.7</v>
      </c>
      <c r="JY20" s="254"/>
      <c r="JZ20" s="69"/>
      <c r="KA20" s="70"/>
      <c r="KB20" s="71"/>
      <c r="KC20" s="406">
        <f t="shared" si="32"/>
        <v>0</v>
      </c>
      <c r="KF20" s="94"/>
      <c r="KG20" s="15">
        <v>13</v>
      </c>
      <c r="KH20" s="69">
        <v>905.4</v>
      </c>
      <c r="KI20" s="254"/>
      <c r="KJ20" s="69"/>
      <c r="KK20" s="70"/>
      <c r="KL20" s="71"/>
      <c r="KM20" s="406">
        <f t="shared" si="33"/>
        <v>0</v>
      </c>
      <c r="KP20" s="94"/>
      <c r="KQ20" s="15">
        <v>13</v>
      </c>
      <c r="KR20" s="69">
        <v>899.9</v>
      </c>
      <c r="KS20" s="254"/>
      <c r="KT20" s="69"/>
      <c r="KU20" s="70"/>
      <c r="KV20" s="71"/>
      <c r="KW20" s="406">
        <f t="shared" si="34"/>
        <v>0</v>
      </c>
      <c r="KZ20" s="106"/>
      <c r="LA20" s="15">
        <v>13</v>
      </c>
      <c r="LB20" s="69">
        <v>939.38</v>
      </c>
      <c r="LC20" s="246"/>
      <c r="LD20" s="92"/>
      <c r="LE20" s="95"/>
      <c r="LF20" s="71"/>
      <c r="LG20" s="406">
        <f t="shared" si="35"/>
        <v>0</v>
      </c>
      <c r="LJ20" s="106"/>
      <c r="LK20" s="15">
        <v>13</v>
      </c>
      <c r="LL20" s="92">
        <v>870</v>
      </c>
      <c r="LM20" s="246"/>
      <c r="LN20" s="92"/>
      <c r="LO20" s="95"/>
      <c r="LP20" s="71"/>
      <c r="LQ20" s="406">
        <f t="shared" si="36"/>
        <v>0</v>
      </c>
      <c r="LT20" s="106"/>
      <c r="LU20" s="15">
        <v>13</v>
      </c>
      <c r="LV20" s="92">
        <v>880.9</v>
      </c>
      <c r="LW20" s="246"/>
      <c r="LX20" s="92"/>
      <c r="LY20" s="95"/>
      <c r="LZ20" s="71"/>
      <c r="MA20" s="406">
        <f t="shared" si="37"/>
        <v>0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8">
        <v>900.8</v>
      </c>
      <c r="DM21" s="929" t="s">
        <v>606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6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6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6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6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>
        <v>900.4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/>
      <c r="IB21" s="69"/>
      <c r="IC21" s="70"/>
      <c r="ID21" s="71"/>
      <c r="IE21" s="406">
        <f t="shared" si="5"/>
        <v>0</v>
      </c>
      <c r="IH21" s="94"/>
      <c r="II21" s="15">
        <v>14</v>
      </c>
      <c r="IJ21" s="69">
        <v>919</v>
      </c>
      <c r="IK21" s="254"/>
      <c r="IL21" s="69"/>
      <c r="IM21" s="70"/>
      <c r="IN21" s="71"/>
      <c r="IO21" s="406">
        <f t="shared" si="28"/>
        <v>0</v>
      </c>
      <c r="IR21" s="106"/>
      <c r="IS21" s="15">
        <v>14</v>
      </c>
      <c r="IT21" s="92">
        <v>940.7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904</v>
      </c>
      <c r="JE21" s="254"/>
      <c r="JF21" s="92"/>
      <c r="JG21" s="70"/>
      <c r="JH21" s="71"/>
      <c r="JI21" s="406">
        <f t="shared" si="30"/>
        <v>0</v>
      </c>
      <c r="JL21" s="106"/>
      <c r="JM21" s="15">
        <v>14</v>
      </c>
      <c r="JN21" s="92">
        <v>929.86</v>
      </c>
      <c r="JO21" s="246"/>
      <c r="JP21" s="92"/>
      <c r="JQ21" s="70"/>
      <c r="JR21" s="71"/>
      <c r="JS21" s="406">
        <f t="shared" si="31"/>
        <v>0</v>
      </c>
      <c r="JV21" s="94"/>
      <c r="JW21" s="15">
        <v>14</v>
      </c>
      <c r="JX21" s="69">
        <v>883.6</v>
      </c>
      <c r="JY21" s="254"/>
      <c r="JZ21" s="69"/>
      <c r="KA21" s="70"/>
      <c r="KB21" s="71"/>
      <c r="KC21" s="406">
        <f t="shared" si="32"/>
        <v>0</v>
      </c>
      <c r="KF21" s="94"/>
      <c r="KG21" s="15">
        <v>14</v>
      </c>
      <c r="KH21" s="69">
        <v>875.4</v>
      </c>
      <c r="KI21" s="254"/>
      <c r="KJ21" s="69"/>
      <c r="KK21" s="70"/>
      <c r="KL21" s="71"/>
      <c r="KM21" s="406">
        <f t="shared" si="33"/>
        <v>0</v>
      </c>
      <c r="KP21" s="94"/>
      <c r="KQ21" s="15">
        <v>14</v>
      </c>
      <c r="KR21" s="69">
        <v>890.9</v>
      </c>
      <c r="KS21" s="254"/>
      <c r="KT21" s="69"/>
      <c r="KU21" s="70"/>
      <c r="KV21" s="71"/>
      <c r="KW21" s="406">
        <f t="shared" si="34"/>
        <v>0</v>
      </c>
      <c r="KZ21" s="106"/>
      <c r="LA21" s="15">
        <v>14</v>
      </c>
      <c r="LB21" s="92">
        <v>947.55</v>
      </c>
      <c r="LC21" s="246"/>
      <c r="LD21" s="92"/>
      <c r="LE21" s="95"/>
      <c r="LF21" s="71"/>
      <c r="LG21" s="406">
        <f t="shared" si="35"/>
        <v>0</v>
      </c>
      <c r="LJ21" s="106"/>
      <c r="LK21" s="15">
        <v>14</v>
      </c>
      <c r="LL21" s="92">
        <v>905.4</v>
      </c>
      <c r="LM21" s="246"/>
      <c r="LN21" s="92"/>
      <c r="LO21" s="95"/>
      <c r="LP21" s="71"/>
      <c r="LQ21" s="406">
        <f t="shared" si="36"/>
        <v>0</v>
      </c>
      <c r="LT21" s="106"/>
      <c r="LU21" s="15">
        <v>14</v>
      </c>
      <c r="LV21" s="92">
        <v>905.4</v>
      </c>
      <c r="LW21" s="246"/>
      <c r="LX21" s="92"/>
      <c r="LY21" s="95"/>
      <c r="LZ21" s="71"/>
      <c r="MA21" s="406">
        <f t="shared" si="37"/>
        <v>0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8">
        <v>938.9</v>
      </c>
      <c r="DM22" s="929" t="s">
        <v>606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6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6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6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6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>
        <v>900.4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/>
      <c r="IB22" s="69"/>
      <c r="IC22" s="70"/>
      <c r="ID22" s="71"/>
      <c r="IE22" s="406">
        <f t="shared" si="5"/>
        <v>0</v>
      </c>
      <c r="IH22" s="94"/>
      <c r="II22" s="15">
        <v>15</v>
      </c>
      <c r="IJ22" s="69">
        <v>924.4</v>
      </c>
      <c r="IK22" s="254"/>
      <c r="IL22" s="69"/>
      <c r="IM22" s="70"/>
      <c r="IN22" s="71"/>
      <c r="IO22" s="406">
        <f t="shared" si="28"/>
        <v>0</v>
      </c>
      <c r="IR22" s="106"/>
      <c r="IS22" s="15">
        <v>15</v>
      </c>
      <c r="IT22" s="92">
        <v>875.4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932.1</v>
      </c>
      <c r="JE22" s="254"/>
      <c r="JF22" s="92"/>
      <c r="JG22" s="70"/>
      <c r="JH22" s="71"/>
      <c r="JI22" s="406">
        <f t="shared" si="30"/>
        <v>0</v>
      </c>
      <c r="JL22" s="106"/>
      <c r="JM22" s="15">
        <v>15</v>
      </c>
      <c r="JN22" s="92">
        <v>946.19</v>
      </c>
      <c r="JO22" s="246"/>
      <c r="JP22" s="92"/>
      <c r="JQ22" s="70"/>
      <c r="JR22" s="71"/>
      <c r="JS22" s="406">
        <f t="shared" si="31"/>
        <v>0</v>
      </c>
      <c r="JV22" s="94"/>
      <c r="JW22" s="15">
        <v>15</v>
      </c>
      <c r="JX22" s="69">
        <v>904</v>
      </c>
      <c r="JY22" s="254"/>
      <c r="JZ22" s="69"/>
      <c r="KA22" s="70"/>
      <c r="KB22" s="71"/>
      <c r="KC22" s="406">
        <f t="shared" si="32"/>
        <v>0</v>
      </c>
      <c r="KF22" s="94"/>
      <c r="KG22" s="15">
        <v>15</v>
      </c>
      <c r="KH22" s="69">
        <v>901.7</v>
      </c>
      <c r="KI22" s="254"/>
      <c r="KJ22" s="69"/>
      <c r="KK22" s="70"/>
      <c r="KL22" s="71"/>
      <c r="KM22" s="406">
        <f t="shared" si="33"/>
        <v>0</v>
      </c>
      <c r="KP22" s="94"/>
      <c r="KQ22" s="15">
        <v>15</v>
      </c>
      <c r="KR22" s="69">
        <v>907.2</v>
      </c>
      <c r="KS22" s="254"/>
      <c r="KT22" s="69"/>
      <c r="KU22" s="70"/>
      <c r="KV22" s="71"/>
      <c r="KW22" s="406">
        <f t="shared" si="34"/>
        <v>0</v>
      </c>
      <c r="KZ22" s="106"/>
      <c r="LA22" s="15">
        <v>15</v>
      </c>
      <c r="LB22" s="92">
        <v>925.32</v>
      </c>
      <c r="LC22" s="246"/>
      <c r="LD22" s="92"/>
      <c r="LE22" s="95"/>
      <c r="LF22" s="71"/>
      <c r="LG22" s="406">
        <f t="shared" si="35"/>
        <v>0</v>
      </c>
      <c r="LJ22" s="106"/>
      <c r="LK22" s="15">
        <v>15</v>
      </c>
      <c r="LL22" s="92">
        <v>867.3</v>
      </c>
      <c r="LM22" s="246"/>
      <c r="LN22" s="92"/>
      <c r="LO22" s="95"/>
      <c r="LP22" s="71"/>
      <c r="LQ22" s="406">
        <f t="shared" si="36"/>
        <v>0</v>
      </c>
      <c r="LT22" s="106"/>
      <c r="LU22" s="15">
        <v>15</v>
      </c>
      <c r="LV22" s="92">
        <v>920.8</v>
      </c>
      <c r="LW22" s="246"/>
      <c r="LX22" s="92"/>
      <c r="LY22" s="95"/>
      <c r="LZ22" s="71"/>
      <c r="MA22" s="406">
        <f t="shared" si="37"/>
        <v>0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8">
        <v>925.8</v>
      </c>
      <c r="DM23" s="929" t="s">
        <v>606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6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6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6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6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>
        <v>900.4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/>
      <c r="IB23" s="69"/>
      <c r="IC23" s="70"/>
      <c r="ID23" s="71"/>
      <c r="IE23" s="406">
        <f t="shared" si="5"/>
        <v>0</v>
      </c>
      <c r="IH23" s="94"/>
      <c r="II23" s="15">
        <v>16</v>
      </c>
      <c r="IJ23" s="69">
        <v>894.5</v>
      </c>
      <c r="IK23" s="254"/>
      <c r="IL23" s="69"/>
      <c r="IM23" s="70"/>
      <c r="IN23" s="71"/>
      <c r="IO23" s="406">
        <f t="shared" si="28"/>
        <v>0</v>
      </c>
      <c r="IR23" s="106"/>
      <c r="IS23" s="15">
        <v>16</v>
      </c>
      <c r="IT23" s="92">
        <v>878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933</v>
      </c>
      <c r="JE23" s="254"/>
      <c r="JF23" s="92"/>
      <c r="JG23" s="70"/>
      <c r="JH23" s="71"/>
      <c r="JI23" s="406">
        <f t="shared" si="30"/>
        <v>0</v>
      </c>
      <c r="JL23" s="106"/>
      <c r="JM23" s="15">
        <v>16</v>
      </c>
      <c r="JN23" s="92">
        <v>960.7</v>
      </c>
      <c r="JO23" s="246"/>
      <c r="JP23" s="92"/>
      <c r="JQ23" s="70"/>
      <c r="JR23" s="71"/>
      <c r="JS23" s="406">
        <f t="shared" si="31"/>
        <v>0</v>
      </c>
      <c r="JV23" s="94"/>
      <c r="JW23" s="15">
        <v>16</v>
      </c>
      <c r="JX23" s="69">
        <v>908.1</v>
      </c>
      <c r="JY23" s="254"/>
      <c r="JZ23" s="69"/>
      <c r="KA23" s="70"/>
      <c r="KB23" s="71"/>
      <c r="KC23" s="406">
        <f t="shared" si="32"/>
        <v>0</v>
      </c>
      <c r="KF23" s="94"/>
      <c r="KG23" s="15">
        <v>16</v>
      </c>
      <c r="KH23" s="69">
        <v>894.5</v>
      </c>
      <c r="KI23" s="254"/>
      <c r="KJ23" s="69"/>
      <c r="KK23" s="70"/>
      <c r="KL23" s="71"/>
      <c r="KM23" s="406">
        <f t="shared" si="33"/>
        <v>0</v>
      </c>
      <c r="KP23" s="94"/>
      <c r="KQ23" s="15">
        <v>16</v>
      </c>
      <c r="KR23" s="69">
        <v>909.4</v>
      </c>
      <c r="KS23" s="254"/>
      <c r="KT23" s="69"/>
      <c r="KU23" s="70"/>
      <c r="KV23" s="71"/>
      <c r="KW23" s="406">
        <f t="shared" si="34"/>
        <v>0</v>
      </c>
      <c r="KZ23" s="106"/>
      <c r="LA23" s="15">
        <v>16</v>
      </c>
      <c r="LB23" s="92">
        <v>899.47</v>
      </c>
      <c r="LC23" s="246"/>
      <c r="LD23" s="92"/>
      <c r="LE23" s="95"/>
      <c r="LF23" s="71"/>
      <c r="LG23" s="406">
        <f t="shared" si="35"/>
        <v>0</v>
      </c>
      <c r="LJ23" s="106"/>
      <c r="LK23" s="15">
        <v>16</v>
      </c>
      <c r="LL23" s="92">
        <v>933.5</v>
      </c>
      <c r="LM23" s="246"/>
      <c r="LN23" s="92"/>
      <c r="LO23" s="95"/>
      <c r="LP23" s="71"/>
      <c r="LQ23" s="406">
        <f t="shared" si="36"/>
        <v>0</v>
      </c>
      <c r="LT23" s="106"/>
      <c r="LU23" s="15">
        <v>16</v>
      </c>
      <c r="LV23" s="92">
        <v>898.1</v>
      </c>
      <c r="LW23" s="246"/>
      <c r="LX23" s="92"/>
      <c r="LY23" s="95"/>
      <c r="LZ23" s="71"/>
      <c r="MA23" s="406">
        <f t="shared" si="37"/>
        <v>0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8">
        <v>926.2</v>
      </c>
      <c r="DM24" s="929" t="s">
        <v>606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6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6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6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6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>
        <v>900.4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/>
      <c r="IB24" s="69"/>
      <c r="IC24" s="70"/>
      <c r="ID24" s="71"/>
      <c r="IE24" s="406">
        <f t="shared" si="5"/>
        <v>0</v>
      </c>
      <c r="IH24" s="106"/>
      <c r="II24" s="15">
        <v>17</v>
      </c>
      <c r="IJ24" s="69">
        <v>870.9</v>
      </c>
      <c r="IK24" s="254"/>
      <c r="IL24" s="69"/>
      <c r="IM24" s="70"/>
      <c r="IN24" s="71"/>
      <c r="IO24" s="406">
        <f t="shared" si="28"/>
        <v>0</v>
      </c>
      <c r="IR24" s="106"/>
      <c r="IS24" s="15">
        <v>17</v>
      </c>
      <c r="IT24" s="92">
        <v>897.2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914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>
        <v>919.88</v>
      </c>
      <c r="JO24" s="246"/>
      <c r="JP24" s="92"/>
      <c r="JQ24" s="70"/>
      <c r="JR24" s="71"/>
      <c r="JS24" s="406">
        <f t="shared" si="31"/>
        <v>0</v>
      </c>
      <c r="JV24" s="94"/>
      <c r="JW24" s="15">
        <v>17</v>
      </c>
      <c r="JX24" s="69">
        <v>926.2</v>
      </c>
      <c r="JY24" s="254"/>
      <c r="JZ24" s="69"/>
      <c r="KA24" s="70"/>
      <c r="KB24" s="71"/>
      <c r="KC24" s="406">
        <f t="shared" si="32"/>
        <v>0</v>
      </c>
      <c r="KF24" s="94"/>
      <c r="KG24" s="15">
        <v>17</v>
      </c>
      <c r="KH24" s="69">
        <v>895.4</v>
      </c>
      <c r="KI24" s="254"/>
      <c r="KJ24" s="69"/>
      <c r="KK24" s="70"/>
      <c r="KL24" s="71"/>
      <c r="KM24" s="406">
        <f t="shared" si="33"/>
        <v>0</v>
      </c>
      <c r="KP24" s="94"/>
      <c r="KQ24" s="15">
        <v>17</v>
      </c>
      <c r="KR24" s="69">
        <v>887.2</v>
      </c>
      <c r="KS24" s="254"/>
      <c r="KT24" s="69"/>
      <c r="KU24" s="70"/>
      <c r="KV24" s="71"/>
      <c r="KW24" s="406">
        <f t="shared" si="34"/>
        <v>0</v>
      </c>
      <c r="KZ24" s="106"/>
      <c r="LA24" s="15">
        <v>17</v>
      </c>
      <c r="LB24" s="92">
        <v>921.69</v>
      </c>
      <c r="LC24" s="246"/>
      <c r="LD24" s="92"/>
      <c r="LE24" s="95"/>
      <c r="LF24" s="71"/>
      <c r="LG24" s="406">
        <f t="shared" si="35"/>
        <v>0</v>
      </c>
      <c r="LJ24" s="106"/>
      <c r="LK24" s="15">
        <v>17</v>
      </c>
      <c r="LL24" s="92">
        <v>934.4</v>
      </c>
      <c r="LM24" s="246"/>
      <c r="LN24" s="92"/>
      <c r="LO24" s="95"/>
      <c r="LP24" s="71"/>
      <c r="LQ24" s="406">
        <f t="shared" si="36"/>
        <v>0</v>
      </c>
      <c r="LT24" s="106"/>
      <c r="LU24" s="15">
        <v>17</v>
      </c>
      <c r="LV24" s="92">
        <v>886.3</v>
      </c>
      <c r="LW24" s="246"/>
      <c r="LX24" s="92"/>
      <c r="LY24" s="95"/>
      <c r="LZ24" s="71"/>
      <c r="MA24" s="406">
        <f t="shared" si="37"/>
        <v>0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8">
        <v>920.8</v>
      </c>
      <c r="DM25" s="929" t="s">
        <v>615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6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6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6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6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>
        <v>900.4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/>
      <c r="IB25" s="69"/>
      <c r="IC25" s="70"/>
      <c r="ID25" s="71"/>
      <c r="IE25" s="406">
        <f t="shared" si="5"/>
        <v>0</v>
      </c>
      <c r="IH25" s="106"/>
      <c r="II25" s="15">
        <v>18</v>
      </c>
      <c r="IJ25" s="69">
        <v>904.5</v>
      </c>
      <c r="IK25" s="254"/>
      <c r="IL25" s="69"/>
      <c r="IM25" s="70"/>
      <c r="IN25" s="71"/>
      <c r="IO25" s="406">
        <f t="shared" si="28"/>
        <v>0</v>
      </c>
      <c r="IR25" s="94"/>
      <c r="IS25" s="15">
        <v>18</v>
      </c>
      <c r="IT25" s="92">
        <v>877.2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894.9</v>
      </c>
      <c r="JE25" s="254"/>
      <c r="JF25" s="92"/>
      <c r="JG25" s="70"/>
      <c r="JH25" s="71"/>
      <c r="JI25" s="406">
        <f t="shared" si="30"/>
        <v>0</v>
      </c>
      <c r="JL25" s="94"/>
      <c r="JM25" s="15">
        <v>18</v>
      </c>
      <c r="JN25" s="92">
        <v>948</v>
      </c>
      <c r="JO25" s="246"/>
      <c r="JP25" s="92"/>
      <c r="JQ25" s="70"/>
      <c r="JR25" s="71"/>
      <c r="JS25" s="406">
        <f t="shared" si="31"/>
        <v>0</v>
      </c>
      <c r="JV25" s="94"/>
      <c r="JW25" s="15">
        <v>18</v>
      </c>
      <c r="JX25" s="69">
        <v>868.2</v>
      </c>
      <c r="JY25" s="254"/>
      <c r="JZ25" s="69"/>
      <c r="KA25" s="70"/>
      <c r="KB25" s="71"/>
      <c r="KC25" s="406">
        <f t="shared" si="32"/>
        <v>0</v>
      </c>
      <c r="KF25" s="94"/>
      <c r="KG25" s="15">
        <v>18</v>
      </c>
      <c r="KH25" s="69">
        <v>887.2</v>
      </c>
      <c r="KI25" s="254"/>
      <c r="KJ25" s="69"/>
      <c r="KK25" s="70"/>
      <c r="KL25" s="71"/>
      <c r="KM25" s="406">
        <f t="shared" si="33"/>
        <v>0</v>
      </c>
      <c r="KP25" s="94"/>
      <c r="KQ25" s="15">
        <v>18</v>
      </c>
      <c r="KR25" s="69">
        <v>870</v>
      </c>
      <c r="KS25" s="254"/>
      <c r="KT25" s="69"/>
      <c r="KU25" s="70"/>
      <c r="KV25" s="71"/>
      <c r="KW25" s="406">
        <f t="shared" si="34"/>
        <v>0</v>
      </c>
      <c r="KZ25" s="94"/>
      <c r="LA25" s="15">
        <v>18</v>
      </c>
      <c r="LB25" s="92">
        <v>941.2</v>
      </c>
      <c r="LC25" s="246"/>
      <c r="LD25" s="92"/>
      <c r="LE25" s="95"/>
      <c r="LF25" s="71"/>
      <c r="LG25" s="406">
        <f t="shared" si="35"/>
        <v>0</v>
      </c>
      <c r="LJ25" s="94"/>
      <c r="LK25" s="15">
        <v>18</v>
      </c>
      <c r="LL25" s="92">
        <v>920.8</v>
      </c>
      <c r="LM25" s="246"/>
      <c r="LN25" s="92"/>
      <c r="LO25" s="95"/>
      <c r="LP25" s="71"/>
      <c r="LQ25" s="406">
        <f t="shared" si="36"/>
        <v>0</v>
      </c>
      <c r="LT25" s="94"/>
      <c r="LU25" s="15">
        <v>18</v>
      </c>
      <c r="LV25" s="92">
        <v>875.4</v>
      </c>
      <c r="LW25" s="246"/>
      <c r="LX25" s="92"/>
      <c r="LY25" s="95"/>
      <c r="LZ25" s="71"/>
      <c r="MA25" s="406">
        <f t="shared" si="37"/>
        <v>0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8">
        <v>896.3</v>
      </c>
      <c r="DM26" s="929" t="s">
        <v>606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6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6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6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6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>
        <v>900.4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/>
      <c r="IB26" s="69"/>
      <c r="IC26" s="70"/>
      <c r="ID26" s="71"/>
      <c r="IE26" s="406">
        <f t="shared" si="5"/>
        <v>0</v>
      </c>
      <c r="IH26" s="106"/>
      <c r="II26" s="15">
        <v>19</v>
      </c>
      <c r="IJ26" s="69">
        <v>879.1</v>
      </c>
      <c r="IK26" s="254"/>
      <c r="IL26" s="69"/>
      <c r="IM26" s="70"/>
      <c r="IN26" s="71"/>
      <c r="IO26" s="406">
        <f t="shared" si="28"/>
        <v>0</v>
      </c>
      <c r="IR26" s="106"/>
      <c r="IS26" s="15">
        <v>19</v>
      </c>
      <c r="IT26" s="92">
        <v>901.7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923.1</v>
      </c>
      <c r="JE26" s="254"/>
      <c r="JF26" s="92"/>
      <c r="JG26" s="70"/>
      <c r="JH26" s="71"/>
      <c r="JI26" s="406">
        <f t="shared" si="30"/>
        <v>0</v>
      </c>
      <c r="JL26" s="106"/>
      <c r="JM26" s="15">
        <v>19</v>
      </c>
      <c r="JN26" s="92">
        <v>948.91</v>
      </c>
      <c r="JO26" s="246"/>
      <c r="JP26" s="92"/>
      <c r="JQ26" s="70"/>
      <c r="JR26" s="71"/>
      <c r="JS26" s="406">
        <f t="shared" si="31"/>
        <v>0</v>
      </c>
      <c r="JV26" s="94"/>
      <c r="JW26" s="15">
        <v>19</v>
      </c>
      <c r="JX26" s="69">
        <v>935.3</v>
      </c>
      <c r="JY26" s="254"/>
      <c r="JZ26" s="69"/>
      <c r="KA26" s="70"/>
      <c r="KB26" s="71"/>
      <c r="KC26" s="406">
        <f t="shared" si="32"/>
        <v>0</v>
      </c>
      <c r="KF26" s="94"/>
      <c r="KG26" s="15">
        <v>19</v>
      </c>
      <c r="KH26" s="69">
        <v>902.6</v>
      </c>
      <c r="KI26" s="254"/>
      <c r="KJ26" s="69"/>
      <c r="KK26" s="70"/>
      <c r="KL26" s="71"/>
      <c r="KM26" s="406">
        <f t="shared" si="33"/>
        <v>0</v>
      </c>
      <c r="KP26" s="94"/>
      <c r="KQ26" s="15">
        <v>19</v>
      </c>
      <c r="KR26" s="69">
        <v>921.7</v>
      </c>
      <c r="KS26" s="254"/>
      <c r="KT26" s="69"/>
      <c r="KU26" s="70"/>
      <c r="KV26" s="71"/>
      <c r="KW26" s="406">
        <f t="shared" si="34"/>
        <v>0</v>
      </c>
      <c r="KZ26" s="106"/>
      <c r="LA26" s="15">
        <v>19</v>
      </c>
      <c r="LB26" s="92">
        <v>944.83</v>
      </c>
      <c r="LC26" s="246"/>
      <c r="LD26" s="92"/>
      <c r="LE26" s="95"/>
      <c r="LF26" s="71"/>
      <c r="LG26" s="406">
        <f t="shared" si="35"/>
        <v>0</v>
      </c>
      <c r="LJ26" s="106"/>
      <c r="LK26" s="15">
        <v>19</v>
      </c>
      <c r="LL26" s="92">
        <v>898.1</v>
      </c>
      <c r="LM26" s="246"/>
      <c r="LN26" s="92"/>
      <c r="LO26" s="95"/>
      <c r="LP26" s="71"/>
      <c r="LQ26" s="406">
        <f t="shared" si="36"/>
        <v>0</v>
      </c>
      <c r="LT26" s="106"/>
      <c r="LU26" s="15">
        <v>19</v>
      </c>
      <c r="LV26" s="92">
        <v>905.4</v>
      </c>
      <c r="LW26" s="246"/>
      <c r="LX26" s="92"/>
      <c r="LY26" s="95"/>
      <c r="LZ26" s="71"/>
      <c r="MA26" s="406">
        <f t="shared" si="37"/>
        <v>0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8">
        <v>901.3</v>
      </c>
      <c r="DM27" s="929" t="s">
        <v>610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6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6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6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6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>
        <v>900.4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/>
      <c r="IB27" s="69"/>
      <c r="IC27" s="70"/>
      <c r="ID27" s="71"/>
      <c r="IE27" s="406">
        <f t="shared" si="5"/>
        <v>0</v>
      </c>
      <c r="IH27" s="106"/>
      <c r="II27" s="15">
        <v>20</v>
      </c>
      <c r="IJ27" s="69">
        <v>912.6</v>
      </c>
      <c r="IK27" s="254"/>
      <c r="IL27" s="69"/>
      <c r="IM27" s="70"/>
      <c r="IN27" s="71"/>
      <c r="IO27" s="406">
        <f t="shared" si="28"/>
        <v>0</v>
      </c>
      <c r="IR27" s="106"/>
      <c r="IS27" s="15">
        <v>20</v>
      </c>
      <c r="IT27" s="92">
        <v>897.2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870.4</v>
      </c>
      <c r="JE27" s="254"/>
      <c r="JF27" s="92"/>
      <c r="JG27" s="70"/>
      <c r="JH27" s="71"/>
      <c r="JI27" s="406">
        <f t="shared" si="30"/>
        <v>0</v>
      </c>
      <c r="JL27" s="106"/>
      <c r="JM27" s="15">
        <v>20</v>
      </c>
      <c r="JN27" s="92">
        <v>950.72</v>
      </c>
      <c r="JO27" s="246"/>
      <c r="JP27" s="92"/>
      <c r="JQ27" s="70"/>
      <c r="JR27" s="71"/>
      <c r="JS27" s="406">
        <f t="shared" si="31"/>
        <v>0</v>
      </c>
      <c r="JV27" s="94"/>
      <c r="JW27" s="15">
        <v>20</v>
      </c>
      <c r="JX27" s="69">
        <v>896.3</v>
      </c>
      <c r="JY27" s="254"/>
      <c r="JZ27" s="69"/>
      <c r="KA27" s="70"/>
      <c r="KB27" s="71"/>
      <c r="KC27" s="406">
        <f t="shared" si="32"/>
        <v>0</v>
      </c>
      <c r="KF27" s="94"/>
      <c r="KG27" s="15">
        <v>20</v>
      </c>
      <c r="KH27" s="69">
        <v>911.7</v>
      </c>
      <c r="KI27" s="254"/>
      <c r="KJ27" s="69"/>
      <c r="KK27" s="70"/>
      <c r="KL27" s="71"/>
      <c r="KM27" s="406">
        <f t="shared" si="33"/>
        <v>0</v>
      </c>
      <c r="KP27" s="94"/>
      <c r="KQ27" s="15">
        <v>20</v>
      </c>
      <c r="KR27" s="69">
        <v>935.3</v>
      </c>
      <c r="KS27" s="254"/>
      <c r="KT27" s="69"/>
      <c r="KU27" s="70"/>
      <c r="KV27" s="71"/>
      <c r="KW27" s="406">
        <f t="shared" si="34"/>
        <v>0</v>
      </c>
      <c r="KZ27" s="106"/>
      <c r="LA27" s="15">
        <v>20</v>
      </c>
      <c r="LB27" s="92">
        <v>895.39</v>
      </c>
      <c r="LC27" s="246"/>
      <c r="LD27" s="92"/>
      <c r="LE27" s="95"/>
      <c r="LF27" s="71"/>
      <c r="LG27" s="406">
        <f t="shared" si="35"/>
        <v>0</v>
      </c>
      <c r="LJ27" s="106"/>
      <c r="LK27" s="15">
        <v>20</v>
      </c>
      <c r="LL27" s="92">
        <v>889.9</v>
      </c>
      <c r="LM27" s="246"/>
      <c r="LN27" s="92"/>
      <c r="LO27" s="95"/>
      <c r="LP27" s="71"/>
      <c r="LQ27" s="406">
        <f t="shared" si="36"/>
        <v>0</v>
      </c>
      <c r="LT27" s="106"/>
      <c r="LU27" s="15">
        <v>20</v>
      </c>
      <c r="LV27" s="92">
        <v>906.3</v>
      </c>
      <c r="LW27" s="246"/>
      <c r="LX27" s="92"/>
      <c r="LY27" s="95"/>
      <c r="LZ27" s="71"/>
      <c r="MA27" s="406">
        <f t="shared" si="37"/>
        <v>0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6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6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>
        <v>900.4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/>
      <c r="IL28" s="69"/>
      <c r="IM28" s="70"/>
      <c r="IN28" s="71"/>
      <c r="IO28" s="406">
        <f t="shared" si="28"/>
        <v>0</v>
      </c>
      <c r="IR28" s="106"/>
      <c r="IS28" s="15">
        <v>21</v>
      </c>
      <c r="IT28" s="92">
        <v>917.2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895.8</v>
      </c>
      <c r="JE28" s="254"/>
      <c r="JF28" s="69"/>
      <c r="JG28" s="70"/>
      <c r="JH28" s="71"/>
      <c r="JI28" s="406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/>
      <c r="JZ28" s="69"/>
      <c r="KA28" s="70"/>
      <c r="KB28" s="71"/>
      <c r="KC28" s="406">
        <f t="shared" si="32"/>
        <v>0</v>
      </c>
      <c r="KF28" s="94"/>
      <c r="KG28" s="15">
        <v>21</v>
      </c>
      <c r="KH28" s="69">
        <v>903.6</v>
      </c>
      <c r="KI28" s="254"/>
      <c r="KJ28" s="69"/>
      <c r="KK28" s="70"/>
      <c r="KL28" s="71"/>
      <c r="KM28" s="406">
        <f t="shared" si="33"/>
        <v>0</v>
      </c>
      <c r="KP28" s="94"/>
      <c r="KQ28" s="15">
        <v>21</v>
      </c>
      <c r="KR28" s="69">
        <v>899</v>
      </c>
      <c r="KS28" s="254"/>
      <c r="KT28" s="69"/>
      <c r="KU28" s="70"/>
      <c r="KV28" s="71"/>
      <c r="KW28" s="406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/>
      <c r="LN28" s="92"/>
      <c r="LO28" s="95"/>
      <c r="LP28" s="71"/>
      <c r="LQ28" s="406">
        <f t="shared" si="36"/>
        <v>0</v>
      </c>
      <c r="LT28" s="106"/>
      <c r="LU28" s="15">
        <v>21</v>
      </c>
      <c r="LV28" s="92">
        <v>902.6</v>
      </c>
      <c r="LW28" s="246"/>
      <c r="LX28" s="92"/>
      <c r="LY28" s="95"/>
      <c r="LZ28" s="71"/>
      <c r="MA28" s="406">
        <f t="shared" si="37"/>
        <v>0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6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0</v>
      </c>
      <c r="JV29" s="106"/>
      <c r="JW29" s="15"/>
      <c r="JX29" s="69"/>
      <c r="JY29" s="254"/>
      <c r="JZ29" s="69"/>
      <c r="KA29" s="70"/>
      <c r="KB29" s="71"/>
      <c r="KC29" s="406">
        <f>SUM(KC8:KC28)</f>
        <v>0</v>
      </c>
      <c r="KF29" s="106"/>
      <c r="KG29" s="15"/>
      <c r="KH29" s="69"/>
      <c r="KI29" s="254"/>
      <c r="KJ29" s="69"/>
      <c r="KK29" s="70"/>
      <c r="KL29" s="71"/>
      <c r="KM29" s="406">
        <f>SUM(KM8:KM28)</f>
        <v>0</v>
      </c>
      <c r="KP29" s="106"/>
      <c r="KQ29" s="15"/>
      <c r="KR29" s="69"/>
      <c r="KS29" s="254"/>
      <c r="KT29" s="69"/>
      <c r="KU29" s="70"/>
      <c r="KV29" s="71"/>
      <c r="KW29" s="406">
        <f>SUM(KW8:KW28)</f>
        <v>0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6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6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6">
        <f>SUM(IE8:IE29)</f>
        <v>520555.92000000004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0</v>
      </c>
      <c r="IR30" s="106"/>
      <c r="IS30" s="15"/>
      <c r="IT30" s="69"/>
      <c r="IU30" s="79"/>
      <c r="IV30" s="69"/>
      <c r="IW30" s="95"/>
      <c r="IX30" s="71"/>
      <c r="IY30" s="406">
        <f>SUM(IY8:IY29)</f>
        <v>0</v>
      </c>
      <c r="JB30" s="106"/>
      <c r="JC30" s="15"/>
      <c r="JD30" s="69"/>
      <c r="JE30" s="254"/>
      <c r="JF30" s="105"/>
      <c r="JG30" s="70"/>
      <c r="JH30" s="71"/>
      <c r="JI30" s="406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0</v>
      </c>
      <c r="LJ30" s="106"/>
      <c r="LK30" s="15"/>
      <c r="LL30" s="92"/>
      <c r="LM30" s="246"/>
      <c r="LN30" s="92"/>
      <c r="LO30" s="95"/>
      <c r="LP30" s="71"/>
      <c r="LQ30" s="406">
        <f>SUM(LQ8:LQ29)</f>
        <v>0</v>
      </c>
      <c r="LT30" s="106"/>
      <c r="LU30" s="15"/>
      <c r="LV30" s="69"/>
      <c r="LW30" s="246"/>
      <c r="LX30" s="69"/>
      <c r="LY30" s="95"/>
      <c r="LZ30" s="71"/>
      <c r="MA30" s="406">
        <f>SUM(MA8:MA29)</f>
        <v>0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9132.56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9196.5300000000007</v>
      </c>
      <c r="IJ33" s="262" t="s">
        <v>21</v>
      </c>
      <c r="IK33" s="263"/>
      <c r="IL33" s="141">
        <f>IJ32-IL32</f>
        <v>19098.399999999998</v>
      </c>
      <c r="IT33" s="262" t="s">
        <v>21</v>
      </c>
      <c r="IU33" s="263"/>
      <c r="IV33" s="141">
        <f>IT32-IV32</f>
        <v>18727.600000000002</v>
      </c>
      <c r="JD33" s="262" t="s">
        <v>21</v>
      </c>
      <c r="JE33" s="263"/>
      <c r="JF33" s="141">
        <f>JD32-JF32</f>
        <v>19005.7</v>
      </c>
      <c r="JN33" s="262" t="s">
        <v>21</v>
      </c>
      <c r="JO33" s="263"/>
      <c r="JP33" s="141">
        <f>JN32-JP32</f>
        <v>18908.36</v>
      </c>
      <c r="JX33" s="262" t="s">
        <v>21</v>
      </c>
      <c r="JY33" s="263"/>
      <c r="JZ33" s="141">
        <f>KA5-JZ32</f>
        <v>19087.400000000001</v>
      </c>
      <c r="KH33" s="262" t="s">
        <v>21</v>
      </c>
      <c r="KI33" s="263"/>
      <c r="KJ33" s="141">
        <f>KK5-KJ32</f>
        <v>19038</v>
      </c>
      <c r="KR33" s="262" t="s">
        <v>21</v>
      </c>
      <c r="KS33" s="263"/>
      <c r="KT33" s="141">
        <f>KU5-KT32</f>
        <v>18894.599999999999</v>
      </c>
      <c r="LB33" s="262" t="s">
        <v>21</v>
      </c>
      <c r="LC33" s="263"/>
      <c r="LD33" s="218">
        <f>LE5-LD32</f>
        <v>18753.669999999998</v>
      </c>
      <c r="LL33" s="262" t="s">
        <v>21</v>
      </c>
      <c r="LM33" s="263"/>
      <c r="LN33" s="141">
        <f>LO5-LN32</f>
        <v>18950.900000000001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96" t="s">
        <v>21</v>
      </c>
      <c r="RU33" s="997"/>
      <c r="RV33" s="141">
        <f>SUM(RW5-RV32)</f>
        <v>0</v>
      </c>
      <c r="SC33" s="996" t="s">
        <v>21</v>
      </c>
      <c r="SD33" s="997"/>
      <c r="SE33" s="141">
        <f>SUM(SF5-SE32)</f>
        <v>0</v>
      </c>
      <c r="SL33" s="996" t="s">
        <v>21</v>
      </c>
      <c r="SM33" s="997"/>
      <c r="SN33" s="218">
        <f>SUM(SO5-SN32)</f>
        <v>0</v>
      </c>
      <c r="SU33" s="996" t="s">
        <v>21</v>
      </c>
      <c r="SV33" s="997"/>
      <c r="SW33" s="141">
        <f>SUM(SX5-SW32)</f>
        <v>0</v>
      </c>
      <c r="TD33" s="996" t="s">
        <v>21</v>
      </c>
      <c r="TE33" s="997"/>
      <c r="TF33" s="141">
        <f>SUM(TG5-TF32)</f>
        <v>0</v>
      </c>
      <c r="TM33" s="996" t="s">
        <v>21</v>
      </c>
      <c r="TN33" s="997"/>
      <c r="TO33" s="141">
        <f>SUM(TP5-TO32)</f>
        <v>0</v>
      </c>
      <c r="TV33" s="996" t="s">
        <v>21</v>
      </c>
      <c r="TW33" s="997"/>
      <c r="TX33" s="141">
        <f>SUM(TY5-TX32)</f>
        <v>0</v>
      </c>
      <c r="UE33" s="996" t="s">
        <v>21</v>
      </c>
      <c r="UF33" s="997"/>
      <c r="UG33" s="141">
        <f>SUM(UH5-UG32)</f>
        <v>0</v>
      </c>
      <c r="UN33" s="996" t="s">
        <v>21</v>
      </c>
      <c r="UO33" s="997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96" t="s">
        <v>21</v>
      </c>
      <c r="VP33" s="997"/>
      <c r="VQ33" s="141">
        <f>VR5-VQ32</f>
        <v>-22</v>
      </c>
      <c r="VX33" s="996" t="s">
        <v>21</v>
      </c>
      <c r="VY33" s="997"/>
      <c r="VZ33" s="141">
        <f>WA5-VZ32</f>
        <v>-22</v>
      </c>
      <c r="WG33" s="996" t="s">
        <v>21</v>
      </c>
      <c r="WH33" s="997"/>
      <c r="WI33" s="141">
        <f>WJ5-WI32</f>
        <v>-22</v>
      </c>
      <c r="WP33" s="996" t="s">
        <v>21</v>
      </c>
      <c r="WQ33" s="997"/>
      <c r="WR33" s="141">
        <f>WS5-WR32</f>
        <v>-22</v>
      </c>
      <c r="WY33" s="996" t="s">
        <v>21</v>
      </c>
      <c r="WZ33" s="997"/>
      <c r="XA33" s="141">
        <f>XB5-XA32</f>
        <v>-22</v>
      </c>
      <c r="XH33" s="996" t="s">
        <v>21</v>
      </c>
      <c r="XI33" s="997"/>
      <c r="XJ33" s="141">
        <f>XK5-XJ32</f>
        <v>-22</v>
      </c>
      <c r="XQ33" s="996" t="s">
        <v>21</v>
      </c>
      <c r="XR33" s="997"/>
      <c r="XS33" s="141">
        <f>XT5-XS32</f>
        <v>-22</v>
      </c>
      <c r="XZ33" s="996" t="s">
        <v>21</v>
      </c>
      <c r="YA33" s="997"/>
      <c r="YB33" s="141">
        <f>YC5-YB32</f>
        <v>-22</v>
      </c>
      <c r="YI33" s="996" t="s">
        <v>21</v>
      </c>
      <c r="YJ33" s="997"/>
      <c r="YK33" s="141">
        <f>YL5-YK32</f>
        <v>-22</v>
      </c>
      <c r="YR33" s="996" t="s">
        <v>21</v>
      </c>
      <c r="YS33" s="997"/>
      <c r="YT33" s="141">
        <f>YU5-YT32</f>
        <v>-22</v>
      </c>
      <c r="ZA33" s="996" t="s">
        <v>21</v>
      </c>
      <c r="ZB33" s="997"/>
      <c r="ZC33" s="141">
        <f>ZD5-ZC32</f>
        <v>-22</v>
      </c>
      <c r="ZJ33" s="996" t="s">
        <v>21</v>
      </c>
      <c r="ZK33" s="997"/>
      <c r="ZL33" s="141">
        <f>ZM5-ZL32</f>
        <v>-22</v>
      </c>
      <c r="ZS33" s="996" t="s">
        <v>21</v>
      </c>
      <c r="ZT33" s="997"/>
      <c r="ZU33" s="141">
        <f>ZV5-ZU32</f>
        <v>-22</v>
      </c>
      <c r="AAB33" s="996" t="s">
        <v>21</v>
      </c>
      <c r="AAC33" s="997"/>
      <c r="AAD33" s="141">
        <f>AAE5-AAD32</f>
        <v>-22</v>
      </c>
      <c r="AAK33" s="996" t="s">
        <v>21</v>
      </c>
      <c r="AAL33" s="997"/>
      <c r="AAM33" s="141">
        <f>AAN5-AAM32</f>
        <v>-22</v>
      </c>
      <c r="AAT33" s="996" t="s">
        <v>21</v>
      </c>
      <c r="AAU33" s="997"/>
      <c r="AAV33" s="141">
        <f>AAV32-AAT32</f>
        <v>22</v>
      </c>
      <c r="ABC33" s="996" t="s">
        <v>21</v>
      </c>
      <c r="ABD33" s="997"/>
      <c r="ABE33" s="141">
        <f>ABF5-ABE32</f>
        <v>-22</v>
      </c>
      <c r="ABL33" s="996" t="s">
        <v>21</v>
      </c>
      <c r="ABM33" s="997"/>
      <c r="ABN33" s="141">
        <f>ABO5-ABN32</f>
        <v>-22</v>
      </c>
      <c r="ABU33" s="996" t="s">
        <v>21</v>
      </c>
      <c r="ABV33" s="997"/>
      <c r="ABW33" s="141">
        <f>ABX5-ABW32</f>
        <v>-22</v>
      </c>
      <c r="ACD33" s="996" t="s">
        <v>21</v>
      </c>
      <c r="ACE33" s="997"/>
      <c r="ACF33" s="141">
        <f>ACG5-ACF32</f>
        <v>-22</v>
      </c>
      <c r="ACM33" s="996" t="s">
        <v>21</v>
      </c>
      <c r="ACN33" s="997"/>
      <c r="ACO33" s="141">
        <f>ACP5-ACO32</f>
        <v>-22</v>
      </c>
      <c r="ACV33" s="996" t="s">
        <v>21</v>
      </c>
      <c r="ACW33" s="997"/>
      <c r="ACX33" s="141">
        <f>ACY5-ACX32</f>
        <v>-22</v>
      </c>
      <c r="ADE33" s="996" t="s">
        <v>21</v>
      </c>
      <c r="ADF33" s="997"/>
      <c r="ADG33" s="141">
        <f>ADH5-ADG32</f>
        <v>-22</v>
      </c>
      <c r="ADN33" s="996" t="s">
        <v>21</v>
      </c>
      <c r="ADO33" s="997"/>
      <c r="ADP33" s="141">
        <f>ADQ5-ADP32</f>
        <v>-22</v>
      </c>
      <c r="ADW33" s="996" t="s">
        <v>21</v>
      </c>
      <c r="ADX33" s="997"/>
      <c r="ADY33" s="141">
        <f>ADZ5-ADY32</f>
        <v>-22</v>
      </c>
      <c r="AEF33" s="996" t="s">
        <v>21</v>
      </c>
      <c r="AEG33" s="997"/>
      <c r="AEH33" s="141">
        <f>AEI5-AEH32</f>
        <v>-22</v>
      </c>
      <c r="AEO33" s="996" t="s">
        <v>21</v>
      </c>
      <c r="AEP33" s="997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18860.2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98" t="s">
        <v>4</v>
      </c>
      <c r="RU34" s="999"/>
      <c r="RV34" s="49"/>
      <c r="SC34" s="998" t="s">
        <v>4</v>
      </c>
      <c r="SD34" s="999"/>
      <c r="SE34" s="49"/>
      <c r="SL34" s="998" t="s">
        <v>4</v>
      </c>
      <c r="SM34" s="999"/>
      <c r="SN34" s="49"/>
      <c r="SU34" s="998" t="s">
        <v>4</v>
      </c>
      <c r="SV34" s="999"/>
      <c r="SW34" s="49"/>
      <c r="TD34" s="998" t="s">
        <v>4</v>
      </c>
      <c r="TE34" s="999"/>
      <c r="TF34" s="49"/>
      <c r="TM34" s="998" t="s">
        <v>4</v>
      </c>
      <c r="TN34" s="999"/>
      <c r="TO34" s="49"/>
      <c r="TV34" s="998" t="s">
        <v>4</v>
      </c>
      <c r="TW34" s="999"/>
      <c r="TX34" s="49"/>
      <c r="UE34" s="998" t="s">
        <v>4</v>
      </c>
      <c r="UF34" s="999"/>
      <c r="UG34" s="49"/>
      <c r="UN34" s="998" t="s">
        <v>4</v>
      </c>
      <c r="UO34" s="999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98" t="s">
        <v>4</v>
      </c>
      <c r="VP34" s="999"/>
      <c r="VQ34" s="49"/>
      <c r="VX34" s="998" t="s">
        <v>4</v>
      </c>
      <c r="VY34" s="999"/>
      <c r="VZ34" s="49"/>
      <c r="WG34" s="998" t="s">
        <v>4</v>
      </c>
      <c r="WH34" s="999"/>
      <c r="WI34" s="49"/>
      <c r="WP34" s="998" t="s">
        <v>4</v>
      </c>
      <c r="WQ34" s="999"/>
      <c r="WR34" s="49"/>
      <c r="WY34" s="998" t="s">
        <v>4</v>
      </c>
      <c r="WZ34" s="999"/>
      <c r="XA34" s="49"/>
      <c r="XH34" s="998" t="s">
        <v>4</v>
      </c>
      <c r="XI34" s="999"/>
      <c r="XJ34" s="49"/>
      <c r="XQ34" s="998" t="s">
        <v>4</v>
      </c>
      <c r="XR34" s="999"/>
      <c r="XS34" s="49"/>
      <c r="XZ34" s="998" t="s">
        <v>4</v>
      </c>
      <c r="YA34" s="999"/>
      <c r="YB34" s="49"/>
      <c r="YI34" s="998" t="s">
        <v>4</v>
      </c>
      <c r="YJ34" s="999"/>
      <c r="YK34" s="49"/>
      <c r="YR34" s="998" t="s">
        <v>4</v>
      </c>
      <c r="YS34" s="999"/>
      <c r="YT34" s="49"/>
      <c r="ZA34" s="998" t="s">
        <v>4</v>
      </c>
      <c r="ZB34" s="999"/>
      <c r="ZC34" s="49"/>
      <c r="ZJ34" s="998" t="s">
        <v>4</v>
      </c>
      <c r="ZK34" s="999"/>
      <c r="ZL34" s="49"/>
      <c r="ZS34" s="998" t="s">
        <v>4</v>
      </c>
      <c r="ZT34" s="999"/>
      <c r="ZU34" s="49"/>
      <c r="AAB34" s="998" t="s">
        <v>4</v>
      </c>
      <c r="AAC34" s="999"/>
      <c r="AAD34" s="49"/>
      <c r="AAK34" s="998" t="s">
        <v>4</v>
      </c>
      <c r="AAL34" s="999"/>
      <c r="AAM34" s="49"/>
      <c r="AAT34" s="998" t="s">
        <v>4</v>
      </c>
      <c r="AAU34" s="999"/>
      <c r="AAV34" s="49"/>
      <c r="ABC34" s="998" t="s">
        <v>4</v>
      </c>
      <c r="ABD34" s="999"/>
      <c r="ABE34" s="49"/>
      <c r="ABL34" s="998" t="s">
        <v>4</v>
      </c>
      <c r="ABM34" s="999"/>
      <c r="ABN34" s="49"/>
      <c r="ABU34" s="998" t="s">
        <v>4</v>
      </c>
      <c r="ABV34" s="999"/>
      <c r="ABW34" s="49"/>
      <c r="ACD34" s="998" t="s">
        <v>4</v>
      </c>
      <c r="ACE34" s="999"/>
      <c r="ACF34" s="49"/>
      <c r="ACM34" s="998" t="s">
        <v>4</v>
      </c>
      <c r="ACN34" s="999"/>
      <c r="ACO34" s="49"/>
      <c r="ACV34" s="998" t="s">
        <v>4</v>
      </c>
      <c r="ACW34" s="999"/>
      <c r="ACX34" s="49"/>
      <c r="ADE34" s="998" t="s">
        <v>4</v>
      </c>
      <c r="ADF34" s="999"/>
      <c r="ADG34" s="49"/>
      <c r="ADN34" s="998" t="s">
        <v>4</v>
      </c>
      <c r="ADO34" s="999"/>
      <c r="ADP34" s="49"/>
      <c r="ADW34" s="998" t="s">
        <v>4</v>
      </c>
      <c r="ADX34" s="999"/>
      <c r="ADY34" s="49"/>
      <c r="AEF34" s="998" t="s">
        <v>4</v>
      </c>
      <c r="AEG34" s="999"/>
      <c r="AEH34" s="49"/>
      <c r="AEO34" s="998" t="s">
        <v>4</v>
      </c>
      <c r="AEP34" s="999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91"/>
      <c r="B1" s="991"/>
      <c r="C1" s="991"/>
      <c r="D1" s="991"/>
      <c r="E1" s="991"/>
      <c r="F1" s="991"/>
      <c r="G1" s="991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92"/>
      <c r="B5" s="1024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92"/>
      <c r="B6" s="1024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6" t="s">
        <v>21</v>
      </c>
      <c r="E32" s="99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6" t="s">
        <v>21</v>
      </c>
      <c r="E29" s="997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06" t="s">
        <v>306</v>
      </c>
      <c r="B1" s="1006"/>
      <c r="C1" s="1006"/>
      <c r="D1" s="1006"/>
      <c r="E1" s="1006"/>
      <c r="F1" s="1006"/>
      <c r="G1" s="10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9"/>
      <c r="H12" s="920"/>
      <c r="I12" s="617">
        <f t="shared" si="2"/>
        <v>0</v>
      </c>
      <c r="J12" s="90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9"/>
      <c r="H13" s="920"/>
      <c r="I13" s="617">
        <f t="shared" si="2"/>
        <v>0</v>
      </c>
      <c r="J13" s="90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9"/>
      <c r="H14" s="920"/>
      <c r="I14" s="617">
        <f t="shared" si="2"/>
        <v>0</v>
      </c>
      <c r="J14" s="90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9"/>
      <c r="H15" s="920"/>
      <c r="I15" s="617">
        <f t="shared" si="2"/>
        <v>0</v>
      </c>
      <c r="J15" s="90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996" t="s">
        <v>21</v>
      </c>
      <c r="E32" s="997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02" t="s">
        <v>284</v>
      </c>
      <c r="B1" s="1002"/>
      <c r="C1" s="1002"/>
      <c r="D1" s="1002"/>
      <c r="E1" s="1002"/>
      <c r="F1" s="1002"/>
      <c r="G1" s="10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92" t="s">
        <v>100</v>
      </c>
      <c r="B5" s="1015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92"/>
      <c r="B6" s="1015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700">
        <v>34.119999999999997</v>
      </c>
      <c r="E12" s="703">
        <v>44807</v>
      </c>
      <c r="F12" s="704">
        <f t="shared" si="0"/>
        <v>34.119999999999997</v>
      </c>
      <c r="G12" s="702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22</v>
      </c>
      <c r="C13" s="73">
        <v>1</v>
      </c>
      <c r="D13" s="700">
        <v>32.950000000000003</v>
      </c>
      <c r="E13" s="703">
        <v>44818</v>
      </c>
      <c r="F13" s="704">
        <f t="shared" si="0"/>
        <v>32.950000000000003</v>
      </c>
      <c r="G13" s="702" t="s">
        <v>635</v>
      </c>
      <c r="H13" s="389">
        <v>62</v>
      </c>
      <c r="I13" s="132">
        <f t="shared" si="1"/>
        <v>689.89999999999986</v>
      </c>
    </row>
    <row r="14" spans="1:9" x14ac:dyDescent="0.25">
      <c r="A14" s="19"/>
      <c r="B14" s="430">
        <f t="shared" si="2"/>
        <v>21</v>
      </c>
      <c r="C14" s="73">
        <v>1</v>
      </c>
      <c r="D14" s="700">
        <v>32.700000000000003</v>
      </c>
      <c r="E14" s="703">
        <v>44819</v>
      </c>
      <c r="F14" s="704">
        <f t="shared" si="0"/>
        <v>32.700000000000003</v>
      </c>
      <c r="G14" s="702" t="s">
        <v>638</v>
      </c>
      <c r="H14" s="389">
        <v>61</v>
      </c>
      <c r="I14" s="132">
        <f t="shared" si="1"/>
        <v>657.19999999999982</v>
      </c>
    </row>
    <row r="15" spans="1:9" x14ac:dyDescent="0.25">
      <c r="B15" s="430">
        <f>B14-C15</f>
        <v>20</v>
      </c>
      <c r="C15" s="73">
        <v>1</v>
      </c>
      <c r="D15" s="700">
        <v>32.630000000000003</v>
      </c>
      <c r="E15" s="703">
        <v>44819</v>
      </c>
      <c r="F15" s="704">
        <f t="shared" si="0"/>
        <v>32.630000000000003</v>
      </c>
      <c r="G15" s="702" t="s">
        <v>644</v>
      </c>
      <c r="H15" s="389">
        <v>61</v>
      </c>
      <c r="I15" s="132">
        <f t="shared" si="1"/>
        <v>624.56999999999982</v>
      </c>
    </row>
    <row r="16" spans="1:9" x14ac:dyDescent="0.25">
      <c r="B16" s="430">
        <f t="shared" ref="B16:B26" si="3">B15-C16</f>
        <v>20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624.56999999999982</v>
      </c>
    </row>
    <row r="17" spans="1:9" x14ac:dyDescent="0.25">
      <c r="B17" s="430">
        <f t="shared" si="3"/>
        <v>20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624.56999999999982</v>
      </c>
    </row>
    <row r="18" spans="1:9" x14ac:dyDescent="0.25">
      <c r="B18" s="430">
        <f t="shared" si="3"/>
        <v>20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624.56999999999982</v>
      </c>
    </row>
    <row r="19" spans="1:9" x14ac:dyDescent="0.25">
      <c r="B19" s="430">
        <f t="shared" si="3"/>
        <v>20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624.56999999999982</v>
      </c>
    </row>
    <row r="20" spans="1:9" x14ac:dyDescent="0.25">
      <c r="B20" s="430">
        <f t="shared" si="3"/>
        <v>20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624.56999999999982</v>
      </c>
    </row>
    <row r="21" spans="1:9" x14ac:dyDescent="0.25">
      <c r="B21" s="430">
        <f t="shared" si="3"/>
        <v>20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624.56999999999982</v>
      </c>
    </row>
    <row r="22" spans="1:9" x14ac:dyDescent="0.25">
      <c r="B22" s="430">
        <f t="shared" si="3"/>
        <v>20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624.56999999999982</v>
      </c>
    </row>
    <row r="23" spans="1:9" x14ac:dyDescent="0.25">
      <c r="B23" s="430">
        <f t="shared" si="3"/>
        <v>20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624.56999999999982</v>
      </c>
    </row>
    <row r="24" spans="1:9" x14ac:dyDescent="0.25">
      <c r="B24" s="430">
        <f t="shared" si="3"/>
        <v>20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624.56999999999982</v>
      </c>
    </row>
    <row r="25" spans="1:9" x14ac:dyDescent="0.25">
      <c r="B25" s="430">
        <f t="shared" si="3"/>
        <v>20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624.56999999999982</v>
      </c>
    </row>
    <row r="26" spans="1:9" ht="15.75" thickBot="1" x14ac:dyDescent="0.3">
      <c r="A26" s="121"/>
      <c r="B26" s="430">
        <f t="shared" si="3"/>
        <v>20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6" t="s">
        <v>21</v>
      </c>
      <c r="E29" s="997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1000"/>
      <c r="B6" s="1025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00"/>
      <c r="B7" s="1026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96" t="s">
        <v>21</v>
      </c>
      <c r="E30" s="997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Normal="100" workbookViewId="0">
      <pane ySplit="8" topLeftCell="A45" activePane="bottomLeft" state="frozen"/>
      <selection pane="bottomLeft" activeCell="C59" sqref="C5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27" t="s">
        <v>285</v>
      </c>
      <c r="B1" s="1027"/>
      <c r="C1" s="1027"/>
      <c r="D1" s="1027"/>
      <c r="E1" s="1027"/>
      <c r="F1" s="1027"/>
      <c r="G1" s="1027"/>
      <c r="H1" s="1027"/>
      <c r="I1" s="1027"/>
      <c r="J1" s="1027"/>
      <c r="K1" s="495">
        <v>1</v>
      </c>
      <c r="N1" s="1027" t="s">
        <v>285</v>
      </c>
      <c r="O1" s="1027"/>
      <c r="P1" s="1027"/>
      <c r="Q1" s="1027"/>
      <c r="R1" s="1027"/>
      <c r="S1" s="1027"/>
      <c r="T1" s="1027"/>
      <c r="U1" s="1027"/>
      <c r="V1" s="1027"/>
      <c r="W1" s="1027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28" t="s">
        <v>100</v>
      </c>
      <c r="B5" s="73" t="s">
        <v>48</v>
      </c>
      <c r="C5" s="575">
        <v>69.5</v>
      </c>
      <c r="D5" s="135">
        <v>44802</v>
      </c>
      <c r="E5" s="132">
        <v>18506.88</v>
      </c>
      <c r="F5" s="73">
        <v>680</v>
      </c>
      <c r="G5" s="47">
        <f>F115</f>
        <v>14943.78</v>
      </c>
      <c r="H5" s="154">
        <f>E5+E6-G5+E4</f>
        <v>3563.1000000000004</v>
      </c>
      <c r="N5" s="1028" t="s">
        <v>100</v>
      </c>
      <c r="O5" s="73" t="s">
        <v>48</v>
      </c>
      <c r="P5" s="575"/>
      <c r="Q5" s="135"/>
      <c r="R5" s="132"/>
      <c r="S5" s="73"/>
      <c r="T5" s="47">
        <f>S115</f>
        <v>0</v>
      </c>
      <c r="U5" s="154">
        <f>R5+R6-T5+R4</f>
        <v>18509.599999999999</v>
      </c>
    </row>
    <row r="6" spans="1:24" ht="15.75" customHeight="1" x14ac:dyDescent="0.25">
      <c r="A6" s="995"/>
      <c r="B6" s="758" t="s">
        <v>296</v>
      </c>
      <c r="C6" s="156"/>
      <c r="D6" s="135"/>
      <c r="E6" s="78"/>
      <c r="F6" s="62"/>
      <c r="N6" s="995"/>
      <c r="O6" s="758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8" t="s">
        <v>60</v>
      </c>
      <c r="W8" s="918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18370.780000000002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/>
      <c r="Q9" s="298">
        <f t="shared" ref="Q9:Q72" si="2">P9*O9</f>
        <v>0</v>
      </c>
      <c r="R9" s="246"/>
      <c r="S9" s="69">
        <f t="shared" ref="S9:S72" si="3">Q9</f>
        <v>0</v>
      </c>
      <c r="T9" s="70"/>
      <c r="U9" s="71"/>
      <c r="V9" s="449">
        <f>R5-S9+R4+R6+R7</f>
        <v>18509.599999999999</v>
      </c>
      <c r="W9" s="450">
        <f>S5-P9+S4+S6+S7</f>
        <v>680</v>
      </c>
      <c r="X9" s="451">
        <f>S9*U9</f>
        <v>0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17390.860000000004</v>
      </c>
      <c r="J10" s="453">
        <f>J9-C10</f>
        <v>639</v>
      </c>
      <c r="K10" s="454">
        <f t="shared" ref="K10:K73" si="4">F10*H10</f>
        <v>73494</v>
      </c>
      <c r="N10" s="582"/>
      <c r="O10">
        <v>27.22</v>
      </c>
      <c r="P10" s="15"/>
      <c r="Q10" s="298">
        <f t="shared" si="2"/>
        <v>0</v>
      </c>
      <c r="R10" s="246"/>
      <c r="S10" s="69">
        <f t="shared" si="3"/>
        <v>0</v>
      </c>
      <c r="T10" s="70"/>
      <c r="U10" s="71"/>
      <c r="V10" s="452">
        <f>V9-S10</f>
        <v>18509.599999999999</v>
      </c>
      <c r="W10" s="453">
        <f>W9-P10</f>
        <v>680</v>
      </c>
      <c r="X10" s="454">
        <f t="shared" ref="X10:X73" si="5">S10*U10</f>
        <v>0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6">I10-F11</f>
        <v>17336.420000000006</v>
      </c>
      <c r="J11" s="453">
        <f t="shared" ref="J11" si="7">J10-C11</f>
        <v>637</v>
      </c>
      <c r="K11" s="454">
        <f t="shared" si="4"/>
        <v>4083</v>
      </c>
      <c r="N11" s="583"/>
      <c r="O11">
        <v>27.22</v>
      </c>
      <c r="P11" s="15"/>
      <c r="Q11" s="298">
        <f t="shared" si="2"/>
        <v>0</v>
      </c>
      <c r="R11" s="246"/>
      <c r="S11" s="69">
        <f t="shared" si="3"/>
        <v>0</v>
      </c>
      <c r="T11" s="70"/>
      <c r="U11" s="71"/>
      <c r="V11" s="452">
        <f t="shared" ref="V11:V74" si="8">V10-S11</f>
        <v>18509.599999999999</v>
      </c>
      <c r="W11" s="453">
        <f t="shared" ref="W11" si="9">W10-P11</f>
        <v>680</v>
      </c>
      <c r="X11" s="454">
        <f t="shared" si="5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6"/>
        <v>17309.200000000004</v>
      </c>
      <c r="J12" s="453">
        <f>J11-C12</f>
        <v>636</v>
      </c>
      <c r="K12" s="454">
        <f t="shared" si="4"/>
        <v>2041.5</v>
      </c>
      <c r="N12" s="55" t="s">
        <v>33</v>
      </c>
      <c r="O12">
        <v>27.22</v>
      </c>
      <c r="P12" s="15"/>
      <c r="Q12" s="298">
        <f t="shared" si="2"/>
        <v>0</v>
      </c>
      <c r="R12" s="246"/>
      <c r="S12" s="69">
        <f t="shared" si="3"/>
        <v>0</v>
      </c>
      <c r="T12" s="70"/>
      <c r="U12" s="71"/>
      <c r="V12" s="452">
        <f t="shared" si="8"/>
        <v>18509.599999999999</v>
      </c>
      <c r="W12" s="453">
        <f>W11-P12</f>
        <v>680</v>
      </c>
      <c r="X12" s="454">
        <f t="shared" si="5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6"/>
        <v>17200.320000000003</v>
      </c>
      <c r="J13" s="453">
        <f t="shared" ref="J13:J76" si="10">J12-C13</f>
        <v>632</v>
      </c>
      <c r="K13" s="454">
        <f t="shared" si="4"/>
        <v>8166</v>
      </c>
      <c r="N13" s="427"/>
      <c r="O13">
        <v>27.22</v>
      </c>
      <c r="P13" s="15"/>
      <c r="Q13" s="298">
        <f t="shared" si="2"/>
        <v>0</v>
      </c>
      <c r="R13" s="246"/>
      <c r="S13" s="69">
        <f t="shared" si="3"/>
        <v>0</v>
      </c>
      <c r="T13" s="70"/>
      <c r="U13" s="71"/>
      <c r="V13" s="452">
        <f t="shared" si="8"/>
        <v>18509.599999999999</v>
      </c>
      <c r="W13" s="453">
        <f t="shared" ref="W13:W76" si="11">W12-P13</f>
        <v>680</v>
      </c>
      <c r="X13" s="454">
        <f t="shared" si="5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6"/>
        <v>16329.280000000002</v>
      </c>
      <c r="J14" s="453">
        <f t="shared" si="10"/>
        <v>600</v>
      </c>
      <c r="K14" s="454">
        <f t="shared" si="4"/>
        <v>65328</v>
      </c>
      <c r="N14" s="427"/>
      <c r="O14">
        <v>27.22</v>
      </c>
      <c r="P14" s="15"/>
      <c r="Q14" s="298">
        <f t="shared" si="2"/>
        <v>0</v>
      </c>
      <c r="R14" s="246"/>
      <c r="S14" s="69">
        <f t="shared" si="3"/>
        <v>0</v>
      </c>
      <c r="T14" s="70"/>
      <c r="U14" s="71"/>
      <c r="V14" s="452">
        <f t="shared" si="8"/>
        <v>18509.599999999999</v>
      </c>
      <c r="W14" s="453">
        <f t="shared" si="11"/>
        <v>680</v>
      </c>
      <c r="X14" s="454">
        <f t="shared" si="5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6"/>
        <v>16247.620000000003</v>
      </c>
      <c r="J15" s="453">
        <f t="shared" si="10"/>
        <v>597</v>
      </c>
      <c r="K15" s="454">
        <f t="shared" si="4"/>
        <v>6124.5</v>
      </c>
      <c r="N15" s="427"/>
      <c r="O15">
        <v>27.22</v>
      </c>
      <c r="P15" s="15"/>
      <c r="Q15" s="298">
        <f t="shared" si="2"/>
        <v>0</v>
      </c>
      <c r="R15" s="246"/>
      <c r="S15" s="69">
        <f t="shared" si="3"/>
        <v>0</v>
      </c>
      <c r="T15" s="70"/>
      <c r="U15" s="71"/>
      <c r="V15" s="452">
        <f t="shared" si="8"/>
        <v>18509.599999999999</v>
      </c>
      <c r="W15" s="453">
        <f t="shared" si="11"/>
        <v>680</v>
      </c>
      <c r="X15" s="454">
        <f t="shared" si="5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6"/>
        <v>16220.400000000003</v>
      </c>
      <c r="J16" s="453">
        <f t="shared" si="10"/>
        <v>596</v>
      </c>
      <c r="K16" s="454">
        <f t="shared" si="4"/>
        <v>2095.94</v>
      </c>
      <c r="N16" s="427"/>
      <c r="O16">
        <v>27.22</v>
      </c>
      <c r="P16" s="15"/>
      <c r="Q16" s="298">
        <f t="shared" si="2"/>
        <v>0</v>
      </c>
      <c r="R16" s="246"/>
      <c r="S16" s="69">
        <f t="shared" si="3"/>
        <v>0</v>
      </c>
      <c r="T16" s="70"/>
      <c r="U16" s="71"/>
      <c r="V16" s="452">
        <f t="shared" si="8"/>
        <v>18509.599999999999</v>
      </c>
      <c r="W16" s="453">
        <f t="shared" si="11"/>
        <v>680</v>
      </c>
      <c r="X16" s="454">
        <f t="shared" si="5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6"/>
        <v>16193.180000000004</v>
      </c>
      <c r="J17" s="453">
        <f t="shared" si="10"/>
        <v>595</v>
      </c>
      <c r="K17" s="454">
        <f t="shared" si="4"/>
        <v>2150.38</v>
      </c>
      <c r="N17" s="427"/>
      <c r="O17">
        <v>27.22</v>
      </c>
      <c r="P17" s="15"/>
      <c r="Q17" s="298">
        <f t="shared" si="2"/>
        <v>0</v>
      </c>
      <c r="R17" s="246"/>
      <c r="S17" s="69">
        <f t="shared" si="3"/>
        <v>0</v>
      </c>
      <c r="T17" s="70"/>
      <c r="U17" s="71"/>
      <c r="V17" s="452">
        <f t="shared" si="8"/>
        <v>18509.599999999999</v>
      </c>
      <c r="W17" s="453">
        <f t="shared" si="11"/>
        <v>680</v>
      </c>
      <c r="X17" s="454">
        <f t="shared" si="5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6"/>
        <v>16057.080000000004</v>
      </c>
      <c r="J18" s="453">
        <f t="shared" si="10"/>
        <v>590</v>
      </c>
      <c r="K18" s="454">
        <f t="shared" si="4"/>
        <v>10751.9</v>
      </c>
      <c r="O18">
        <v>27.22</v>
      </c>
      <c r="P18" s="15"/>
      <c r="Q18" s="298">
        <f t="shared" si="2"/>
        <v>0</v>
      </c>
      <c r="R18" s="246"/>
      <c r="S18" s="69">
        <f t="shared" si="3"/>
        <v>0</v>
      </c>
      <c r="T18" s="70"/>
      <c r="U18" s="71"/>
      <c r="V18" s="452">
        <f t="shared" si="8"/>
        <v>18509.599999999999</v>
      </c>
      <c r="W18" s="453">
        <f t="shared" si="11"/>
        <v>680</v>
      </c>
      <c r="X18" s="454">
        <f t="shared" si="5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6"/>
        <v>16002.640000000003</v>
      </c>
      <c r="J19" s="453">
        <f t="shared" si="10"/>
        <v>588</v>
      </c>
      <c r="K19" s="454">
        <f t="shared" si="4"/>
        <v>4300.76</v>
      </c>
      <c r="O19">
        <v>27.22</v>
      </c>
      <c r="P19" s="15"/>
      <c r="Q19" s="298">
        <f t="shared" si="2"/>
        <v>0</v>
      </c>
      <c r="R19" s="246"/>
      <c r="S19" s="69">
        <f t="shared" si="3"/>
        <v>0</v>
      </c>
      <c r="T19" s="70"/>
      <c r="U19" s="71"/>
      <c r="V19" s="452">
        <f t="shared" si="8"/>
        <v>18509.599999999999</v>
      </c>
      <c r="W19" s="453">
        <f t="shared" si="11"/>
        <v>680</v>
      </c>
      <c r="X19" s="454">
        <f t="shared" si="5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6"/>
        <v>15975.420000000004</v>
      </c>
      <c r="J20" s="453">
        <f t="shared" si="10"/>
        <v>587</v>
      </c>
      <c r="K20" s="454">
        <f t="shared" si="4"/>
        <v>2150.38</v>
      </c>
      <c r="O20">
        <v>27.22</v>
      </c>
      <c r="P20" s="15"/>
      <c r="Q20" s="298">
        <f t="shared" si="2"/>
        <v>0</v>
      </c>
      <c r="R20" s="246"/>
      <c r="S20" s="69">
        <f t="shared" si="3"/>
        <v>0</v>
      </c>
      <c r="T20" s="70"/>
      <c r="U20" s="71"/>
      <c r="V20" s="452">
        <f t="shared" si="8"/>
        <v>18509.599999999999</v>
      </c>
      <c r="W20" s="453">
        <f t="shared" si="11"/>
        <v>680</v>
      </c>
      <c r="X20" s="454">
        <f t="shared" si="5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6"/>
        <v>15757.660000000003</v>
      </c>
      <c r="J21" s="453">
        <f t="shared" si="10"/>
        <v>579</v>
      </c>
      <c r="K21" s="454">
        <f t="shared" si="4"/>
        <v>17203.04</v>
      </c>
      <c r="O21">
        <v>27.22</v>
      </c>
      <c r="P21" s="15"/>
      <c r="Q21" s="298">
        <f t="shared" si="2"/>
        <v>0</v>
      </c>
      <c r="R21" s="246"/>
      <c r="S21" s="69">
        <f t="shared" si="3"/>
        <v>0</v>
      </c>
      <c r="T21" s="70"/>
      <c r="U21" s="71"/>
      <c r="V21" s="452">
        <f t="shared" si="8"/>
        <v>18509.599999999999</v>
      </c>
      <c r="W21" s="453">
        <f t="shared" si="11"/>
        <v>680</v>
      </c>
      <c r="X21" s="454">
        <f t="shared" si="5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6"/>
        <v>14995.500000000004</v>
      </c>
      <c r="J22" s="453">
        <f t="shared" si="10"/>
        <v>551</v>
      </c>
      <c r="K22" s="454">
        <f t="shared" si="4"/>
        <v>60210.64</v>
      </c>
      <c r="N22" t="s">
        <v>22</v>
      </c>
      <c r="O22">
        <v>27.22</v>
      </c>
      <c r="P22" s="15"/>
      <c r="Q22" s="298">
        <f t="shared" si="2"/>
        <v>0</v>
      </c>
      <c r="R22" s="246"/>
      <c r="S22" s="69">
        <f t="shared" si="3"/>
        <v>0</v>
      </c>
      <c r="T22" s="70"/>
      <c r="U22" s="71"/>
      <c r="V22" s="452">
        <f t="shared" si="8"/>
        <v>18509.599999999999</v>
      </c>
      <c r="W22" s="453">
        <f t="shared" si="11"/>
        <v>680</v>
      </c>
      <c r="X22" s="454">
        <f t="shared" si="5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6"/>
        <v>14968.280000000004</v>
      </c>
      <c r="J23" s="453">
        <f t="shared" si="10"/>
        <v>550</v>
      </c>
      <c r="K23" s="454">
        <f t="shared" si="4"/>
        <v>2150.38</v>
      </c>
      <c r="O23">
        <v>27.22</v>
      </c>
      <c r="P23" s="15"/>
      <c r="Q23" s="298">
        <f t="shared" si="2"/>
        <v>0</v>
      </c>
      <c r="R23" s="246"/>
      <c r="S23" s="69">
        <f t="shared" si="3"/>
        <v>0</v>
      </c>
      <c r="T23" s="70"/>
      <c r="U23" s="71"/>
      <c r="V23" s="452">
        <f t="shared" si="8"/>
        <v>18509.599999999999</v>
      </c>
      <c r="W23" s="453">
        <f t="shared" si="11"/>
        <v>680</v>
      </c>
      <c r="X23" s="454">
        <f t="shared" si="5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6"/>
        <v>14886.620000000004</v>
      </c>
      <c r="J24" s="453">
        <f t="shared" si="10"/>
        <v>547</v>
      </c>
      <c r="K24" s="454">
        <f t="shared" si="4"/>
        <v>6451.1399999999994</v>
      </c>
      <c r="O24">
        <v>27.22</v>
      </c>
      <c r="P24" s="15"/>
      <c r="Q24" s="298">
        <f t="shared" si="2"/>
        <v>0</v>
      </c>
      <c r="R24" s="246"/>
      <c r="S24" s="69">
        <f t="shared" si="3"/>
        <v>0</v>
      </c>
      <c r="T24" s="70"/>
      <c r="U24" s="71"/>
      <c r="V24" s="452">
        <f t="shared" si="8"/>
        <v>18509.599999999999</v>
      </c>
      <c r="W24" s="453">
        <f t="shared" si="11"/>
        <v>680</v>
      </c>
      <c r="X24" s="454">
        <f t="shared" si="5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6"/>
        <v>13906.700000000004</v>
      </c>
      <c r="J25" s="453">
        <f t="shared" si="10"/>
        <v>511</v>
      </c>
      <c r="K25" s="454">
        <f t="shared" si="4"/>
        <v>77413.679999999993</v>
      </c>
      <c r="O25">
        <v>27.22</v>
      </c>
      <c r="P25" s="15"/>
      <c r="Q25" s="298">
        <f t="shared" si="2"/>
        <v>0</v>
      </c>
      <c r="R25" s="246"/>
      <c r="S25" s="69">
        <f t="shared" si="3"/>
        <v>0</v>
      </c>
      <c r="T25" s="70"/>
      <c r="U25" s="71"/>
      <c r="V25" s="452">
        <f t="shared" si="8"/>
        <v>18509.599999999999</v>
      </c>
      <c r="W25" s="453">
        <f t="shared" si="11"/>
        <v>680</v>
      </c>
      <c r="X25" s="454">
        <f t="shared" si="5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6"/>
        <v>13879.480000000005</v>
      </c>
      <c r="J26" s="453">
        <f t="shared" si="10"/>
        <v>510</v>
      </c>
      <c r="K26" s="454">
        <f t="shared" si="4"/>
        <v>2150.38</v>
      </c>
      <c r="O26">
        <v>27.22</v>
      </c>
      <c r="P26" s="15"/>
      <c r="Q26" s="298">
        <f t="shared" si="2"/>
        <v>0</v>
      </c>
      <c r="R26" s="246"/>
      <c r="S26" s="69">
        <f t="shared" si="3"/>
        <v>0</v>
      </c>
      <c r="T26" s="70"/>
      <c r="U26" s="71"/>
      <c r="V26" s="452">
        <f t="shared" si="8"/>
        <v>18509.599999999999</v>
      </c>
      <c r="W26" s="453">
        <f t="shared" si="11"/>
        <v>680</v>
      </c>
      <c r="X26" s="454">
        <f t="shared" si="5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6"/>
        <v>12899.560000000005</v>
      </c>
      <c r="J27" s="453">
        <f t="shared" si="10"/>
        <v>474</v>
      </c>
      <c r="K27" s="454">
        <f t="shared" si="4"/>
        <v>77413.679999999993</v>
      </c>
      <c r="O27">
        <v>27.22</v>
      </c>
      <c r="P27" s="15"/>
      <c r="Q27" s="298">
        <f t="shared" si="2"/>
        <v>0</v>
      </c>
      <c r="R27" s="246"/>
      <c r="S27" s="69">
        <f t="shared" si="3"/>
        <v>0</v>
      </c>
      <c r="T27" s="70"/>
      <c r="U27" s="71"/>
      <c r="V27" s="452">
        <f t="shared" si="8"/>
        <v>18509.599999999999</v>
      </c>
      <c r="W27" s="453">
        <f t="shared" si="11"/>
        <v>680</v>
      </c>
      <c r="X27" s="454">
        <f t="shared" si="5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6"/>
        <v>12763.460000000005</v>
      </c>
      <c r="J28" s="453">
        <f t="shared" si="10"/>
        <v>469</v>
      </c>
      <c r="K28" s="454">
        <f t="shared" si="4"/>
        <v>9799.1999999999989</v>
      </c>
      <c r="O28">
        <v>27.22</v>
      </c>
      <c r="P28" s="15"/>
      <c r="Q28" s="298">
        <f t="shared" si="2"/>
        <v>0</v>
      </c>
      <c r="R28" s="246"/>
      <c r="S28" s="69">
        <f t="shared" si="3"/>
        <v>0</v>
      </c>
      <c r="T28" s="70"/>
      <c r="U28" s="71"/>
      <c r="V28" s="452">
        <f t="shared" si="8"/>
        <v>18509.599999999999</v>
      </c>
      <c r="W28" s="453">
        <f t="shared" si="11"/>
        <v>680</v>
      </c>
      <c r="X28" s="454">
        <f t="shared" si="5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2">
        <f t="shared" si="6"/>
        <v>12491.260000000004</v>
      </c>
      <c r="J29" s="453">
        <f t="shared" si="10"/>
        <v>459</v>
      </c>
      <c r="K29" s="454">
        <f t="shared" si="4"/>
        <v>19598.399999999998</v>
      </c>
      <c r="O29">
        <v>27.22</v>
      </c>
      <c r="P29" s="15"/>
      <c r="Q29" s="298">
        <f t="shared" si="2"/>
        <v>0</v>
      </c>
      <c r="R29" s="246"/>
      <c r="S29" s="69">
        <f t="shared" si="3"/>
        <v>0</v>
      </c>
      <c r="T29" s="70"/>
      <c r="U29" s="71"/>
      <c r="V29" s="452">
        <f t="shared" si="8"/>
        <v>18509.599999999999</v>
      </c>
      <c r="W29" s="453">
        <f t="shared" si="11"/>
        <v>680</v>
      </c>
      <c r="X29" s="454">
        <f t="shared" si="5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2">
        <f t="shared" si="6"/>
        <v>11511.340000000004</v>
      </c>
      <c r="J30" s="453">
        <f t="shared" si="10"/>
        <v>423</v>
      </c>
      <c r="K30" s="454">
        <f t="shared" si="4"/>
        <v>77413.679999999993</v>
      </c>
      <c r="O30">
        <v>27.22</v>
      </c>
      <c r="P30" s="15"/>
      <c r="Q30" s="298">
        <f t="shared" si="2"/>
        <v>0</v>
      </c>
      <c r="R30" s="246"/>
      <c r="S30" s="69">
        <f t="shared" si="3"/>
        <v>0</v>
      </c>
      <c r="T30" s="70"/>
      <c r="U30" s="71"/>
      <c r="V30" s="452">
        <f t="shared" si="8"/>
        <v>18509.599999999999</v>
      </c>
      <c r="W30" s="453">
        <f t="shared" si="11"/>
        <v>680</v>
      </c>
      <c r="X30" s="454">
        <f t="shared" si="5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6"/>
        <v>11484.120000000004</v>
      </c>
      <c r="J31" s="453">
        <f t="shared" si="10"/>
        <v>422</v>
      </c>
      <c r="K31" s="454">
        <f t="shared" si="4"/>
        <v>2150.38</v>
      </c>
      <c r="O31">
        <v>27.22</v>
      </c>
      <c r="P31" s="15"/>
      <c r="Q31" s="298">
        <f t="shared" si="2"/>
        <v>0</v>
      </c>
      <c r="R31" s="246"/>
      <c r="S31" s="69">
        <f t="shared" si="3"/>
        <v>0</v>
      </c>
      <c r="T31" s="70"/>
      <c r="U31" s="71"/>
      <c r="V31" s="452">
        <f t="shared" si="8"/>
        <v>18509.599999999999</v>
      </c>
      <c r="W31" s="453">
        <f t="shared" si="11"/>
        <v>680</v>
      </c>
      <c r="X31" s="454">
        <f t="shared" si="5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2">
        <f t="shared" si="6"/>
        <v>10177.560000000005</v>
      </c>
      <c r="J32" s="453">
        <f t="shared" si="10"/>
        <v>374</v>
      </c>
      <c r="K32" s="454">
        <f t="shared" si="4"/>
        <v>103218.23999999999</v>
      </c>
      <c r="O32">
        <v>27.22</v>
      </c>
      <c r="P32" s="15"/>
      <c r="Q32" s="298">
        <f t="shared" si="2"/>
        <v>0</v>
      </c>
      <c r="R32" s="246"/>
      <c r="S32" s="69">
        <f t="shared" si="3"/>
        <v>0</v>
      </c>
      <c r="T32" s="70"/>
      <c r="U32" s="71"/>
      <c r="V32" s="452">
        <f t="shared" si="8"/>
        <v>18509.599999999999</v>
      </c>
      <c r="W32" s="453">
        <f t="shared" si="11"/>
        <v>680</v>
      </c>
      <c r="X32" s="454">
        <f t="shared" si="5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2">
        <f t="shared" si="6"/>
        <v>9905.3600000000042</v>
      </c>
      <c r="J33" s="453">
        <f t="shared" si="10"/>
        <v>364</v>
      </c>
      <c r="K33" s="454">
        <f t="shared" si="4"/>
        <v>21503.8</v>
      </c>
      <c r="O33">
        <v>27.22</v>
      </c>
      <c r="P33" s="15"/>
      <c r="Q33" s="298">
        <f t="shared" si="2"/>
        <v>0</v>
      </c>
      <c r="R33" s="246"/>
      <c r="S33" s="69">
        <f t="shared" si="3"/>
        <v>0</v>
      </c>
      <c r="T33" s="70"/>
      <c r="U33" s="71"/>
      <c r="V33" s="452">
        <f t="shared" si="8"/>
        <v>18509.599999999999</v>
      </c>
      <c r="W33" s="453">
        <f t="shared" si="11"/>
        <v>680</v>
      </c>
      <c r="X33" s="454">
        <f t="shared" si="5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2">
        <f t="shared" si="6"/>
        <v>9850.9200000000037</v>
      </c>
      <c r="J34" s="453">
        <f t="shared" si="10"/>
        <v>362</v>
      </c>
      <c r="K34" s="454">
        <f t="shared" si="4"/>
        <v>4300.76</v>
      </c>
      <c r="O34">
        <v>27.22</v>
      </c>
      <c r="P34" s="15"/>
      <c r="Q34" s="298">
        <f t="shared" si="2"/>
        <v>0</v>
      </c>
      <c r="R34" s="246"/>
      <c r="S34" s="69">
        <f t="shared" si="3"/>
        <v>0</v>
      </c>
      <c r="T34" s="70"/>
      <c r="U34" s="71"/>
      <c r="V34" s="452">
        <f t="shared" si="8"/>
        <v>18509.599999999999</v>
      </c>
      <c r="W34" s="453">
        <f t="shared" si="11"/>
        <v>680</v>
      </c>
      <c r="X34" s="454">
        <f t="shared" si="5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2">
        <f t="shared" si="6"/>
        <v>8871.0000000000036</v>
      </c>
      <c r="J35" s="453">
        <f t="shared" si="10"/>
        <v>326</v>
      </c>
      <c r="K35" s="454">
        <f t="shared" si="4"/>
        <v>77413.679999999993</v>
      </c>
      <c r="O35">
        <v>27.22</v>
      </c>
      <c r="P35" s="15"/>
      <c r="Q35" s="298">
        <f t="shared" si="2"/>
        <v>0</v>
      </c>
      <c r="R35" s="246"/>
      <c r="S35" s="69">
        <f t="shared" si="3"/>
        <v>0</v>
      </c>
      <c r="T35" s="70"/>
      <c r="U35" s="71"/>
      <c r="V35" s="452">
        <f t="shared" si="8"/>
        <v>18509.599999999999</v>
      </c>
      <c r="W35" s="453">
        <f t="shared" si="11"/>
        <v>680</v>
      </c>
      <c r="X35" s="454">
        <f t="shared" si="5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2">
        <f t="shared" si="6"/>
        <v>8843.7800000000043</v>
      </c>
      <c r="J36" s="453">
        <f t="shared" si="10"/>
        <v>325</v>
      </c>
      <c r="K36" s="454">
        <f t="shared" si="4"/>
        <v>2150.38</v>
      </c>
      <c r="O36">
        <v>27.22</v>
      </c>
      <c r="P36" s="15"/>
      <c r="Q36" s="298">
        <f t="shared" si="2"/>
        <v>0</v>
      </c>
      <c r="R36" s="246"/>
      <c r="S36" s="69">
        <f t="shared" si="3"/>
        <v>0</v>
      </c>
      <c r="T36" s="70"/>
      <c r="U36" s="71"/>
      <c r="V36" s="452">
        <f t="shared" si="8"/>
        <v>18509.599999999999</v>
      </c>
      <c r="W36" s="453">
        <f t="shared" si="11"/>
        <v>680</v>
      </c>
      <c r="X36" s="454">
        <f t="shared" si="5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2">
        <f t="shared" si="6"/>
        <v>8190.5000000000045</v>
      </c>
      <c r="J37" s="453">
        <f t="shared" si="10"/>
        <v>301</v>
      </c>
      <c r="K37" s="454">
        <f t="shared" si="4"/>
        <v>51609.119999999995</v>
      </c>
      <c r="O37">
        <v>27.22</v>
      </c>
      <c r="P37" s="15"/>
      <c r="Q37" s="69">
        <f t="shared" si="2"/>
        <v>0</v>
      </c>
      <c r="R37" s="247"/>
      <c r="S37" s="69">
        <f t="shared" si="3"/>
        <v>0</v>
      </c>
      <c r="T37" s="70"/>
      <c r="U37" s="71"/>
      <c r="V37" s="452">
        <f t="shared" si="8"/>
        <v>18509.599999999999</v>
      </c>
      <c r="W37" s="453">
        <f t="shared" si="11"/>
        <v>680</v>
      </c>
      <c r="X37" s="454">
        <f t="shared" si="5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2">
        <f t="shared" si="6"/>
        <v>8108.8400000000047</v>
      </c>
      <c r="J38" s="453">
        <f t="shared" si="10"/>
        <v>298</v>
      </c>
      <c r="K38" s="454">
        <f t="shared" si="4"/>
        <v>5879.5199999999995</v>
      </c>
      <c r="O38">
        <v>27.22</v>
      </c>
      <c r="P38" s="15"/>
      <c r="Q38" s="69">
        <f t="shared" si="2"/>
        <v>0</v>
      </c>
      <c r="R38" s="247"/>
      <c r="S38" s="69">
        <f t="shared" si="3"/>
        <v>0</v>
      </c>
      <c r="T38" s="70"/>
      <c r="U38" s="71"/>
      <c r="V38" s="452">
        <f t="shared" si="8"/>
        <v>18509.599999999999</v>
      </c>
      <c r="W38" s="453">
        <f t="shared" si="11"/>
        <v>680</v>
      </c>
      <c r="X38" s="454">
        <f t="shared" si="5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2">
        <f t="shared" si="6"/>
        <v>8081.6200000000044</v>
      </c>
      <c r="J39" s="453">
        <f t="shared" si="10"/>
        <v>297</v>
      </c>
      <c r="K39" s="454">
        <f t="shared" si="4"/>
        <v>2150.38</v>
      </c>
      <c r="O39">
        <v>27.22</v>
      </c>
      <c r="P39" s="15"/>
      <c r="Q39" s="69">
        <f t="shared" si="2"/>
        <v>0</v>
      </c>
      <c r="R39" s="247"/>
      <c r="S39" s="69">
        <f t="shared" si="3"/>
        <v>0</v>
      </c>
      <c r="T39" s="70"/>
      <c r="U39" s="71"/>
      <c r="V39" s="452">
        <f t="shared" si="8"/>
        <v>18509.599999999999</v>
      </c>
      <c r="W39" s="453">
        <f t="shared" si="11"/>
        <v>680</v>
      </c>
      <c r="X39" s="454">
        <f t="shared" si="5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2">
        <f t="shared" si="6"/>
        <v>7945.5200000000041</v>
      </c>
      <c r="J40" s="453">
        <f t="shared" si="10"/>
        <v>292</v>
      </c>
      <c r="K40" s="454">
        <f t="shared" si="4"/>
        <v>9799.1999999999989</v>
      </c>
      <c r="O40">
        <v>27.22</v>
      </c>
      <c r="P40" s="15"/>
      <c r="Q40" s="69">
        <f t="shared" si="2"/>
        <v>0</v>
      </c>
      <c r="R40" s="247"/>
      <c r="S40" s="69">
        <f t="shared" si="3"/>
        <v>0</v>
      </c>
      <c r="T40" s="70"/>
      <c r="U40" s="71"/>
      <c r="V40" s="452">
        <f t="shared" si="8"/>
        <v>18509.599999999999</v>
      </c>
      <c r="W40" s="453">
        <f t="shared" si="11"/>
        <v>680</v>
      </c>
      <c r="X40" s="454">
        <f t="shared" si="5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2">
        <f t="shared" si="6"/>
        <v>7673.3200000000043</v>
      </c>
      <c r="J41" s="453">
        <f t="shared" si="10"/>
        <v>282</v>
      </c>
      <c r="K41" s="454">
        <f t="shared" si="4"/>
        <v>19598.399999999998</v>
      </c>
      <c r="O41">
        <v>27.22</v>
      </c>
      <c r="P41" s="15"/>
      <c r="Q41" s="69">
        <f t="shared" si="2"/>
        <v>0</v>
      </c>
      <c r="R41" s="247"/>
      <c r="S41" s="69">
        <f t="shared" si="3"/>
        <v>0</v>
      </c>
      <c r="T41" s="70"/>
      <c r="U41" s="71"/>
      <c r="V41" s="452">
        <f t="shared" si="8"/>
        <v>18509.599999999999</v>
      </c>
      <c r="W41" s="453">
        <f t="shared" si="11"/>
        <v>680</v>
      </c>
      <c r="X41" s="454">
        <f t="shared" si="5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2">
        <f t="shared" si="6"/>
        <v>7646.100000000004</v>
      </c>
      <c r="J42" s="453">
        <f t="shared" si="10"/>
        <v>281</v>
      </c>
      <c r="K42" s="454">
        <f t="shared" si="4"/>
        <v>2150.38</v>
      </c>
      <c r="O42">
        <v>27.22</v>
      </c>
      <c r="P42" s="15"/>
      <c r="Q42" s="69">
        <f t="shared" si="2"/>
        <v>0</v>
      </c>
      <c r="R42" s="247"/>
      <c r="S42" s="69">
        <f t="shared" si="3"/>
        <v>0</v>
      </c>
      <c r="T42" s="70"/>
      <c r="U42" s="71"/>
      <c r="V42" s="452">
        <f t="shared" si="8"/>
        <v>18509.599999999999</v>
      </c>
      <c r="W42" s="453">
        <f t="shared" si="11"/>
        <v>680</v>
      </c>
      <c r="X42" s="454">
        <f t="shared" si="5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2">
        <f t="shared" si="6"/>
        <v>6666.1800000000039</v>
      </c>
      <c r="J43" s="453">
        <f t="shared" si="10"/>
        <v>245</v>
      </c>
      <c r="K43" s="454">
        <f t="shared" si="4"/>
        <v>77413.679999999993</v>
      </c>
      <c r="O43">
        <v>27.22</v>
      </c>
      <c r="P43" s="15"/>
      <c r="Q43" s="69">
        <f t="shared" si="2"/>
        <v>0</v>
      </c>
      <c r="R43" s="247"/>
      <c r="S43" s="69">
        <f t="shared" si="3"/>
        <v>0</v>
      </c>
      <c r="T43" s="70"/>
      <c r="U43" s="71"/>
      <c r="V43" s="452">
        <f t="shared" si="8"/>
        <v>18509.599999999999</v>
      </c>
      <c r="W43" s="453">
        <f t="shared" si="11"/>
        <v>680</v>
      </c>
      <c r="X43" s="454">
        <f t="shared" si="5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2">
        <f t="shared" si="6"/>
        <v>6530.0800000000036</v>
      </c>
      <c r="J44" s="453">
        <f t="shared" si="10"/>
        <v>240</v>
      </c>
      <c r="K44" s="454">
        <f t="shared" si="4"/>
        <v>10751.9</v>
      </c>
      <c r="O44">
        <v>27.22</v>
      </c>
      <c r="P44" s="15"/>
      <c r="Q44" s="69">
        <f t="shared" si="2"/>
        <v>0</v>
      </c>
      <c r="R44" s="247"/>
      <c r="S44" s="69">
        <f t="shared" si="3"/>
        <v>0</v>
      </c>
      <c r="T44" s="70"/>
      <c r="U44" s="71"/>
      <c r="V44" s="452">
        <f t="shared" si="8"/>
        <v>18509.599999999999</v>
      </c>
      <c r="W44" s="453">
        <f t="shared" si="11"/>
        <v>680</v>
      </c>
      <c r="X44" s="454">
        <f t="shared" si="5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2">
        <f t="shared" si="6"/>
        <v>6475.640000000004</v>
      </c>
      <c r="J45" s="453">
        <f t="shared" si="10"/>
        <v>238</v>
      </c>
      <c r="K45" s="454">
        <f t="shared" si="4"/>
        <v>4300.76</v>
      </c>
      <c r="O45">
        <v>27.22</v>
      </c>
      <c r="P45" s="15"/>
      <c r="Q45" s="69">
        <f t="shared" si="2"/>
        <v>0</v>
      </c>
      <c r="R45" s="247"/>
      <c r="S45" s="69">
        <f t="shared" si="3"/>
        <v>0</v>
      </c>
      <c r="T45" s="70"/>
      <c r="U45" s="71"/>
      <c r="V45" s="452">
        <f t="shared" si="8"/>
        <v>18509.599999999999</v>
      </c>
      <c r="W45" s="453">
        <f t="shared" si="11"/>
        <v>680</v>
      </c>
      <c r="X45" s="454">
        <f t="shared" si="5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2">
        <f t="shared" si="6"/>
        <v>6339.5400000000036</v>
      </c>
      <c r="J46" s="453">
        <f t="shared" si="10"/>
        <v>233</v>
      </c>
      <c r="K46" s="454">
        <f t="shared" si="4"/>
        <v>10751.9</v>
      </c>
      <c r="O46">
        <v>27.22</v>
      </c>
      <c r="P46" s="15"/>
      <c r="Q46" s="69">
        <f t="shared" si="2"/>
        <v>0</v>
      </c>
      <c r="R46" s="247"/>
      <c r="S46" s="69">
        <f t="shared" si="3"/>
        <v>0</v>
      </c>
      <c r="T46" s="70"/>
      <c r="U46" s="71"/>
      <c r="V46" s="452">
        <f t="shared" si="8"/>
        <v>18509.599999999999</v>
      </c>
      <c r="W46" s="453">
        <f t="shared" si="11"/>
        <v>680</v>
      </c>
      <c r="X46" s="454">
        <f t="shared" si="5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2">
        <f t="shared" si="6"/>
        <v>5359.6200000000035</v>
      </c>
      <c r="J47" s="453">
        <f t="shared" si="10"/>
        <v>197</v>
      </c>
      <c r="K47" s="454">
        <f t="shared" si="4"/>
        <v>77413.679999999993</v>
      </c>
      <c r="O47">
        <v>27.22</v>
      </c>
      <c r="P47" s="15"/>
      <c r="Q47" s="69">
        <f t="shared" si="2"/>
        <v>0</v>
      </c>
      <c r="R47" s="247"/>
      <c r="S47" s="69">
        <f t="shared" si="3"/>
        <v>0</v>
      </c>
      <c r="T47" s="70"/>
      <c r="U47" s="71"/>
      <c r="V47" s="452">
        <f t="shared" si="8"/>
        <v>18509.599999999999</v>
      </c>
      <c r="W47" s="453">
        <f t="shared" si="11"/>
        <v>680</v>
      </c>
      <c r="X47" s="454">
        <f t="shared" si="5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2">
        <f t="shared" si="6"/>
        <v>5332.4000000000033</v>
      </c>
      <c r="J48" s="453">
        <f t="shared" si="10"/>
        <v>196</v>
      </c>
      <c r="K48" s="454">
        <f t="shared" si="4"/>
        <v>2150.38</v>
      </c>
      <c r="O48">
        <v>27.22</v>
      </c>
      <c r="P48" s="15"/>
      <c r="Q48" s="69">
        <f t="shared" si="2"/>
        <v>0</v>
      </c>
      <c r="R48" s="247"/>
      <c r="S48" s="69">
        <f t="shared" si="3"/>
        <v>0</v>
      </c>
      <c r="T48" s="70"/>
      <c r="U48" s="71"/>
      <c r="V48" s="452">
        <f t="shared" si="8"/>
        <v>18509.599999999999</v>
      </c>
      <c r="W48" s="453">
        <f t="shared" si="11"/>
        <v>680</v>
      </c>
      <c r="X48" s="454">
        <f t="shared" si="5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2">
        <f t="shared" si="6"/>
        <v>5305.180000000003</v>
      </c>
      <c r="J49" s="453">
        <f t="shared" si="10"/>
        <v>195</v>
      </c>
      <c r="K49" s="454">
        <f t="shared" si="4"/>
        <v>2150.38</v>
      </c>
      <c r="O49">
        <v>27.22</v>
      </c>
      <c r="P49" s="15"/>
      <c r="Q49" s="69">
        <f t="shared" si="2"/>
        <v>0</v>
      </c>
      <c r="R49" s="247"/>
      <c r="S49" s="69">
        <f t="shared" si="3"/>
        <v>0</v>
      </c>
      <c r="T49" s="70"/>
      <c r="U49" s="71"/>
      <c r="V49" s="452">
        <f t="shared" si="8"/>
        <v>18509.599999999999</v>
      </c>
      <c r="W49" s="453">
        <f t="shared" si="11"/>
        <v>680</v>
      </c>
      <c r="X49" s="454">
        <f t="shared" si="5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2">
        <f t="shared" si="6"/>
        <v>5169.0800000000027</v>
      </c>
      <c r="J50" s="453">
        <f t="shared" si="10"/>
        <v>190</v>
      </c>
      <c r="K50" s="454">
        <f t="shared" si="4"/>
        <v>9799.1999999999989</v>
      </c>
      <c r="O50">
        <v>27.22</v>
      </c>
      <c r="P50" s="15"/>
      <c r="Q50" s="69">
        <f t="shared" si="2"/>
        <v>0</v>
      </c>
      <c r="R50" s="247"/>
      <c r="S50" s="69">
        <f t="shared" si="3"/>
        <v>0</v>
      </c>
      <c r="T50" s="70"/>
      <c r="U50" s="71"/>
      <c r="V50" s="452">
        <f t="shared" si="8"/>
        <v>18509.599999999999</v>
      </c>
      <c r="W50" s="453">
        <f t="shared" si="11"/>
        <v>680</v>
      </c>
      <c r="X50" s="454">
        <f t="shared" si="5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2">
        <f t="shared" si="6"/>
        <v>5032.9800000000023</v>
      </c>
      <c r="J51" s="453">
        <f t="shared" si="10"/>
        <v>185</v>
      </c>
      <c r="K51" s="454">
        <f t="shared" si="4"/>
        <v>9799.1999999999989</v>
      </c>
      <c r="O51">
        <v>27.22</v>
      </c>
      <c r="P51" s="15"/>
      <c r="Q51" s="69">
        <f t="shared" si="2"/>
        <v>0</v>
      </c>
      <c r="R51" s="247"/>
      <c r="S51" s="69">
        <f t="shared" si="3"/>
        <v>0</v>
      </c>
      <c r="T51" s="70"/>
      <c r="U51" s="71"/>
      <c r="V51" s="452">
        <f t="shared" si="8"/>
        <v>18509.599999999999</v>
      </c>
      <c r="W51" s="453">
        <f t="shared" si="11"/>
        <v>680</v>
      </c>
      <c r="X51" s="454">
        <f t="shared" si="5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2">
        <f t="shared" si="6"/>
        <v>5005.760000000002</v>
      </c>
      <c r="J52" s="453">
        <f t="shared" si="10"/>
        <v>184</v>
      </c>
      <c r="K52" s="454">
        <f t="shared" si="4"/>
        <v>2150.38</v>
      </c>
      <c r="O52">
        <v>27.22</v>
      </c>
      <c r="P52" s="15"/>
      <c r="Q52" s="69">
        <f t="shared" si="2"/>
        <v>0</v>
      </c>
      <c r="R52" s="247"/>
      <c r="S52" s="69">
        <f t="shared" si="3"/>
        <v>0</v>
      </c>
      <c r="T52" s="70"/>
      <c r="U52" s="71"/>
      <c r="V52" s="452">
        <f t="shared" si="8"/>
        <v>18509.599999999999</v>
      </c>
      <c r="W52" s="453">
        <f t="shared" si="11"/>
        <v>680</v>
      </c>
      <c r="X52" s="454">
        <f t="shared" si="5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2">
        <f t="shared" si="6"/>
        <v>4025.840000000002</v>
      </c>
      <c r="J53" s="453">
        <f t="shared" si="10"/>
        <v>148</v>
      </c>
      <c r="K53" s="454">
        <f t="shared" si="4"/>
        <v>77413.679999999993</v>
      </c>
      <c r="O53">
        <v>27.22</v>
      </c>
      <c r="P53" s="15"/>
      <c r="Q53" s="69">
        <f t="shared" si="2"/>
        <v>0</v>
      </c>
      <c r="R53" s="247"/>
      <c r="S53" s="69">
        <f t="shared" si="3"/>
        <v>0</v>
      </c>
      <c r="T53" s="70"/>
      <c r="U53" s="71"/>
      <c r="V53" s="452">
        <f t="shared" si="8"/>
        <v>18509.599999999999</v>
      </c>
      <c r="W53" s="453">
        <f t="shared" si="11"/>
        <v>680</v>
      </c>
      <c r="X53" s="454">
        <f t="shared" si="5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2">
        <f t="shared" si="6"/>
        <v>3971.4000000000019</v>
      </c>
      <c r="J54" s="453">
        <f t="shared" si="10"/>
        <v>146</v>
      </c>
      <c r="K54" s="454">
        <f t="shared" si="4"/>
        <v>4300.76</v>
      </c>
      <c r="O54">
        <v>27.22</v>
      </c>
      <c r="P54" s="15"/>
      <c r="Q54" s="69">
        <f t="shared" si="2"/>
        <v>0</v>
      </c>
      <c r="R54" s="247"/>
      <c r="S54" s="69">
        <f t="shared" si="3"/>
        <v>0</v>
      </c>
      <c r="T54" s="70"/>
      <c r="U54" s="71"/>
      <c r="V54" s="452">
        <f t="shared" si="8"/>
        <v>18509.599999999999</v>
      </c>
      <c r="W54" s="453">
        <f t="shared" si="11"/>
        <v>680</v>
      </c>
      <c r="X54" s="454">
        <f t="shared" si="5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452">
        <f t="shared" si="6"/>
        <v>3916.9600000000019</v>
      </c>
      <c r="J55" s="453">
        <f t="shared" si="10"/>
        <v>144</v>
      </c>
      <c r="K55" s="454">
        <f t="shared" si="4"/>
        <v>4300.76</v>
      </c>
      <c r="O55">
        <v>27.22</v>
      </c>
      <c r="P55" s="15"/>
      <c r="Q55" s="69">
        <f t="shared" si="2"/>
        <v>0</v>
      </c>
      <c r="R55" s="247"/>
      <c r="S55" s="69">
        <f t="shared" si="3"/>
        <v>0</v>
      </c>
      <c r="T55" s="70"/>
      <c r="U55" s="71"/>
      <c r="V55" s="452">
        <f t="shared" si="8"/>
        <v>18509.599999999999</v>
      </c>
      <c r="W55" s="453">
        <f t="shared" si="11"/>
        <v>680</v>
      </c>
      <c r="X55" s="454">
        <f t="shared" si="5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2">
        <f t="shared" si="6"/>
        <v>3699.2000000000016</v>
      </c>
      <c r="J56" s="453">
        <f t="shared" si="10"/>
        <v>136</v>
      </c>
      <c r="K56" s="454">
        <f t="shared" si="4"/>
        <v>17203.04</v>
      </c>
      <c r="O56">
        <v>27.22</v>
      </c>
      <c r="P56" s="15"/>
      <c r="Q56" s="69">
        <f t="shared" si="2"/>
        <v>0</v>
      </c>
      <c r="R56" s="247"/>
      <c r="S56" s="69">
        <f t="shared" si="3"/>
        <v>0</v>
      </c>
      <c r="T56" s="70"/>
      <c r="U56" s="71"/>
      <c r="V56" s="452">
        <f t="shared" si="8"/>
        <v>18509.599999999999</v>
      </c>
      <c r="W56" s="453">
        <f t="shared" si="11"/>
        <v>680</v>
      </c>
      <c r="X56" s="454">
        <f t="shared" si="5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2">
        <f t="shared" si="6"/>
        <v>3590.3200000000015</v>
      </c>
      <c r="J57" s="453">
        <f t="shared" si="10"/>
        <v>132</v>
      </c>
      <c r="K57" s="454">
        <f t="shared" si="4"/>
        <v>8601.52</v>
      </c>
      <c r="O57">
        <v>27.22</v>
      </c>
      <c r="P57" s="15"/>
      <c r="Q57" s="69">
        <f t="shared" si="2"/>
        <v>0</v>
      </c>
      <c r="R57" s="247"/>
      <c r="S57" s="69">
        <f t="shared" si="3"/>
        <v>0</v>
      </c>
      <c r="T57" s="70"/>
      <c r="U57" s="71"/>
      <c r="V57" s="452">
        <f t="shared" si="8"/>
        <v>18509.599999999999</v>
      </c>
      <c r="W57" s="453">
        <f t="shared" si="11"/>
        <v>680</v>
      </c>
      <c r="X57" s="454">
        <f t="shared" si="5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697</v>
      </c>
      <c r="H58" s="71">
        <v>79</v>
      </c>
      <c r="I58" s="452">
        <f t="shared" si="6"/>
        <v>3563.1000000000017</v>
      </c>
      <c r="J58" s="453">
        <f t="shared" si="10"/>
        <v>131</v>
      </c>
      <c r="K58" s="454">
        <f t="shared" si="4"/>
        <v>2150.38</v>
      </c>
      <c r="O58">
        <v>27.22</v>
      </c>
      <c r="P58" s="15"/>
      <c r="Q58" s="69">
        <f t="shared" si="2"/>
        <v>0</v>
      </c>
      <c r="R58" s="247"/>
      <c r="S58" s="69">
        <f t="shared" si="3"/>
        <v>0</v>
      </c>
      <c r="T58" s="70"/>
      <c r="U58" s="71"/>
      <c r="V58" s="452">
        <f t="shared" si="8"/>
        <v>18509.599999999999</v>
      </c>
      <c r="W58" s="453">
        <f t="shared" si="11"/>
        <v>680</v>
      </c>
      <c r="X58" s="454">
        <f t="shared" si="5"/>
        <v>0</v>
      </c>
    </row>
    <row r="59" spans="1:24" x14ac:dyDescent="0.25">
      <c r="B59">
        <v>27.22</v>
      </c>
      <c r="C59" s="15"/>
      <c r="D59" s="69">
        <f t="shared" si="12"/>
        <v>0</v>
      </c>
      <c r="E59" s="247"/>
      <c r="F59" s="69">
        <f t="shared" si="13"/>
        <v>0</v>
      </c>
      <c r="G59" s="70"/>
      <c r="H59" s="71"/>
      <c r="I59" s="452">
        <f t="shared" si="6"/>
        <v>3563.1000000000017</v>
      </c>
      <c r="J59" s="453">
        <f t="shared" si="10"/>
        <v>131</v>
      </c>
      <c r="K59" s="454">
        <f t="shared" si="4"/>
        <v>0</v>
      </c>
      <c r="O59">
        <v>27.22</v>
      </c>
      <c r="P59" s="15"/>
      <c r="Q59" s="69">
        <f t="shared" si="2"/>
        <v>0</v>
      </c>
      <c r="R59" s="247"/>
      <c r="S59" s="69">
        <f t="shared" si="3"/>
        <v>0</v>
      </c>
      <c r="T59" s="70"/>
      <c r="U59" s="71"/>
      <c r="V59" s="452">
        <f t="shared" si="8"/>
        <v>18509.599999999999</v>
      </c>
      <c r="W59" s="453">
        <f t="shared" si="11"/>
        <v>680</v>
      </c>
      <c r="X59" s="454">
        <f t="shared" si="5"/>
        <v>0</v>
      </c>
    </row>
    <row r="60" spans="1:24" ht="15.75" thickBot="1" x14ac:dyDescent="0.3">
      <c r="A60" s="120"/>
      <c r="B60">
        <v>27.22</v>
      </c>
      <c r="C60" s="15"/>
      <c r="D60" s="69">
        <f t="shared" si="12"/>
        <v>0</v>
      </c>
      <c r="E60" s="247"/>
      <c r="F60" s="69">
        <f t="shared" si="13"/>
        <v>0</v>
      </c>
      <c r="G60" s="70"/>
      <c r="H60" s="71"/>
      <c r="I60" s="452">
        <f t="shared" si="6"/>
        <v>3563.1000000000017</v>
      </c>
      <c r="J60" s="453">
        <f t="shared" si="10"/>
        <v>131</v>
      </c>
      <c r="K60" s="454">
        <f t="shared" si="4"/>
        <v>0</v>
      </c>
      <c r="N60" s="120"/>
      <c r="O60">
        <v>27.22</v>
      </c>
      <c r="P60" s="15"/>
      <c r="Q60" s="69">
        <f t="shared" si="2"/>
        <v>0</v>
      </c>
      <c r="R60" s="247"/>
      <c r="S60" s="69">
        <f t="shared" si="3"/>
        <v>0</v>
      </c>
      <c r="T60" s="70"/>
      <c r="U60" s="71"/>
      <c r="V60" s="452">
        <f t="shared" si="8"/>
        <v>18509.599999999999</v>
      </c>
      <c r="W60" s="453">
        <f t="shared" si="11"/>
        <v>680</v>
      </c>
      <c r="X60" s="454">
        <f t="shared" si="5"/>
        <v>0</v>
      </c>
    </row>
    <row r="61" spans="1:24" ht="15.75" thickTop="1" x14ac:dyDescent="0.25">
      <c r="B61">
        <v>27.22</v>
      </c>
      <c r="C61" s="15"/>
      <c r="D61" s="69">
        <f t="shared" si="12"/>
        <v>0</v>
      </c>
      <c r="E61" s="247"/>
      <c r="F61" s="69">
        <f t="shared" si="13"/>
        <v>0</v>
      </c>
      <c r="G61" s="70"/>
      <c r="H61" s="71"/>
      <c r="I61" s="452">
        <f t="shared" si="6"/>
        <v>3563.1000000000017</v>
      </c>
      <c r="J61" s="453">
        <f t="shared" si="10"/>
        <v>131</v>
      </c>
      <c r="K61" s="454">
        <f t="shared" si="4"/>
        <v>0</v>
      </c>
      <c r="O61">
        <v>27.22</v>
      </c>
      <c r="P61" s="15"/>
      <c r="Q61" s="69">
        <f t="shared" si="2"/>
        <v>0</v>
      </c>
      <c r="R61" s="247"/>
      <c r="S61" s="69">
        <f t="shared" si="3"/>
        <v>0</v>
      </c>
      <c r="T61" s="70"/>
      <c r="U61" s="71"/>
      <c r="V61" s="452">
        <f t="shared" si="8"/>
        <v>18509.599999999999</v>
      </c>
      <c r="W61" s="453">
        <f t="shared" si="11"/>
        <v>680</v>
      </c>
      <c r="X61" s="454">
        <f t="shared" si="5"/>
        <v>0</v>
      </c>
    </row>
    <row r="62" spans="1:24" x14ac:dyDescent="0.25">
      <c r="B62">
        <v>27.22</v>
      </c>
      <c r="C62" s="15"/>
      <c r="D62" s="69">
        <f t="shared" si="12"/>
        <v>0</v>
      </c>
      <c r="E62" s="247"/>
      <c r="F62" s="69">
        <f t="shared" si="13"/>
        <v>0</v>
      </c>
      <c r="G62" s="70"/>
      <c r="H62" s="71"/>
      <c r="I62" s="452">
        <f t="shared" si="6"/>
        <v>3563.1000000000017</v>
      </c>
      <c r="J62" s="453">
        <f t="shared" si="10"/>
        <v>131</v>
      </c>
      <c r="K62" s="454">
        <f t="shared" si="4"/>
        <v>0</v>
      </c>
      <c r="O62">
        <v>27.22</v>
      </c>
      <c r="P62" s="15"/>
      <c r="Q62" s="69">
        <f t="shared" si="2"/>
        <v>0</v>
      </c>
      <c r="R62" s="247"/>
      <c r="S62" s="69">
        <f t="shared" si="3"/>
        <v>0</v>
      </c>
      <c r="T62" s="70"/>
      <c r="U62" s="71"/>
      <c r="V62" s="452">
        <f t="shared" si="8"/>
        <v>18509.599999999999</v>
      </c>
      <c r="W62" s="453">
        <f t="shared" si="11"/>
        <v>680</v>
      </c>
      <c r="X62" s="454">
        <f t="shared" si="5"/>
        <v>0</v>
      </c>
    </row>
    <row r="63" spans="1:24" x14ac:dyDescent="0.25">
      <c r="B63">
        <v>27.22</v>
      </c>
      <c r="C63" s="15"/>
      <c r="D63" s="69">
        <f t="shared" si="12"/>
        <v>0</v>
      </c>
      <c r="E63" s="247"/>
      <c r="F63" s="69">
        <f t="shared" si="13"/>
        <v>0</v>
      </c>
      <c r="G63" s="70"/>
      <c r="H63" s="71"/>
      <c r="I63" s="452">
        <f t="shared" si="6"/>
        <v>3563.1000000000017</v>
      </c>
      <c r="J63" s="453">
        <f t="shared" si="10"/>
        <v>131</v>
      </c>
      <c r="K63" s="454">
        <f t="shared" si="4"/>
        <v>0</v>
      </c>
      <c r="O63">
        <v>27.22</v>
      </c>
      <c r="P63" s="15"/>
      <c r="Q63" s="69">
        <f t="shared" si="2"/>
        <v>0</v>
      </c>
      <c r="R63" s="247"/>
      <c r="S63" s="69">
        <f t="shared" si="3"/>
        <v>0</v>
      </c>
      <c r="T63" s="70"/>
      <c r="U63" s="71"/>
      <c r="V63" s="452">
        <f t="shared" si="8"/>
        <v>18509.599999999999</v>
      </c>
      <c r="W63" s="453">
        <f t="shared" si="11"/>
        <v>680</v>
      </c>
      <c r="X63" s="454">
        <f t="shared" si="5"/>
        <v>0</v>
      </c>
    </row>
    <row r="64" spans="1:24" x14ac:dyDescent="0.25">
      <c r="B64">
        <v>27.22</v>
      </c>
      <c r="C64" s="15"/>
      <c r="D64" s="69">
        <f t="shared" si="12"/>
        <v>0</v>
      </c>
      <c r="E64" s="247"/>
      <c r="F64" s="69">
        <f t="shared" si="13"/>
        <v>0</v>
      </c>
      <c r="G64" s="70"/>
      <c r="H64" s="71"/>
      <c r="I64" s="452">
        <f t="shared" si="6"/>
        <v>3563.1000000000017</v>
      </c>
      <c r="J64" s="453">
        <f t="shared" si="10"/>
        <v>131</v>
      </c>
      <c r="K64" s="454">
        <f t="shared" si="4"/>
        <v>0</v>
      </c>
      <c r="O64">
        <v>27.22</v>
      </c>
      <c r="P64" s="15"/>
      <c r="Q64" s="69">
        <f t="shared" si="2"/>
        <v>0</v>
      </c>
      <c r="R64" s="247"/>
      <c r="S64" s="69">
        <f t="shared" si="3"/>
        <v>0</v>
      </c>
      <c r="T64" s="70"/>
      <c r="U64" s="71"/>
      <c r="V64" s="452">
        <f t="shared" si="8"/>
        <v>18509.599999999999</v>
      </c>
      <c r="W64" s="453">
        <f t="shared" si="11"/>
        <v>680</v>
      </c>
      <c r="X64" s="454">
        <f t="shared" si="5"/>
        <v>0</v>
      </c>
    </row>
    <row r="65" spans="2:24" x14ac:dyDescent="0.25">
      <c r="B65">
        <v>27.22</v>
      </c>
      <c r="C65" s="15"/>
      <c r="D65" s="69">
        <f t="shared" si="12"/>
        <v>0</v>
      </c>
      <c r="E65" s="247"/>
      <c r="F65" s="69">
        <f t="shared" si="13"/>
        <v>0</v>
      </c>
      <c r="G65" s="70"/>
      <c r="H65" s="71"/>
      <c r="I65" s="452">
        <f t="shared" si="6"/>
        <v>3563.1000000000017</v>
      </c>
      <c r="J65" s="453">
        <f t="shared" si="10"/>
        <v>131</v>
      </c>
      <c r="K65" s="454">
        <f t="shared" si="4"/>
        <v>0</v>
      </c>
      <c r="O65">
        <v>27.22</v>
      </c>
      <c r="P65" s="15"/>
      <c r="Q65" s="69">
        <f t="shared" si="2"/>
        <v>0</v>
      </c>
      <c r="R65" s="247"/>
      <c r="S65" s="69">
        <f t="shared" si="3"/>
        <v>0</v>
      </c>
      <c r="T65" s="70"/>
      <c r="U65" s="71"/>
      <c r="V65" s="452">
        <f t="shared" si="8"/>
        <v>18509.599999999999</v>
      </c>
      <c r="W65" s="453">
        <f t="shared" si="11"/>
        <v>680</v>
      </c>
      <c r="X65" s="454">
        <f t="shared" si="5"/>
        <v>0</v>
      </c>
    </row>
    <row r="66" spans="2:24" x14ac:dyDescent="0.25">
      <c r="B66">
        <v>27.22</v>
      </c>
      <c r="C66" s="15"/>
      <c r="D66" s="69">
        <f t="shared" si="12"/>
        <v>0</v>
      </c>
      <c r="E66" s="247"/>
      <c r="F66" s="69">
        <f t="shared" si="13"/>
        <v>0</v>
      </c>
      <c r="G66" s="70"/>
      <c r="H66" s="71"/>
      <c r="I66" s="452">
        <f t="shared" si="6"/>
        <v>3563.1000000000017</v>
      </c>
      <c r="J66" s="453">
        <f t="shared" si="10"/>
        <v>131</v>
      </c>
      <c r="K66" s="454">
        <f t="shared" si="4"/>
        <v>0</v>
      </c>
      <c r="O66">
        <v>27.22</v>
      </c>
      <c r="P66" s="15"/>
      <c r="Q66" s="69">
        <f t="shared" si="2"/>
        <v>0</v>
      </c>
      <c r="R66" s="247"/>
      <c r="S66" s="69">
        <f t="shared" si="3"/>
        <v>0</v>
      </c>
      <c r="T66" s="70"/>
      <c r="U66" s="71"/>
      <c r="V66" s="452">
        <f t="shared" si="8"/>
        <v>18509.599999999999</v>
      </c>
      <c r="W66" s="453">
        <f t="shared" si="11"/>
        <v>680</v>
      </c>
      <c r="X66" s="454">
        <f t="shared" si="5"/>
        <v>0</v>
      </c>
    </row>
    <row r="67" spans="2:24" x14ac:dyDescent="0.25">
      <c r="B67">
        <v>27.22</v>
      </c>
      <c r="C67" s="15"/>
      <c r="D67" s="69">
        <f t="shared" si="12"/>
        <v>0</v>
      </c>
      <c r="E67" s="247"/>
      <c r="F67" s="69">
        <f t="shared" si="13"/>
        <v>0</v>
      </c>
      <c r="G67" s="70"/>
      <c r="H67" s="71"/>
      <c r="I67" s="452">
        <f t="shared" si="6"/>
        <v>3563.1000000000017</v>
      </c>
      <c r="J67" s="453">
        <f t="shared" si="10"/>
        <v>131</v>
      </c>
      <c r="K67" s="454">
        <f t="shared" si="4"/>
        <v>0</v>
      </c>
      <c r="O67">
        <v>27.22</v>
      </c>
      <c r="P67" s="15"/>
      <c r="Q67" s="69">
        <f t="shared" si="2"/>
        <v>0</v>
      </c>
      <c r="R67" s="247"/>
      <c r="S67" s="69">
        <f t="shared" si="3"/>
        <v>0</v>
      </c>
      <c r="T67" s="70"/>
      <c r="U67" s="71"/>
      <c r="V67" s="452">
        <f t="shared" si="8"/>
        <v>18509.599999999999</v>
      </c>
      <c r="W67" s="453">
        <f t="shared" si="11"/>
        <v>680</v>
      </c>
      <c r="X67" s="454">
        <f t="shared" si="5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6"/>
        <v>3563.1000000000017</v>
      </c>
      <c r="J68" s="453">
        <f t="shared" si="10"/>
        <v>131</v>
      </c>
      <c r="K68" s="454">
        <f t="shared" si="4"/>
        <v>0</v>
      </c>
      <c r="O68">
        <v>27.22</v>
      </c>
      <c r="P68" s="15"/>
      <c r="Q68" s="69">
        <f t="shared" si="2"/>
        <v>0</v>
      </c>
      <c r="R68" s="247"/>
      <c r="S68" s="69">
        <f t="shared" si="3"/>
        <v>0</v>
      </c>
      <c r="T68" s="70"/>
      <c r="U68" s="71"/>
      <c r="V68" s="452">
        <f t="shared" si="8"/>
        <v>18509.599999999999</v>
      </c>
      <c r="W68" s="453">
        <f t="shared" si="11"/>
        <v>680</v>
      </c>
      <c r="X68" s="454">
        <f t="shared" si="5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6"/>
        <v>3563.1000000000017</v>
      </c>
      <c r="J69" s="453">
        <f t="shared" si="10"/>
        <v>131</v>
      </c>
      <c r="K69" s="454">
        <f t="shared" si="4"/>
        <v>0</v>
      </c>
      <c r="O69">
        <v>27.22</v>
      </c>
      <c r="P69" s="15"/>
      <c r="Q69" s="69">
        <f t="shared" si="2"/>
        <v>0</v>
      </c>
      <c r="R69" s="247"/>
      <c r="S69" s="69">
        <f t="shared" si="3"/>
        <v>0</v>
      </c>
      <c r="T69" s="70"/>
      <c r="U69" s="71"/>
      <c r="V69" s="452">
        <f t="shared" si="8"/>
        <v>18509.599999999999</v>
      </c>
      <c r="W69" s="453">
        <f t="shared" si="11"/>
        <v>680</v>
      </c>
      <c r="X69" s="454">
        <f t="shared" si="5"/>
        <v>0</v>
      </c>
    </row>
    <row r="70" spans="2:24" x14ac:dyDescent="0.25">
      <c r="B70">
        <v>27.22</v>
      </c>
      <c r="C70" s="15"/>
      <c r="D70" s="69">
        <f t="shared" si="12"/>
        <v>0</v>
      </c>
      <c r="E70" s="247"/>
      <c r="F70" s="69">
        <f t="shared" si="13"/>
        <v>0</v>
      </c>
      <c r="G70" s="70"/>
      <c r="H70" s="71"/>
      <c r="I70" s="452">
        <f t="shared" si="6"/>
        <v>3563.1000000000017</v>
      </c>
      <c r="J70" s="453">
        <f t="shared" si="10"/>
        <v>131</v>
      </c>
      <c r="K70" s="454">
        <f t="shared" si="4"/>
        <v>0</v>
      </c>
      <c r="O70">
        <v>27.22</v>
      </c>
      <c r="P70" s="15"/>
      <c r="Q70" s="69">
        <f t="shared" si="2"/>
        <v>0</v>
      </c>
      <c r="R70" s="247"/>
      <c r="S70" s="69">
        <f t="shared" si="3"/>
        <v>0</v>
      </c>
      <c r="T70" s="70"/>
      <c r="U70" s="71"/>
      <c r="V70" s="452">
        <f t="shared" si="8"/>
        <v>18509.599999999999</v>
      </c>
      <c r="W70" s="453">
        <f t="shared" si="11"/>
        <v>680</v>
      </c>
      <c r="X70" s="454">
        <f t="shared" si="5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71"/>
      <c r="I71" s="452">
        <f t="shared" si="6"/>
        <v>3563.1000000000017</v>
      </c>
      <c r="J71" s="453">
        <f t="shared" si="10"/>
        <v>131</v>
      </c>
      <c r="K71" s="454">
        <f t="shared" si="4"/>
        <v>0</v>
      </c>
      <c r="O71">
        <v>27.22</v>
      </c>
      <c r="P71" s="15"/>
      <c r="Q71" s="69">
        <f t="shared" si="2"/>
        <v>0</v>
      </c>
      <c r="R71" s="247"/>
      <c r="S71" s="69">
        <f t="shared" si="3"/>
        <v>0</v>
      </c>
      <c r="T71" s="70"/>
      <c r="U71" s="71"/>
      <c r="V71" s="452">
        <f t="shared" si="8"/>
        <v>18509.599999999999</v>
      </c>
      <c r="W71" s="453">
        <f t="shared" si="11"/>
        <v>680</v>
      </c>
      <c r="X71" s="454">
        <f t="shared" si="5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71"/>
      <c r="I72" s="452">
        <f t="shared" si="6"/>
        <v>3563.1000000000017</v>
      </c>
      <c r="J72" s="453">
        <f t="shared" si="10"/>
        <v>131</v>
      </c>
      <c r="K72" s="454">
        <f t="shared" si="4"/>
        <v>0</v>
      </c>
      <c r="O72">
        <v>27.22</v>
      </c>
      <c r="P72" s="15"/>
      <c r="Q72" s="69">
        <f t="shared" si="2"/>
        <v>0</v>
      </c>
      <c r="R72" s="247"/>
      <c r="S72" s="69">
        <f t="shared" si="3"/>
        <v>0</v>
      </c>
      <c r="T72" s="70"/>
      <c r="U72" s="71"/>
      <c r="V72" s="452">
        <f t="shared" si="8"/>
        <v>18509.599999999999</v>
      </c>
      <c r="W72" s="453">
        <f t="shared" si="11"/>
        <v>680</v>
      </c>
      <c r="X72" s="454">
        <f t="shared" si="5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71"/>
      <c r="I73" s="452">
        <f t="shared" si="6"/>
        <v>3563.1000000000017</v>
      </c>
      <c r="J73" s="453">
        <f t="shared" si="10"/>
        <v>131</v>
      </c>
      <c r="K73" s="454">
        <f t="shared" si="4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18509.599999999999</v>
      </c>
      <c r="W73" s="453">
        <f t="shared" si="11"/>
        <v>680</v>
      </c>
      <c r="X73" s="454">
        <f t="shared" si="5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6"/>
        <v>3563.1000000000017</v>
      </c>
      <c r="J74" s="453">
        <f t="shared" si="10"/>
        <v>131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18509.599999999999</v>
      </c>
      <c r="W74" s="453">
        <f t="shared" si="11"/>
        <v>680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3563.1000000000017</v>
      </c>
      <c r="J75" s="453">
        <f t="shared" si="10"/>
        <v>131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18509.599999999999</v>
      </c>
      <c r="W75" s="453">
        <f t="shared" si="11"/>
        <v>680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3563.1000000000017</v>
      </c>
      <c r="J76" s="453">
        <f t="shared" si="10"/>
        <v>131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18509.599999999999</v>
      </c>
      <c r="W76" s="453">
        <f t="shared" si="11"/>
        <v>680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3563.1000000000017</v>
      </c>
      <c r="J77" s="453">
        <f t="shared" ref="J77:J113" si="22">J76-C77</f>
        <v>131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18509.599999999999</v>
      </c>
      <c r="W77" s="453">
        <f t="shared" ref="W77:W113" si="23">W76-P77</f>
        <v>680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3563.1000000000017</v>
      </c>
      <c r="J78" s="453">
        <f t="shared" si="22"/>
        <v>131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18509.599999999999</v>
      </c>
      <c r="W78" s="453">
        <f t="shared" si="23"/>
        <v>680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3563.1000000000017</v>
      </c>
      <c r="J79" s="453">
        <f t="shared" si="22"/>
        <v>131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18509.599999999999</v>
      </c>
      <c r="W79" s="453">
        <f t="shared" si="23"/>
        <v>680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3563.1000000000017</v>
      </c>
      <c r="J80" s="453">
        <f t="shared" si="22"/>
        <v>131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18509.599999999999</v>
      </c>
      <c r="W80" s="453">
        <f t="shared" si="23"/>
        <v>680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3563.1000000000017</v>
      </c>
      <c r="J81" s="453">
        <f t="shared" si="22"/>
        <v>131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18509.599999999999</v>
      </c>
      <c r="W81" s="453">
        <f t="shared" si="23"/>
        <v>680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3563.1000000000017</v>
      </c>
      <c r="J82" s="453">
        <f t="shared" si="22"/>
        <v>131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18509.599999999999</v>
      </c>
      <c r="W82" s="453">
        <f t="shared" si="23"/>
        <v>680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3563.1000000000017</v>
      </c>
      <c r="J83" s="453">
        <f t="shared" si="22"/>
        <v>131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18509.599999999999</v>
      </c>
      <c r="W83" s="453">
        <f t="shared" si="23"/>
        <v>680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3563.1000000000017</v>
      </c>
      <c r="J84" s="453">
        <f t="shared" si="22"/>
        <v>131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18509.599999999999</v>
      </c>
      <c r="W84" s="453">
        <f t="shared" si="23"/>
        <v>680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3563.1000000000017</v>
      </c>
      <c r="J85" s="453">
        <f t="shared" si="22"/>
        <v>131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18509.599999999999</v>
      </c>
      <c r="W85" s="453">
        <f t="shared" si="23"/>
        <v>680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3563.1000000000017</v>
      </c>
      <c r="J86" s="453">
        <f t="shared" si="22"/>
        <v>131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18509.599999999999</v>
      </c>
      <c r="W86" s="453">
        <f t="shared" si="23"/>
        <v>680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3563.1000000000017</v>
      </c>
      <c r="J87" s="453">
        <f t="shared" si="22"/>
        <v>131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18509.599999999999</v>
      </c>
      <c r="W87" s="453">
        <f t="shared" si="23"/>
        <v>680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3563.1000000000017</v>
      </c>
      <c r="J88" s="453">
        <f t="shared" si="22"/>
        <v>131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18509.599999999999</v>
      </c>
      <c r="W88" s="453">
        <f t="shared" si="23"/>
        <v>680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3563.1000000000017</v>
      </c>
      <c r="J89" s="453">
        <f t="shared" si="22"/>
        <v>131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18509.599999999999</v>
      </c>
      <c r="W89" s="453">
        <f t="shared" si="23"/>
        <v>680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3563.1000000000017</v>
      </c>
      <c r="J90" s="453">
        <f t="shared" si="22"/>
        <v>131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18509.599999999999</v>
      </c>
      <c r="W90" s="453">
        <f t="shared" si="23"/>
        <v>680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3563.1000000000017</v>
      </c>
      <c r="J91" s="453">
        <f t="shared" si="22"/>
        <v>131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18509.599999999999</v>
      </c>
      <c r="W91" s="453">
        <f t="shared" si="23"/>
        <v>680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3563.1000000000017</v>
      </c>
      <c r="J92" s="453">
        <f t="shared" si="22"/>
        <v>131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18509.599999999999</v>
      </c>
      <c r="W92" s="453">
        <f t="shared" si="23"/>
        <v>680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3563.1000000000017</v>
      </c>
      <c r="J93" s="453">
        <f t="shared" si="22"/>
        <v>131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18509.599999999999</v>
      </c>
      <c r="W93" s="453">
        <f t="shared" si="23"/>
        <v>680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3563.1000000000017</v>
      </c>
      <c r="J94" s="453">
        <f t="shared" si="22"/>
        <v>131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18509.599999999999</v>
      </c>
      <c r="W94" s="453">
        <f t="shared" si="23"/>
        <v>680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3563.1000000000017</v>
      </c>
      <c r="J95" s="453">
        <f t="shared" si="22"/>
        <v>131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18509.599999999999</v>
      </c>
      <c r="W95" s="453">
        <f t="shared" si="23"/>
        <v>680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3563.1000000000017</v>
      </c>
      <c r="J96" s="453">
        <f t="shared" si="22"/>
        <v>131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18509.599999999999</v>
      </c>
      <c r="W96" s="453">
        <f t="shared" si="23"/>
        <v>680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3563.1000000000017</v>
      </c>
      <c r="J97" s="453">
        <f t="shared" si="22"/>
        <v>131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18509.599999999999</v>
      </c>
      <c r="W97" s="453">
        <f t="shared" si="23"/>
        <v>680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3563.1000000000017</v>
      </c>
      <c r="J98" s="453">
        <f t="shared" si="22"/>
        <v>131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18509.599999999999</v>
      </c>
      <c r="W98" s="453">
        <f t="shared" si="23"/>
        <v>680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3563.1000000000017</v>
      </c>
      <c r="J99" s="453">
        <f t="shared" si="22"/>
        <v>131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18509.599999999999</v>
      </c>
      <c r="W99" s="453">
        <f t="shared" si="23"/>
        <v>680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3563.1000000000017</v>
      </c>
      <c r="J100" s="453">
        <f t="shared" si="22"/>
        <v>131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18509.599999999999</v>
      </c>
      <c r="W100" s="453">
        <f t="shared" si="23"/>
        <v>680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3563.1000000000017</v>
      </c>
      <c r="J101" s="453">
        <f t="shared" si="22"/>
        <v>131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18509.599999999999</v>
      </c>
      <c r="W101" s="453">
        <f t="shared" si="23"/>
        <v>680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3563.1000000000017</v>
      </c>
      <c r="J102" s="453">
        <f t="shared" si="22"/>
        <v>131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18509.599999999999</v>
      </c>
      <c r="W102" s="453">
        <f t="shared" si="23"/>
        <v>680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3563.1000000000017</v>
      </c>
      <c r="J103" s="453">
        <f t="shared" si="22"/>
        <v>131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18509.599999999999</v>
      </c>
      <c r="W103" s="453">
        <f t="shared" si="23"/>
        <v>680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3563.1000000000017</v>
      </c>
      <c r="J104" s="453">
        <f t="shared" si="22"/>
        <v>131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18509.599999999999</v>
      </c>
      <c r="W104" s="453">
        <f t="shared" si="23"/>
        <v>680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3563.1000000000017</v>
      </c>
      <c r="J105" s="453">
        <f t="shared" si="22"/>
        <v>131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18509.599999999999</v>
      </c>
      <c r="W105" s="453">
        <f t="shared" si="23"/>
        <v>680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3563.1000000000017</v>
      </c>
      <c r="J106" s="453">
        <f t="shared" si="22"/>
        <v>131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18509.599999999999</v>
      </c>
      <c r="W106" s="453">
        <f t="shared" si="23"/>
        <v>680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3563.1000000000017</v>
      </c>
      <c r="J107" s="453">
        <f t="shared" si="22"/>
        <v>131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18509.599999999999</v>
      </c>
      <c r="W107" s="453">
        <f t="shared" si="23"/>
        <v>680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3563.1000000000017</v>
      </c>
      <c r="J108" s="453">
        <f t="shared" si="22"/>
        <v>131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18509.599999999999</v>
      </c>
      <c r="W108" s="453">
        <f t="shared" si="23"/>
        <v>680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3563.1000000000017</v>
      </c>
      <c r="J109" s="453">
        <f t="shared" si="22"/>
        <v>131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18509.599999999999</v>
      </c>
      <c r="W109" s="453">
        <f t="shared" si="23"/>
        <v>680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3563.1000000000017</v>
      </c>
      <c r="J110" s="453">
        <f t="shared" si="22"/>
        <v>131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18509.599999999999</v>
      </c>
      <c r="W110" s="453">
        <f t="shared" si="23"/>
        <v>680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3563.1000000000017</v>
      </c>
      <c r="J111" s="453">
        <f t="shared" si="22"/>
        <v>131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18509.599999999999</v>
      </c>
      <c r="W111" s="453">
        <f t="shared" si="23"/>
        <v>680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3563.1000000000017</v>
      </c>
      <c r="J112" s="453">
        <f t="shared" si="22"/>
        <v>131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18509.599999999999</v>
      </c>
      <c r="W112" s="453">
        <f t="shared" si="23"/>
        <v>680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3563.1000000000017</v>
      </c>
      <c r="J113" s="453">
        <f t="shared" si="22"/>
        <v>131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18509.599999999999</v>
      </c>
      <c r="W113" s="453">
        <f t="shared" si="23"/>
        <v>680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71"/>
      <c r="X114" s="71">
        <f t="shared" si="19"/>
        <v>0</v>
      </c>
    </row>
    <row r="115" spans="1:24" x14ac:dyDescent="0.25">
      <c r="C115" s="53">
        <f>SUM(C9:C114)</f>
        <v>549</v>
      </c>
      <c r="D115" s="6">
        <f>SUM(D9:D114)</f>
        <v>14943.78</v>
      </c>
      <c r="F115" s="6">
        <f>SUM(F9:F114)</f>
        <v>14943.78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131</v>
      </c>
      <c r="Q118" s="45" t="s">
        <v>4</v>
      </c>
      <c r="R118" s="56">
        <f>S5-P115+S4+S6</f>
        <v>680</v>
      </c>
    </row>
    <row r="119" spans="1:24" ht="15.75" thickBot="1" x14ac:dyDescent="0.3"/>
    <row r="120" spans="1:24" ht="15.75" thickBot="1" x14ac:dyDescent="0.3">
      <c r="C120" s="1004" t="s">
        <v>11</v>
      </c>
      <c r="D120" s="1005"/>
      <c r="E120" s="57">
        <f>E4+E5+E6-F115</f>
        <v>3563.1000000000004</v>
      </c>
      <c r="G120" s="47"/>
      <c r="H120" s="91"/>
      <c r="P120" s="1004" t="s">
        <v>11</v>
      </c>
      <c r="Q120" s="1005"/>
      <c r="R120" s="57">
        <f>R4+R5+R6-S115</f>
        <v>18509.599999999999</v>
      </c>
      <c r="T120" s="47"/>
      <c r="U120" s="91"/>
    </row>
  </sheetData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48" activePane="bottomLeft" state="frozen"/>
      <selection activeCell="B1" sqref="B1"/>
      <selection pane="bottomLeft" activeCell="E54" sqref="E5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02" t="s">
        <v>286</v>
      </c>
      <c r="B1" s="1002"/>
      <c r="C1" s="1002"/>
      <c r="D1" s="1002"/>
      <c r="E1" s="1002"/>
      <c r="F1" s="1002"/>
      <c r="G1" s="1002"/>
      <c r="H1" s="11">
        <v>1</v>
      </c>
      <c r="K1" s="1006" t="s">
        <v>306</v>
      </c>
      <c r="L1" s="1006"/>
      <c r="M1" s="1006"/>
      <c r="N1" s="1006"/>
      <c r="O1" s="1006"/>
      <c r="P1" s="1006"/>
      <c r="Q1" s="10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/>
      <c r="P4" s="73"/>
      <c r="Q4" s="73"/>
    </row>
    <row r="5" spans="1:19" ht="15.75" customHeight="1" x14ac:dyDescent="0.25">
      <c r="A5" s="1000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2876.76</v>
      </c>
      <c r="H5" s="7">
        <f>E5-G5+E4+E6+E7</f>
        <v>178.6099999999999</v>
      </c>
      <c r="K5" s="1000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67</v>
      </c>
      <c r="Q5" s="47">
        <f>P68</f>
        <v>0</v>
      </c>
      <c r="R5" s="7">
        <f>O5-Q5+O4+O6+O7</f>
        <v>943.62</v>
      </c>
    </row>
    <row r="6" spans="1:19" ht="15" customHeight="1" x14ac:dyDescent="0.25">
      <c r="A6" s="1000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00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67</v>
      </c>
      <c r="M9" s="53"/>
      <c r="N9" s="69"/>
      <c r="O9" s="247"/>
      <c r="P9" s="69">
        <f t="shared" ref="P9:P67" si="1">N9</f>
        <v>0</v>
      </c>
      <c r="Q9" s="70"/>
      <c r="R9" s="71"/>
      <c r="S9" s="78">
        <f>O6+O5+O4-P9+O7</f>
        <v>943.62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67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67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67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67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67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67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67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67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67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67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67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67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67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67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67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67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67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67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67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67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67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67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67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67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67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67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67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67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67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67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67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67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67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67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943.62</v>
      </c>
    </row>
    <row r="44" spans="2:19" x14ac:dyDescent="0.25">
      <c r="B44" s="183">
        <f t="shared" si="2"/>
        <v>30</v>
      </c>
      <c r="C44" s="15">
        <v>5</v>
      </c>
      <c r="D44" s="788">
        <v>87.9</v>
      </c>
      <c r="E44" s="789">
        <v>44802</v>
      </c>
      <c r="F44" s="788">
        <f t="shared" si="6"/>
        <v>87.9</v>
      </c>
      <c r="G44" s="790" t="s">
        <v>502</v>
      </c>
      <c r="H44" s="206">
        <v>148</v>
      </c>
      <c r="I44" s="78">
        <f t="shared" si="3"/>
        <v>538.46000000000083</v>
      </c>
      <c r="L44" s="183">
        <f t="shared" si="4"/>
        <v>67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943.62</v>
      </c>
    </row>
    <row r="45" spans="2:19" x14ac:dyDescent="0.25">
      <c r="B45" s="183">
        <f t="shared" si="2"/>
        <v>29</v>
      </c>
      <c r="C45" s="15">
        <v>1</v>
      </c>
      <c r="D45" s="788">
        <v>17.190000000000001</v>
      </c>
      <c r="E45" s="789">
        <v>44805</v>
      </c>
      <c r="F45" s="788">
        <f t="shared" si="6"/>
        <v>17.190000000000001</v>
      </c>
      <c r="G45" s="790" t="s">
        <v>528</v>
      </c>
      <c r="H45" s="206">
        <v>148</v>
      </c>
      <c r="I45" s="78">
        <f t="shared" si="3"/>
        <v>521.27000000000078</v>
      </c>
      <c r="L45" s="183">
        <f t="shared" si="4"/>
        <v>67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943.62</v>
      </c>
    </row>
    <row r="46" spans="2:19" x14ac:dyDescent="0.25">
      <c r="B46" s="183">
        <f t="shared" si="2"/>
        <v>27</v>
      </c>
      <c r="C46" s="15">
        <v>2</v>
      </c>
      <c r="D46" s="788">
        <v>35.549999999999997</v>
      </c>
      <c r="E46" s="789">
        <v>44809</v>
      </c>
      <c r="F46" s="788">
        <f t="shared" si="6"/>
        <v>35.549999999999997</v>
      </c>
      <c r="G46" s="790" t="s">
        <v>565</v>
      </c>
      <c r="H46" s="206">
        <v>148</v>
      </c>
      <c r="I46" s="78">
        <f t="shared" si="3"/>
        <v>485.72000000000077</v>
      </c>
      <c r="L46" s="183">
        <f t="shared" si="4"/>
        <v>67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943.62</v>
      </c>
    </row>
    <row r="47" spans="2:19" x14ac:dyDescent="0.25">
      <c r="B47" s="183">
        <f t="shared" si="2"/>
        <v>23</v>
      </c>
      <c r="C47" s="15">
        <v>4</v>
      </c>
      <c r="D47" s="788">
        <v>81.260000000000005</v>
      </c>
      <c r="E47" s="789">
        <v>44810</v>
      </c>
      <c r="F47" s="788">
        <f t="shared" si="6"/>
        <v>81.260000000000005</v>
      </c>
      <c r="G47" s="790" t="s">
        <v>571</v>
      </c>
      <c r="H47" s="206">
        <v>148</v>
      </c>
      <c r="I47" s="78">
        <f t="shared" si="3"/>
        <v>404.46000000000078</v>
      </c>
      <c r="L47" s="183">
        <f t="shared" si="4"/>
        <v>67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943.62</v>
      </c>
    </row>
    <row r="48" spans="2:19" x14ac:dyDescent="0.25">
      <c r="B48" s="183">
        <f t="shared" si="2"/>
        <v>22</v>
      </c>
      <c r="C48" s="15">
        <v>1</v>
      </c>
      <c r="D48" s="788">
        <v>18.100000000000001</v>
      </c>
      <c r="E48" s="789">
        <v>44816</v>
      </c>
      <c r="F48" s="788">
        <f t="shared" si="6"/>
        <v>18.100000000000001</v>
      </c>
      <c r="G48" s="790" t="s">
        <v>607</v>
      </c>
      <c r="H48" s="206">
        <v>148</v>
      </c>
      <c r="I48" s="78">
        <f t="shared" si="3"/>
        <v>386.36000000000075</v>
      </c>
      <c r="L48" s="183">
        <f t="shared" si="4"/>
        <v>67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943.62</v>
      </c>
    </row>
    <row r="49" spans="2:19" x14ac:dyDescent="0.25">
      <c r="B49" s="183">
        <f t="shared" si="2"/>
        <v>21</v>
      </c>
      <c r="C49" s="15">
        <v>1</v>
      </c>
      <c r="D49" s="788">
        <v>17.25</v>
      </c>
      <c r="E49" s="789">
        <v>44816</v>
      </c>
      <c r="F49" s="788">
        <f t="shared" si="6"/>
        <v>17.25</v>
      </c>
      <c r="G49" s="790" t="s">
        <v>615</v>
      </c>
      <c r="H49" s="206">
        <v>148</v>
      </c>
      <c r="I49" s="78">
        <f t="shared" si="3"/>
        <v>369.11000000000075</v>
      </c>
      <c r="L49" s="183">
        <f t="shared" si="4"/>
        <v>67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943.62</v>
      </c>
    </row>
    <row r="50" spans="2:19" x14ac:dyDescent="0.25">
      <c r="B50" s="183">
        <f t="shared" si="2"/>
        <v>20</v>
      </c>
      <c r="C50" s="15">
        <v>1</v>
      </c>
      <c r="D50" s="788">
        <v>17.350000000000001</v>
      </c>
      <c r="E50" s="789">
        <v>44816</v>
      </c>
      <c r="F50" s="788">
        <f t="shared" si="6"/>
        <v>17.350000000000001</v>
      </c>
      <c r="G50" s="790" t="s">
        <v>615</v>
      </c>
      <c r="H50" s="206">
        <v>148</v>
      </c>
      <c r="I50" s="78">
        <f t="shared" si="3"/>
        <v>351.76000000000073</v>
      </c>
      <c r="L50" s="183">
        <f t="shared" si="4"/>
        <v>67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943.62</v>
      </c>
    </row>
    <row r="51" spans="2:19" x14ac:dyDescent="0.25">
      <c r="B51" s="183">
        <f t="shared" si="2"/>
        <v>19</v>
      </c>
      <c r="C51" s="15">
        <v>1</v>
      </c>
      <c r="D51" s="788">
        <v>17.95</v>
      </c>
      <c r="E51" s="789">
        <v>44817</v>
      </c>
      <c r="F51" s="788">
        <f t="shared" si="6"/>
        <v>17.95</v>
      </c>
      <c r="G51" s="790" t="s">
        <v>627</v>
      </c>
      <c r="H51" s="206">
        <v>148</v>
      </c>
      <c r="I51" s="78">
        <f t="shared" si="3"/>
        <v>333.81000000000074</v>
      </c>
      <c r="L51" s="183">
        <f t="shared" si="4"/>
        <v>67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943.62</v>
      </c>
    </row>
    <row r="52" spans="2:19" x14ac:dyDescent="0.25">
      <c r="B52" s="183">
        <f t="shared" si="2"/>
        <v>18</v>
      </c>
      <c r="C52" s="15">
        <v>1</v>
      </c>
      <c r="D52" s="788">
        <v>17.25</v>
      </c>
      <c r="E52" s="789">
        <v>44817</v>
      </c>
      <c r="F52" s="788">
        <f t="shared" si="6"/>
        <v>17.25</v>
      </c>
      <c r="G52" s="790" t="s">
        <v>627</v>
      </c>
      <c r="H52" s="206">
        <v>148</v>
      </c>
      <c r="I52" s="78">
        <f t="shared" si="3"/>
        <v>316.56000000000074</v>
      </c>
      <c r="L52" s="183">
        <f t="shared" si="4"/>
        <v>67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943.62</v>
      </c>
    </row>
    <row r="53" spans="2:19" x14ac:dyDescent="0.25">
      <c r="B53" s="183">
        <f t="shared" si="2"/>
        <v>9</v>
      </c>
      <c r="C53" s="15">
        <v>9</v>
      </c>
      <c r="D53" s="788">
        <v>137.94999999999999</v>
      </c>
      <c r="E53" s="789">
        <v>44818</v>
      </c>
      <c r="F53" s="788">
        <f t="shared" si="6"/>
        <v>137.94999999999999</v>
      </c>
      <c r="G53" s="790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9</v>
      </c>
      <c r="C54" s="15"/>
      <c r="D54" s="788"/>
      <c r="E54" s="789"/>
      <c r="F54" s="788">
        <f t="shared" si="6"/>
        <v>0</v>
      </c>
      <c r="G54" s="790"/>
      <c r="H54" s="206"/>
      <c r="I54" s="78">
        <f t="shared" si="3"/>
        <v>178.61000000000075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9</v>
      </c>
      <c r="C55" s="15"/>
      <c r="D55" s="788"/>
      <c r="E55" s="789"/>
      <c r="F55" s="788">
        <f t="shared" si="6"/>
        <v>0</v>
      </c>
      <c r="G55" s="790"/>
      <c r="H55" s="206"/>
      <c r="I55" s="78">
        <f t="shared" si="3"/>
        <v>178.61000000000075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9</v>
      </c>
      <c r="C56" s="15"/>
      <c r="D56" s="788"/>
      <c r="E56" s="789"/>
      <c r="F56" s="788">
        <f t="shared" si="6"/>
        <v>0</v>
      </c>
      <c r="G56" s="790"/>
      <c r="H56" s="206"/>
      <c r="I56" s="78">
        <f t="shared" si="3"/>
        <v>178.61000000000075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9</v>
      </c>
      <c r="C57" s="15"/>
      <c r="D57" s="788"/>
      <c r="E57" s="789"/>
      <c r="F57" s="788">
        <f t="shared" si="6"/>
        <v>0</v>
      </c>
      <c r="G57" s="790"/>
      <c r="H57" s="206"/>
      <c r="I57" s="78">
        <f t="shared" si="3"/>
        <v>178.61000000000075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9</v>
      </c>
      <c r="C58" s="15"/>
      <c r="D58" s="788"/>
      <c r="E58" s="789"/>
      <c r="F58" s="788">
        <f t="shared" si="6"/>
        <v>0</v>
      </c>
      <c r="G58" s="790"/>
      <c r="H58" s="206"/>
      <c r="I58" s="78">
        <f t="shared" si="3"/>
        <v>178.61000000000075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9</v>
      </c>
      <c r="C59" s="15"/>
      <c r="D59" s="788"/>
      <c r="E59" s="789"/>
      <c r="F59" s="788">
        <f t="shared" si="6"/>
        <v>0</v>
      </c>
      <c r="G59" s="790"/>
      <c r="H59" s="206"/>
      <c r="I59" s="78">
        <f t="shared" si="3"/>
        <v>178.61000000000075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9</v>
      </c>
      <c r="C60" s="15"/>
      <c r="D60" s="788"/>
      <c r="E60" s="789"/>
      <c r="F60" s="788">
        <f t="shared" si="6"/>
        <v>0</v>
      </c>
      <c r="G60" s="790"/>
      <c r="H60" s="206"/>
      <c r="I60" s="78">
        <f t="shared" si="3"/>
        <v>178.61000000000075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9</v>
      </c>
      <c r="C61" s="15"/>
      <c r="D61" s="788"/>
      <c r="E61" s="789"/>
      <c r="F61" s="788">
        <f t="shared" si="6"/>
        <v>0</v>
      </c>
      <c r="G61" s="790"/>
      <c r="H61" s="206"/>
      <c r="I61" s="78">
        <f t="shared" si="3"/>
        <v>178.61000000000075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9</v>
      </c>
      <c r="C62" s="15"/>
      <c r="D62" s="788"/>
      <c r="E62" s="789"/>
      <c r="F62" s="788">
        <f t="shared" si="6"/>
        <v>0</v>
      </c>
      <c r="G62" s="790"/>
      <c r="H62" s="206"/>
      <c r="I62" s="78">
        <f t="shared" si="3"/>
        <v>178.61000000000075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9</v>
      </c>
      <c r="C63" s="15"/>
      <c r="D63" s="788"/>
      <c r="E63" s="789"/>
      <c r="F63" s="788">
        <f t="shared" si="6"/>
        <v>0</v>
      </c>
      <c r="G63" s="790"/>
      <c r="H63" s="206"/>
      <c r="I63" s="78">
        <f t="shared" si="3"/>
        <v>178.61000000000075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9</v>
      </c>
      <c r="C64" s="15"/>
      <c r="D64" s="788"/>
      <c r="E64" s="789"/>
      <c r="F64" s="788">
        <f t="shared" si="6"/>
        <v>0</v>
      </c>
      <c r="G64" s="790"/>
      <c r="H64" s="206"/>
      <c r="I64" s="78">
        <f t="shared" si="3"/>
        <v>178.61000000000075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9</v>
      </c>
      <c r="C65" s="15"/>
      <c r="D65" s="788"/>
      <c r="E65" s="789"/>
      <c r="F65" s="788">
        <f t="shared" si="6"/>
        <v>0</v>
      </c>
      <c r="G65" s="790"/>
      <c r="H65" s="206"/>
      <c r="I65" s="78">
        <f t="shared" si="3"/>
        <v>178.61000000000075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9</v>
      </c>
      <c r="C66" s="15"/>
      <c r="D66" s="788"/>
      <c r="E66" s="789"/>
      <c r="F66" s="788">
        <f t="shared" si="6"/>
        <v>0</v>
      </c>
      <c r="G66" s="790"/>
      <c r="H66" s="206"/>
      <c r="I66" s="78">
        <f t="shared" si="3"/>
        <v>178.61000000000075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27">
        <f t="shared" si="2"/>
        <v>9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178.61000000000075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943.62</v>
      </c>
    </row>
    <row r="68" spans="2:19" x14ac:dyDescent="0.25">
      <c r="C68" s="53">
        <f>SUM(C9:C67)</f>
        <v>172</v>
      </c>
      <c r="D68" s="124">
        <f>SUM(D9:D67)</f>
        <v>2876.76</v>
      </c>
      <c r="E68" s="165"/>
      <c r="F68" s="124">
        <f>SUM(F9:F67)</f>
        <v>2876.76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9</v>
      </c>
      <c r="L71" s="91"/>
      <c r="N71" s="45" t="s">
        <v>4</v>
      </c>
      <c r="O71" s="56">
        <f>P5-M68+P4+P6+P7</f>
        <v>67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04" t="s">
        <v>11</v>
      </c>
      <c r="D73" s="1005"/>
      <c r="E73" s="57">
        <f>E5-F68+E4+E6+E7</f>
        <v>178.6099999999999</v>
      </c>
      <c r="L73" s="91"/>
      <c r="M73" s="1004" t="s">
        <v>11</v>
      </c>
      <c r="N73" s="1005"/>
      <c r="O73" s="57">
        <f>O5-P68+O4+O6+O7</f>
        <v>943.62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00"/>
      <c r="B5" s="1029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00"/>
      <c r="B6" s="1029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04" t="s">
        <v>11</v>
      </c>
      <c r="D60" s="100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06" t="s">
        <v>306</v>
      </c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00"/>
      <c r="B4" s="1030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00"/>
      <c r="B5" s="1031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31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004" t="s">
        <v>11</v>
      </c>
      <c r="D61" s="100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06"/>
      <c r="B1" s="1006"/>
      <c r="C1" s="1006"/>
      <c r="D1" s="1006"/>
      <c r="E1" s="1006"/>
      <c r="F1" s="1006"/>
      <c r="G1" s="100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32"/>
      <c r="B5" s="1034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33"/>
      <c r="B6" s="1035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36" t="s">
        <v>11</v>
      </c>
      <c r="D56" s="103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02" t="s">
        <v>129</v>
      </c>
      <c r="B1" s="1002"/>
      <c r="C1" s="1002"/>
      <c r="D1" s="1002"/>
      <c r="E1" s="1002"/>
      <c r="F1" s="1002"/>
      <c r="G1" s="100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03" t="s">
        <v>97</v>
      </c>
      <c r="C5" s="404">
        <v>57</v>
      </c>
      <c r="D5" s="134">
        <v>44712</v>
      </c>
      <c r="E5" s="759">
        <v>2060</v>
      </c>
      <c r="F5" s="764">
        <v>2</v>
      </c>
      <c r="G5" s="765"/>
      <c r="H5" s="766"/>
      <c r="I5" s="767" t="s">
        <v>267</v>
      </c>
      <c r="J5" s="766"/>
      <c r="K5" s="766"/>
      <c r="L5" s="766"/>
      <c r="M5" s="766"/>
    </row>
    <row r="6" spans="1:13" x14ac:dyDescent="0.25">
      <c r="A6" s="417" t="s">
        <v>96</v>
      </c>
      <c r="B6" s="1003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4" t="s">
        <v>11</v>
      </c>
      <c r="D83" s="100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91"/>
      <c r="B1" s="991"/>
      <c r="C1" s="991"/>
      <c r="D1" s="991"/>
      <c r="E1" s="991"/>
      <c r="F1" s="991"/>
      <c r="G1" s="9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38"/>
      <c r="C4" s="17"/>
      <c r="E4" s="255"/>
      <c r="F4" s="241"/>
    </row>
    <row r="5" spans="1:10" ht="15" customHeight="1" x14ac:dyDescent="0.25">
      <c r="A5" s="1032"/>
      <c r="B5" s="1039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33"/>
      <c r="B6" s="1040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36" t="s">
        <v>11</v>
      </c>
      <c r="D55" s="103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24" activePane="bottomLeft" state="frozen"/>
      <selection activeCell="M1" sqref="M1"/>
      <selection pane="bottomLeft" activeCell="Q31" sqref="Q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02" t="s">
        <v>287</v>
      </c>
      <c r="B1" s="1002"/>
      <c r="C1" s="1002"/>
      <c r="D1" s="1002"/>
      <c r="E1" s="1002"/>
      <c r="F1" s="1002"/>
      <c r="G1" s="1002"/>
      <c r="H1" s="1002"/>
      <c r="I1" s="1002"/>
      <c r="J1" s="11">
        <v>1</v>
      </c>
      <c r="M1" s="1006" t="s">
        <v>309</v>
      </c>
      <c r="N1" s="1006"/>
      <c r="O1" s="1006"/>
      <c r="P1" s="1006"/>
      <c r="Q1" s="1006"/>
      <c r="R1" s="1006"/>
      <c r="S1" s="1006"/>
      <c r="T1" s="1006"/>
      <c r="U1" s="100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41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41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1584.46</v>
      </c>
      <c r="T5" s="7">
        <f>Q4+Q5-S5+Q6+Q7</f>
        <v>1103.2199999999998</v>
      </c>
      <c r="U5" s="191"/>
      <c r="V5" s="73"/>
    </row>
    <row r="6" spans="1:23" x14ac:dyDescent="0.25">
      <c r="B6" s="1041"/>
      <c r="C6" s="200"/>
      <c r="D6" s="149"/>
      <c r="E6" s="78">
        <v>9.08</v>
      </c>
      <c r="F6" s="62">
        <v>2</v>
      </c>
      <c r="I6" s="192"/>
      <c r="J6" s="73"/>
      <c r="N6" s="1041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1103.22</v>
      </c>
      <c r="V31" s="73">
        <f t="shared" si="11"/>
        <v>243</v>
      </c>
      <c r="W31" s="60">
        <f t="shared" si="7"/>
        <v>0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1103.22</v>
      </c>
      <c r="V32" s="73">
        <f t="shared" si="11"/>
        <v>243</v>
      </c>
      <c r="W32" s="60">
        <f t="shared" si="7"/>
        <v>0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10"/>
        <v>1103.22</v>
      </c>
      <c r="V33" s="73">
        <f t="shared" si="11"/>
        <v>243</v>
      </c>
      <c r="W33" s="60">
        <f t="shared" si="7"/>
        <v>0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1103.22</v>
      </c>
      <c r="V34" s="73">
        <f t="shared" si="11"/>
        <v>243</v>
      </c>
      <c r="W34" s="60">
        <f t="shared" si="7"/>
        <v>0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1103.22</v>
      </c>
      <c r="V35" s="73">
        <f t="shared" si="11"/>
        <v>243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5</v>
      </c>
      <c r="D36" s="700">
        <f t="shared" si="4"/>
        <v>22.7</v>
      </c>
      <c r="E36" s="711">
        <v>44807</v>
      </c>
      <c r="F36" s="700">
        <f t="shared" si="12"/>
        <v>22.7</v>
      </c>
      <c r="G36" s="702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1103.22</v>
      </c>
      <c r="V36" s="73">
        <f t="shared" si="11"/>
        <v>243</v>
      </c>
      <c r="W36" s="60">
        <f t="shared" si="7"/>
        <v>0</v>
      </c>
    </row>
    <row r="37" spans="1:23" x14ac:dyDescent="0.25">
      <c r="B37" s="133">
        <v>4.54</v>
      </c>
      <c r="C37" s="15">
        <v>30</v>
      </c>
      <c r="D37" s="700">
        <f t="shared" si="4"/>
        <v>136.19999999999999</v>
      </c>
      <c r="E37" s="711">
        <v>44807</v>
      </c>
      <c r="F37" s="700">
        <f t="shared" si="12"/>
        <v>136.19999999999999</v>
      </c>
      <c r="G37" s="702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1103.22</v>
      </c>
      <c r="V37" s="73">
        <f t="shared" si="11"/>
        <v>243</v>
      </c>
      <c r="W37" s="60">
        <f t="shared" si="7"/>
        <v>0</v>
      </c>
    </row>
    <row r="38" spans="1:23" x14ac:dyDescent="0.25">
      <c r="B38" s="133">
        <v>4.54</v>
      </c>
      <c r="C38" s="15">
        <v>10</v>
      </c>
      <c r="D38" s="700">
        <f t="shared" si="4"/>
        <v>45.4</v>
      </c>
      <c r="E38" s="708">
        <v>44807</v>
      </c>
      <c r="F38" s="700">
        <f t="shared" si="12"/>
        <v>45.4</v>
      </c>
      <c r="G38" s="702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1103.22</v>
      </c>
      <c r="V38" s="73">
        <f t="shared" si="11"/>
        <v>243</v>
      </c>
      <c r="W38" s="60">
        <f t="shared" si="7"/>
        <v>0</v>
      </c>
    </row>
    <row r="39" spans="1:23" x14ac:dyDescent="0.25">
      <c r="B39" s="133">
        <v>4.54</v>
      </c>
      <c r="C39" s="15">
        <v>4</v>
      </c>
      <c r="D39" s="700">
        <f t="shared" si="4"/>
        <v>18.16</v>
      </c>
      <c r="E39" s="708">
        <v>44807</v>
      </c>
      <c r="F39" s="700">
        <f t="shared" si="12"/>
        <v>18.16</v>
      </c>
      <c r="G39" s="702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1103.22</v>
      </c>
      <c r="V39" s="73">
        <f t="shared" si="11"/>
        <v>243</v>
      </c>
      <c r="W39" s="60">
        <f t="shared" si="7"/>
        <v>0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902"/>
      <c r="I40" s="906">
        <f t="shared" si="8"/>
        <v>-2.5224267119483557E-13</v>
      </c>
      <c r="J40" s="907">
        <f t="shared" si="9"/>
        <v>0</v>
      </c>
      <c r="K40" s="908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1103.22</v>
      </c>
      <c r="V40" s="73">
        <f t="shared" si="11"/>
        <v>243</v>
      </c>
      <c r="W40" s="60">
        <f t="shared" si="7"/>
        <v>0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902"/>
      <c r="I41" s="906">
        <f t="shared" si="8"/>
        <v>-2.5224267119483557E-13</v>
      </c>
      <c r="J41" s="907">
        <f t="shared" si="9"/>
        <v>0</v>
      </c>
      <c r="K41" s="908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1103.22</v>
      </c>
      <c r="V41" s="73">
        <f t="shared" si="11"/>
        <v>243</v>
      </c>
      <c r="W41" s="60">
        <f t="shared" si="7"/>
        <v>0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902"/>
      <c r="I42" s="906">
        <f t="shared" si="8"/>
        <v>-2.5224267119483557E-13</v>
      </c>
      <c r="J42" s="907">
        <f t="shared" si="9"/>
        <v>0</v>
      </c>
      <c r="K42" s="908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1103.22</v>
      </c>
      <c r="V42" s="73">
        <f t="shared" si="11"/>
        <v>243</v>
      </c>
      <c r="W42" s="60">
        <f t="shared" si="7"/>
        <v>0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902"/>
      <c r="I43" s="906">
        <f t="shared" si="8"/>
        <v>-2.5224267119483557E-13</v>
      </c>
      <c r="J43" s="907">
        <f t="shared" si="9"/>
        <v>0</v>
      </c>
      <c r="K43" s="908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1103.22</v>
      </c>
      <c r="V43" s="73">
        <f t="shared" si="11"/>
        <v>243</v>
      </c>
      <c r="W43" s="60">
        <f t="shared" si="7"/>
        <v>0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902"/>
      <c r="I44" s="906">
        <f t="shared" si="8"/>
        <v>-2.5224267119483557E-13</v>
      </c>
      <c r="J44" s="907">
        <f t="shared" si="9"/>
        <v>0</v>
      </c>
      <c r="K44" s="908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1103.22</v>
      </c>
      <c r="V44" s="73">
        <f t="shared" si="11"/>
        <v>243</v>
      </c>
      <c r="W44" s="60">
        <f t="shared" si="7"/>
        <v>0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1103.22</v>
      </c>
      <c r="V45" s="73">
        <f t="shared" si="11"/>
        <v>243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1103.22</v>
      </c>
      <c r="V46" s="73">
        <f t="shared" si="11"/>
        <v>243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1103.22</v>
      </c>
      <c r="V47" s="73">
        <f t="shared" si="11"/>
        <v>243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1103.22</v>
      </c>
      <c r="V48" s="73">
        <f t="shared" si="11"/>
        <v>243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1103.22</v>
      </c>
      <c r="V49" s="73">
        <f t="shared" si="11"/>
        <v>243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1103.22</v>
      </c>
      <c r="V50" s="73">
        <f t="shared" si="11"/>
        <v>243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1103.22</v>
      </c>
      <c r="V51" s="73">
        <f t="shared" si="11"/>
        <v>243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1103.22</v>
      </c>
      <c r="V52" s="73">
        <f t="shared" si="11"/>
        <v>243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1103.22</v>
      </c>
      <c r="V53" s="73">
        <f t="shared" si="11"/>
        <v>243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1103.22</v>
      </c>
      <c r="V54" s="73">
        <f t="shared" si="11"/>
        <v>243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1103.22</v>
      </c>
      <c r="V55" s="73">
        <f t="shared" si="11"/>
        <v>243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1103.22</v>
      </c>
      <c r="V56" s="73">
        <f t="shared" si="11"/>
        <v>243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1103.22</v>
      </c>
      <c r="V57" s="73">
        <f t="shared" si="11"/>
        <v>243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1103.22</v>
      </c>
      <c r="V58" s="73">
        <f t="shared" si="11"/>
        <v>243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1103.22</v>
      </c>
      <c r="V59" s="73">
        <f t="shared" si="11"/>
        <v>243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1103.22</v>
      </c>
      <c r="V60" s="73">
        <f t="shared" si="11"/>
        <v>243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1103.22</v>
      </c>
      <c r="V61" s="73">
        <f t="shared" si="11"/>
        <v>243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1103.22</v>
      </c>
      <c r="V62" s="73">
        <f t="shared" si="11"/>
        <v>243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1103.22</v>
      </c>
      <c r="V63" s="73">
        <f t="shared" si="11"/>
        <v>243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1103.22</v>
      </c>
      <c r="V64" s="73">
        <f t="shared" si="11"/>
        <v>243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1103.22</v>
      </c>
      <c r="V65" s="73">
        <f t="shared" si="11"/>
        <v>243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1103.22</v>
      </c>
      <c r="V66" s="73">
        <f t="shared" si="11"/>
        <v>243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1103.22</v>
      </c>
      <c r="V67" s="73">
        <f t="shared" si="11"/>
        <v>243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1103.22</v>
      </c>
      <c r="V68" s="73">
        <f t="shared" si="11"/>
        <v>243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1103.22</v>
      </c>
      <c r="V69" s="73">
        <f t="shared" si="11"/>
        <v>243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1103.22</v>
      </c>
      <c r="V70" s="73">
        <f t="shared" si="11"/>
        <v>243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1103.22</v>
      </c>
      <c r="V71" s="73">
        <f t="shared" si="11"/>
        <v>243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1103.22</v>
      </c>
      <c r="V72" s="73">
        <f t="shared" si="11"/>
        <v>243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1103.22</v>
      </c>
      <c r="V73" s="73">
        <f t="shared" si="11"/>
        <v>243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1103.22</v>
      </c>
      <c r="V74" s="73">
        <f t="shared" si="11"/>
        <v>243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1103.22</v>
      </c>
      <c r="V75" s="73">
        <f t="shared" ref="V75:V106" si="18">V74-O75</f>
        <v>243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1103.22</v>
      </c>
      <c r="V76" s="73">
        <f t="shared" si="18"/>
        <v>243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1103.22</v>
      </c>
      <c r="V77" s="73">
        <f t="shared" si="18"/>
        <v>243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1103.22</v>
      </c>
      <c r="V78" s="73">
        <f t="shared" si="18"/>
        <v>243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1103.22</v>
      </c>
      <c r="V79" s="73">
        <f t="shared" si="18"/>
        <v>243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1103.22</v>
      </c>
      <c r="V80" s="73">
        <f t="shared" si="18"/>
        <v>243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1103.22</v>
      </c>
      <c r="V81" s="73">
        <f t="shared" si="18"/>
        <v>243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1103.22</v>
      </c>
      <c r="V82" s="73">
        <f t="shared" si="18"/>
        <v>243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1103.22</v>
      </c>
      <c r="V83" s="73">
        <f t="shared" si="18"/>
        <v>243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1103.22</v>
      </c>
      <c r="V84" s="73">
        <f t="shared" si="18"/>
        <v>243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1103.22</v>
      </c>
      <c r="V85" s="73">
        <f t="shared" si="18"/>
        <v>243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1103.22</v>
      </c>
      <c r="V86" s="73">
        <f t="shared" si="18"/>
        <v>243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1103.22</v>
      </c>
      <c r="V87" s="73">
        <f t="shared" si="18"/>
        <v>243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1103.22</v>
      </c>
      <c r="V88" s="73">
        <f t="shared" si="18"/>
        <v>243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1103.22</v>
      </c>
      <c r="V89" s="73">
        <f t="shared" si="18"/>
        <v>243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1103.22</v>
      </c>
      <c r="V90" s="73">
        <f t="shared" si="18"/>
        <v>243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1103.22</v>
      </c>
      <c r="V91" s="73">
        <f t="shared" si="18"/>
        <v>243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1103.22</v>
      </c>
      <c r="V92" s="73">
        <f t="shared" si="18"/>
        <v>243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1103.22</v>
      </c>
      <c r="V93" s="73">
        <f t="shared" si="18"/>
        <v>243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1103.22</v>
      </c>
      <c r="V94" s="73">
        <f t="shared" si="18"/>
        <v>243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1103.22</v>
      </c>
      <c r="V95" s="73">
        <f t="shared" si="18"/>
        <v>243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1103.22</v>
      </c>
      <c r="V96" s="73">
        <f t="shared" si="18"/>
        <v>243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1103.22</v>
      </c>
      <c r="V97" s="73">
        <f t="shared" si="18"/>
        <v>243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1103.22</v>
      </c>
      <c r="V98" s="73">
        <f t="shared" si="18"/>
        <v>243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1103.22</v>
      </c>
      <c r="V99" s="73">
        <f t="shared" si="18"/>
        <v>243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1103.22</v>
      </c>
      <c r="V100" s="73">
        <f t="shared" si="18"/>
        <v>243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1103.22</v>
      </c>
      <c r="V101" s="73">
        <f t="shared" si="18"/>
        <v>243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1103.22</v>
      </c>
      <c r="V102" s="73">
        <f t="shared" si="18"/>
        <v>243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1103.22</v>
      </c>
      <c r="V103" s="73">
        <f t="shared" si="18"/>
        <v>243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1103.22</v>
      </c>
      <c r="V104" s="73">
        <f t="shared" si="18"/>
        <v>243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1103.22</v>
      </c>
      <c r="V105" s="73">
        <f t="shared" si="18"/>
        <v>243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1103.22</v>
      </c>
      <c r="V106" s="73">
        <f t="shared" si="18"/>
        <v>243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1103.22</v>
      </c>
      <c r="V107" s="73">
        <f>V83-O107</f>
        <v>243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349</v>
      </c>
      <c r="P109" s="6">
        <f>SUM(P9:P108)</f>
        <v>1584.46</v>
      </c>
      <c r="Q109" s="13"/>
      <c r="R109" s="6">
        <f>SUM(R9:R108)</f>
        <v>1584.46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243</v>
      </c>
      <c r="Q111" s="40"/>
      <c r="R111" s="6"/>
      <c r="S111" s="31"/>
      <c r="T111" s="17"/>
      <c r="U111" s="132"/>
      <c r="V111" s="73"/>
    </row>
    <row r="112" spans="2:23" x14ac:dyDescent="0.25">
      <c r="C112" s="1042" t="s">
        <v>19</v>
      </c>
      <c r="D112" s="1043"/>
      <c r="E112" s="39">
        <f>E4+E5-F109+E6+E7</f>
        <v>7.2830630415410269E-14</v>
      </c>
      <c r="F112" s="6"/>
      <c r="G112" s="6"/>
      <c r="H112" s="17"/>
      <c r="I112" s="132"/>
      <c r="J112" s="73"/>
      <c r="O112" s="1042" t="s">
        <v>19</v>
      </c>
      <c r="P112" s="1043"/>
      <c r="Q112" s="39">
        <f>Q4+Q5-R109+Q6+Q7</f>
        <v>1103.2199999999998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G14" sqref="G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02" t="s">
        <v>288</v>
      </c>
      <c r="B1" s="1002"/>
      <c r="C1" s="1002"/>
      <c r="D1" s="1002"/>
      <c r="E1" s="1002"/>
      <c r="F1" s="1002"/>
      <c r="G1" s="100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00" t="s">
        <v>52</v>
      </c>
      <c r="B5" s="1044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9">
        <f>F31</f>
        <v>3513.4300000000003</v>
      </c>
      <c r="H5" s="138">
        <f>E4+E5-G5+E6+E7</f>
        <v>1535.25</v>
      </c>
    </row>
    <row r="6" spans="1:9" ht="15.75" thickBot="1" x14ac:dyDescent="0.3">
      <c r="A6" s="1000"/>
      <c r="B6" s="104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4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46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1">
        <v>324.83</v>
      </c>
      <c r="E11" s="792">
        <v>44802</v>
      </c>
      <c r="F11" s="788">
        <f t="shared" si="0"/>
        <v>324.83</v>
      </c>
      <c r="G11" s="790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1">
        <v>1080.26</v>
      </c>
      <c r="E12" s="792">
        <v>44807</v>
      </c>
      <c r="F12" s="788">
        <f t="shared" si="0"/>
        <v>1080.26</v>
      </c>
      <c r="G12" s="910" t="s">
        <v>562</v>
      </c>
      <c r="H12" s="911">
        <v>61</v>
      </c>
      <c r="I12" s="105">
        <f t="shared" si="2"/>
        <v>1959.0900000000008</v>
      </c>
    </row>
    <row r="13" spans="1:9" x14ac:dyDescent="0.25">
      <c r="B13" s="592">
        <f t="shared" si="1"/>
        <v>59</v>
      </c>
      <c r="C13" s="15">
        <v>15</v>
      </c>
      <c r="D13" s="791">
        <v>423.84</v>
      </c>
      <c r="E13" s="792">
        <v>44761</v>
      </c>
      <c r="F13" s="788">
        <f t="shared" si="0"/>
        <v>423.84</v>
      </c>
      <c r="G13" s="790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2">
        <f t="shared" si="1"/>
        <v>59</v>
      </c>
      <c r="C14" s="15"/>
      <c r="D14" s="791"/>
      <c r="E14" s="792"/>
      <c r="F14" s="788">
        <f t="shared" si="0"/>
        <v>0</v>
      </c>
      <c r="G14" s="790"/>
      <c r="H14" s="206"/>
      <c r="I14" s="105">
        <f t="shared" si="2"/>
        <v>1535.2500000000009</v>
      </c>
    </row>
    <row r="15" spans="1:9" x14ac:dyDescent="0.25">
      <c r="B15" s="592">
        <f t="shared" si="1"/>
        <v>59</v>
      </c>
      <c r="C15" s="15"/>
      <c r="D15" s="791"/>
      <c r="E15" s="792"/>
      <c r="F15" s="788">
        <f t="shared" si="0"/>
        <v>0</v>
      </c>
      <c r="G15" s="790"/>
      <c r="H15" s="206"/>
      <c r="I15" s="105">
        <f t="shared" si="2"/>
        <v>1535.2500000000009</v>
      </c>
    </row>
    <row r="16" spans="1:9" x14ac:dyDescent="0.25">
      <c r="B16" s="592">
        <f t="shared" si="1"/>
        <v>59</v>
      </c>
      <c r="C16" s="15"/>
      <c r="D16" s="791"/>
      <c r="E16" s="792"/>
      <c r="F16" s="788">
        <f t="shared" si="0"/>
        <v>0</v>
      </c>
      <c r="G16" s="790"/>
      <c r="H16" s="206"/>
      <c r="I16" s="105">
        <f t="shared" si="2"/>
        <v>1535.2500000000009</v>
      </c>
    </row>
    <row r="17" spans="2:9" x14ac:dyDescent="0.25">
      <c r="B17" s="592">
        <f t="shared" si="1"/>
        <v>59</v>
      </c>
      <c r="C17" s="15"/>
      <c r="D17" s="791"/>
      <c r="E17" s="792"/>
      <c r="F17" s="788">
        <f t="shared" si="0"/>
        <v>0</v>
      </c>
      <c r="G17" s="790"/>
      <c r="H17" s="206"/>
      <c r="I17" s="105">
        <f t="shared" si="2"/>
        <v>1535.2500000000009</v>
      </c>
    </row>
    <row r="18" spans="2:9" x14ac:dyDescent="0.25">
      <c r="B18" s="592">
        <f t="shared" si="1"/>
        <v>59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1535.2500000000009</v>
      </c>
    </row>
    <row r="19" spans="2:9" x14ac:dyDescent="0.25">
      <c r="B19" s="592">
        <f t="shared" si="1"/>
        <v>59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1535.2500000000009</v>
      </c>
    </row>
    <row r="20" spans="2:9" x14ac:dyDescent="0.25">
      <c r="B20" s="592">
        <f t="shared" si="1"/>
        <v>59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1535.2500000000009</v>
      </c>
    </row>
    <row r="21" spans="2:9" x14ac:dyDescent="0.25">
      <c r="B21" s="592">
        <f t="shared" si="1"/>
        <v>59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1535.2500000000009</v>
      </c>
    </row>
    <row r="22" spans="2:9" x14ac:dyDescent="0.25">
      <c r="B22" s="592">
        <f t="shared" si="1"/>
        <v>59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1535.2500000000009</v>
      </c>
    </row>
    <row r="23" spans="2:9" x14ac:dyDescent="0.25">
      <c r="B23" s="592">
        <f t="shared" si="1"/>
        <v>59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1535.2500000000009</v>
      </c>
    </row>
    <row r="24" spans="2:9" x14ac:dyDescent="0.25">
      <c r="B24" s="592">
        <f t="shared" si="1"/>
        <v>59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1535.2500000000009</v>
      </c>
    </row>
    <row r="25" spans="2:9" x14ac:dyDescent="0.25">
      <c r="B25" s="592">
        <f t="shared" si="1"/>
        <v>59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1535.2500000000009</v>
      </c>
    </row>
    <row r="26" spans="2:9" x14ac:dyDescent="0.25">
      <c r="B26" s="592">
        <f t="shared" si="1"/>
        <v>59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1535.2500000000009</v>
      </c>
    </row>
    <row r="27" spans="2:9" x14ac:dyDescent="0.25">
      <c r="B27" s="592">
        <f t="shared" si="1"/>
        <v>59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1535.2500000000009</v>
      </c>
    </row>
    <row r="28" spans="2:9" x14ac:dyDescent="0.25">
      <c r="B28" s="592">
        <f t="shared" si="1"/>
        <v>59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1535.2500000000009</v>
      </c>
    </row>
    <row r="29" spans="2:9" x14ac:dyDescent="0.25">
      <c r="B29" s="592">
        <f t="shared" si="1"/>
        <v>59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1535.2500000000009</v>
      </c>
    </row>
    <row r="30" spans="2:9" ht="15.75" thickBot="1" x14ac:dyDescent="0.3">
      <c r="B30" s="592">
        <f t="shared" si="1"/>
        <v>59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1535.2500000000009</v>
      </c>
    </row>
    <row r="31" spans="2:9" ht="15.75" thickTop="1" x14ac:dyDescent="0.25">
      <c r="C31" s="15">
        <f>SUM(C9:C30)</f>
        <v>129</v>
      </c>
      <c r="D31" s="6">
        <f>SUM(D9:D30)</f>
        <v>3513.4300000000003</v>
      </c>
      <c r="E31" s="13"/>
      <c r="F31" s="6">
        <f>SUM(F9:F30)</f>
        <v>3513.4300000000003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42" t="s">
        <v>19</v>
      </c>
      <c r="D34" s="104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G1" workbookViewId="0">
      <selection activeCell="Q21" sqref="Q2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02" t="s">
        <v>289</v>
      </c>
      <c r="B1" s="1002"/>
      <c r="C1" s="1002"/>
      <c r="D1" s="1002"/>
      <c r="E1" s="1002"/>
      <c r="F1" s="1002"/>
      <c r="G1" s="1002"/>
      <c r="H1" s="11">
        <v>1</v>
      </c>
      <c r="K1" s="1002" t="str">
        <f>A1</f>
        <v>INVENTARIO    DEL MES DE   AGOSTO   2022</v>
      </c>
      <c r="L1" s="1002"/>
      <c r="M1" s="1002"/>
      <c r="N1" s="1002"/>
      <c r="O1" s="1002"/>
      <c r="P1" s="1002"/>
      <c r="Q1" s="1002"/>
      <c r="R1" s="11">
        <v>2</v>
      </c>
      <c r="U1" s="1006" t="s">
        <v>308</v>
      </c>
      <c r="V1" s="1006"/>
      <c r="W1" s="1006"/>
      <c r="X1" s="1006"/>
      <c r="Y1" s="1006"/>
      <c r="Z1" s="1006"/>
      <c r="AA1" s="1006"/>
      <c r="AB1" s="11">
        <v>3</v>
      </c>
      <c r="AE1" s="1006" t="str">
        <f>U1</f>
        <v>ENTRADA DEL MES DE  SEPTIEMBRE 2022</v>
      </c>
      <c r="AF1" s="1006"/>
      <c r="AG1" s="1006"/>
      <c r="AH1" s="1006"/>
      <c r="AI1" s="1006"/>
      <c r="AJ1" s="1006"/>
      <c r="AK1" s="100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/>
      <c r="AJ4" s="62"/>
      <c r="AK4" s="155"/>
      <c r="AL4" s="155"/>
    </row>
    <row r="5" spans="1:39" ht="15" customHeight="1" x14ac:dyDescent="0.25">
      <c r="A5" s="577" t="s">
        <v>65</v>
      </c>
      <c r="B5" s="1047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48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47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48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47"/>
      <c r="C6" s="12"/>
      <c r="D6" s="12"/>
      <c r="E6" s="588">
        <v>90</v>
      </c>
      <c r="F6" s="144">
        <v>9</v>
      </c>
      <c r="G6" s="47">
        <f>F78</f>
        <v>160</v>
      </c>
      <c r="H6" s="7">
        <f>E6-G6+E7+E5-G5+E4</f>
        <v>30</v>
      </c>
      <c r="K6" s="227"/>
      <c r="L6" s="1049"/>
      <c r="M6" s="404"/>
      <c r="N6" s="134"/>
      <c r="O6" s="209"/>
      <c r="P6" s="62"/>
      <c r="Q6" s="47">
        <f>P78</f>
        <v>120</v>
      </c>
      <c r="R6" s="7">
        <f>O6-Q6+O7+O5-Q5+O4</f>
        <v>30</v>
      </c>
      <c r="U6" s="227"/>
      <c r="V6" s="1047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49"/>
      <c r="AG6" s="404"/>
      <c r="AH6" s="134"/>
      <c r="AI6" s="209"/>
      <c r="AJ6" s="62"/>
      <c r="AK6" s="47">
        <f>AJ78</f>
        <v>0</v>
      </c>
      <c r="AL6" s="7">
        <f>AI6-AK6+AI7+AI5-AK5+AI4</f>
        <v>150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15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15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15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700">
        <v>10</v>
      </c>
      <c r="O13" s="701">
        <v>44806</v>
      </c>
      <c r="P13" s="700">
        <f>N13</f>
        <v>10</v>
      </c>
      <c r="Q13" s="702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15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700">
        <v>10</v>
      </c>
      <c r="O14" s="701">
        <v>44809</v>
      </c>
      <c r="P14" s="700">
        <f t="shared" ref="P14:P76" si="10">N14</f>
        <v>10</v>
      </c>
      <c r="Q14" s="702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15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700">
        <v>10</v>
      </c>
      <c r="O15" s="701">
        <v>44811</v>
      </c>
      <c r="P15" s="700">
        <f t="shared" si="10"/>
        <v>10</v>
      </c>
      <c r="Q15" s="702" t="s">
        <v>576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15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150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700">
        <v>10</v>
      </c>
      <c r="O16" s="701">
        <v>44814</v>
      </c>
      <c r="P16" s="700">
        <f t="shared" si="10"/>
        <v>10</v>
      </c>
      <c r="Q16" s="702" t="s">
        <v>597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15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150</v>
      </c>
    </row>
    <row r="17" spans="1:39" x14ac:dyDescent="0.25">
      <c r="B17" s="83">
        <f t="shared" si="0"/>
        <v>8</v>
      </c>
      <c r="C17" s="73">
        <v>1</v>
      </c>
      <c r="D17" s="700">
        <v>10</v>
      </c>
      <c r="E17" s="701">
        <v>44806</v>
      </c>
      <c r="F17" s="700">
        <f t="shared" si="1"/>
        <v>10</v>
      </c>
      <c r="G17" s="702" t="s">
        <v>546</v>
      </c>
      <c r="H17" s="389">
        <v>100</v>
      </c>
      <c r="I17" s="105">
        <f t="shared" si="6"/>
        <v>80</v>
      </c>
      <c r="L17" s="83">
        <f t="shared" si="2"/>
        <v>6</v>
      </c>
      <c r="M17" s="15">
        <v>1</v>
      </c>
      <c r="N17" s="700">
        <v>10</v>
      </c>
      <c r="O17" s="701">
        <v>44820</v>
      </c>
      <c r="P17" s="700">
        <f t="shared" si="10"/>
        <v>10</v>
      </c>
      <c r="Q17" s="702" t="s">
        <v>652</v>
      </c>
      <c r="R17" s="389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15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150</v>
      </c>
    </row>
    <row r="18" spans="1:39" x14ac:dyDescent="0.25">
      <c r="A18" s="122"/>
      <c r="B18" s="83">
        <f t="shared" si="0"/>
        <v>7</v>
      </c>
      <c r="C18" s="73">
        <v>1</v>
      </c>
      <c r="D18" s="700">
        <v>10</v>
      </c>
      <c r="E18" s="701">
        <v>44811</v>
      </c>
      <c r="F18" s="700">
        <f t="shared" si="1"/>
        <v>10</v>
      </c>
      <c r="G18" s="702" t="s">
        <v>576</v>
      </c>
      <c r="H18" s="389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700">
        <v>10</v>
      </c>
      <c r="O18" s="701">
        <v>44823</v>
      </c>
      <c r="P18" s="700">
        <f t="shared" si="10"/>
        <v>10</v>
      </c>
      <c r="Q18" s="702" t="s">
        <v>662</v>
      </c>
      <c r="R18" s="389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15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150</v>
      </c>
    </row>
    <row r="19" spans="1:39" x14ac:dyDescent="0.25">
      <c r="A19" s="122"/>
      <c r="B19" s="83">
        <f t="shared" si="0"/>
        <v>6</v>
      </c>
      <c r="C19" s="15">
        <v>1</v>
      </c>
      <c r="D19" s="700">
        <v>10</v>
      </c>
      <c r="E19" s="701">
        <v>44814</v>
      </c>
      <c r="F19" s="700">
        <f t="shared" si="1"/>
        <v>10</v>
      </c>
      <c r="G19" s="702" t="s">
        <v>597</v>
      </c>
      <c r="H19" s="389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700">
        <v>10</v>
      </c>
      <c r="O19" s="701">
        <v>44824</v>
      </c>
      <c r="P19" s="700">
        <f t="shared" si="10"/>
        <v>10</v>
      </c>
      <c r="Q19" s="702" t="s">
        <v>693</v>
      </c>
      <c r="R19" s="389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15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150</v>
      </c>
    </row>
    <row r="20" spans="1:39" x14ac:dyDescent="0.25">
      <c r="A20" s="122"/>
      <c r="B20" s="83">
        <f t="shared" si="0"/>
        <v>5</v>
      </c>
      <c r="C20" s="15">
        <v>1</v>
      </c>
      <c r="D20" s="700">
        <v>10</v>
      </c>
      <c r="E20" s="701">
        <v>44823</v>
      </c>
      <c r="F20" s="700">
        <f t="shared" si="1"/>
        <v>10</v>
      </c>
      <c r="G20" s="702" t="s">
        <v>662</v>
      </c>
      <c r="H20" s="389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700">
        <v>10</v>
      </c>
      <c r="O20" s="701">
        <v>44825</v>
      </c>
      <c r="P20" s="700">
        <f t="shared" si="10"/>
        <v>10</v>
      </c>
      <c r="Q20" s="702" t="s">
        <v>695</v>
      </c>
      <c r="R20" s="389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15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150</v>
      </c>
    </row>
    <row r="21" spans="1:39" x14ac:dyDescent="0.25">
      <c r="A21" s="122"/>
      <c r="B21" s="83">
        <f t="shared" si="0"/>
        <v>4</v>
      </c>
      <c r="C21" s="15">
        <v>1</v>
      </c>
      <c r="D21" s="700">
        <v>10</v>
      </c>
      <c r="E21" s="701">
        <v>44824</v>
      </c>
      <c r="F21" s="700">
        <f t="shared" si="1"/>
        <v>10</v>
      </c>
      <c r="G21" s="702" t="s">
        <v>692</v>
      </c>
      <c r="H21" s="389">
        <v>100</v>
      </c>
      <c r="I21" s="105">
        <f t="shared" si="6"/>
        <v>40</v>
      </c>
      <c r="K21" s="122"/>
      <c r="L21" s="83">
        <f t="shared" si="2"/>
        <v>3</v>
      </c>
      <c r="M21" s="15"/>
      <c r="N21" s="700"/>
      <c r="O21" s="701"/>
      <c r="P21" s="700">
        <f t="shared" si="10"/>
        <v>0</v>
      </c>
      <c r="Q21" s="702"/>
      <c r="R21" s="389"/>
      <c r="S21" s="105">
        <f t="shared" si="7"/>
        <v>30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15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150</v>
      </c>
    </row>
    <row r="22" spans="1:39" x14ac:dyDescent="0.25">
      <c r="A22" s="122"/>
      <c r="B22" s="234">
        <f t="shared" si="0"/>
        <v>3</v>
      </c>
      <c r="C22" s="15">
        <v>1</v>
      </c>
      <c r="D22" s="700">
        <v>10</v>
      </c>
      <c r="E22" s="701">
        <v>44825</v>
      </c>
      <c r="F22" s="700">
        <f t="shared" si="1"/>
        <v>10</v>
      </c>
      <c r="G22" s="702" t="s">
        <v>695</v>
      </c>
      <c r="H22" s="389">
        <v>100</v>
      </c>
      <c r="I22" s="105">
        <f t="shared" si="6"/>
        <v>30</v>
      </c>
      <c r="K22" s="122"/>
      <c r="L22" s="234">
        <f t="shared" si="2"/>
        <v>3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30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15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150</v>
      </c>
    </row>
    <row r="23" spans="1:39" x14ac:dyDescent="0.25">
      <c r="A23" s="123"/>
      <c r="B23" s="234">
        <f t="shared" si="0"/>
        <v>3</v>
      </c>
      <c r="C23" s="15"/>
      <c r="D23" s="700"/>
      <c r="E23" s="701"/>
      <c r="F23" s="700">
        <f t="shared" si="1"/>
        <v>0</v>
      </c>
      <c r="G23" s="702"/>
      <c r="H23" s="389"/>
      <c r="I23" s="105">
        <f t="shared" si="6"/>
        <v>30</v>
      </c>
      <c r="K23" s="123"/>
      <c r="L23" s="234">
        <f t="shared" si="2"/>
        <v>3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30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15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150</v>
      </c>
    </row>
    <row r="24" spans="1:39" x14ac:dyDescent="0.25">
      <c r="A24" s="122"/>
      <c r="B24" s="234">
        <f t="shared" si="0"/>
        <v>3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30</v>
      </c>
      <c r="K24" s="122"/>
      <c r="L24" s="234">
        <f t="shared" si="2"/>
        <v>3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30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15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150</v>
      </c>
    </row>
    <row r="25" spans="1:39" x14ac:dyDescent="0.25">
      <c r="A25" s="122"/>
      <c r="B25" s="234">
        <f t="shared" si="0"/>
        <v>3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30</v>
      </c>
      <c r="K25" s="122"/>
      <c r="L25" s="234">
        <f t="shared" si="2"/>
        <v>3</v>
      </c>
      <c r="M25" s="15"/>
      <c r="N25" s="700"/>
      <c r="O25" s="701"/>
      <c r="P25" s="700">
        <f t="shared" si="10"/>
        <v>0</v>
      </c>
      <c r="Q25" s="702"/>
      <c r="R25" s="389"/>
      <c r="S25" s="105">
        <f t="shared" si="7"/>
        <v>30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15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150</v>
      </c>
    </row>
    <row r="26" spans="1:39" x14ac:dyDescent="0.25">
      <c r="A26" s="122"/>
      <c r="B26" s="183">
        <f t="shared" si="0"/>
        <v>3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30</v>
      </c>
      <c r="K26" s="122"/>
      <c r="L26" s="183">
        <f t="shared" si="2"/>
        <v>3</v>
      </c>
      <c r="M26" s="15"/>
      <c r="N26" s="700"/>
      <c r="O26" s="701"/>
      <c r="P26" s="700">
        <f t="shared" si="10"/>
        <v>0</v>
      </c>
      <c r="Q26" s="702"/>
      <c r="R26" s="389"/>
      <c r="S26" s="105">
        <f t="shared" si="7"/>
        <v>30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15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150</v>
      </c>
    </row>
    <row r="27" spans="1:39" x14ac:dyDescent="0.25">
      <c r="A27" s="122"/>
      <c r="B27" s="234">
        <f t="shared" si="0"/>
        <v>3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30</v>
      </c>
      <c r="K27" s="122"/>
      <c r="L27" s="234">
        <f t="shared" si="2"/>
        <v>3</v>
      </c>
      <c r="M27" s="15"/>
      <c r="N27" s="700"/>
      <c r="O27" s="701"/>
      <c r="P27" s="700">
        <f t="shared" si="10"/>
        <v>0</v>
      </c>
      <c r="Q27" s="702"/>
      <c r="R27" s="389"/>
      <c r="S27" s="105">
        <f t="shared" si="7"/>
        <v>30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15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150</v>
      </c>
    </row>
    <row r="28" spans="1:39" x14ac:dyDescent="0.25">
      <c r="A28" s="122"/>
      <c r="B28" s="183">
        <f t="shared" si="0"/>
        <v>3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30</v>
      </c>
      <c r="K28" s="122"/>
      <c r="L28" s="183">
        <f t="shared" si="2"/>
        <v>3</v>
      </c>
      <c r="M28" s="15"/>
      <c r="N28" s="700"/>
      <c r="O28" s="701"/>
      <c r="P28" s="700">
        <f t="shared" si="10"/>
        <v>0</v>
      </c>
      <c r="Q28" s="702"/>
      <c r="R28" s="389"/>
      <c r="S28" s="105">
        <f t="shared" si="7"/>
        <v>30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15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150</v>
      </c>
    </row>
    <row r="29" spans="1:39" x14ac:dyDescent="0.25">
      <c r="A29" s="122"/>
      <c r="B29" s="234">
        <f t="shared" si="0"/>
        <v>3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30</v>
      </c>
      <c r="K29" s="122"/>
      <c r="L29" s="234">
        <f t="shared" si="2"/>
        <v>3</v>
      </c>
      <c r="M29" s="15"/>
      <c r="N29" s="700"/>
      <c r="O29" s="701"/>
      <c r="P29" s="700">
        <f t="shared" si="10"/>
        <v>0</v>
      </c>
      <c r="Q29" s="702"/>
      <c r="R29" s="389"/>
      <c r="S29" s="105">
        <f t="shared" si="7"/>
        <v>30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15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150</v>
      </c>
    </row>
    <row r="30" spans="1:39" x14ac:dyDescent="0.25">
      <c r="A30" s="122"/>
      <c r="B30" s="234">
        <f t="shared" si="0"/>
        <v>3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30</v>
      </c>
      <c r="K30" s="122"/>
      <c r="L30" s="234">
        <f t="shared" si="2"/>
        <v>3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30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15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150</v>
      </c>
    </row>
    <row r="31" spans="1:39" x14ac:dyDescent="0.25">
      <c r="A31" s="122"/>
      <c r="B31" s="234">
        <f t="shared" si="0"/>
        <v>3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30</v>
      </c>
      <c r="K31" s="122"/>
      <c r="L31" s="234">
        <f t="shared" si="2"/>
        <v>3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30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15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150</v>
      </c>
    </row>
    <row r="32" spans="1:39" x14ac:dyDescent="0.25">
      <c r="A32" s="122"/>
      <c r="B32" s="234">
        <f t="shared" si="0"/>
        <v>3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30</v>
      </c>
      <c r="K32" s="122"/>
      <c r="L32" s="234">
        <f t="shared" si="2"/>
        <v>3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30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15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150</v>
      </c>
    </row>
    <row r="33" spans="1:39" x14ac:dyDescent="0.25">
      <c r="A33" s="122"/>
      <c r="B33" s="234">
        <f t="shared" si="0"/>
        <v>3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30</v>
      </c>
      <c r="K33" s="122"/>
      <c r="L33" s="234">
        <f t="shared" si="2"/>
        <v>3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30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15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150</v>
      </c>
    </row>
    <row r="34" spans="1:39" x14ac:dyDescent="0.25">
      <c r="A34" s="122"/>
      <c r="B34" s="234">
        <f t="shared" si="0"/>
        <v>3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30</v>
      </c>
      <c r="K34" s="122"/>
      <c r="L34" s="234">
        <f t="shared" si="2"/>
        <v>3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30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15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150</v>
      </c>
    </row>
    <row r="35" spans="1:39" x14ac:dyDescent="0.25">
      <c r="A35" s="122"/>
      <c r="B35" s="234">
        <f t="shared" si="0"/>
        <v>3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30</v>
      </c>
      <c r="K35" s="122"/>
      <c r="L35" s="234">
        <f t="shared" si="2"/>
        <v>3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30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15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150</v>
      </c>
    </row>
    <row r="36" spans="1:39" x14ac:dyDescent="0.25">
      <c r="A36" s="122" t="s">
        <v>22</v>
      </c>
      <c r="B36" s="234">
        <f t="shared" si="0"/>
        <v>3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30</v>
      </c>
      <c r="K36" s="122" t="s">
        <v>22</v>
      </c>
      <c r="L36" s="234">
        <f t="shared" si="2"/>
        <v>3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30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15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150</v>
      </c>
    </row>
    <row r="37" spans="1:39" x14ac:dyDescent="0.25">
      <c r="A37" s="123"/>
      <c r="B37" s="234">
        <f t="shared" si="0"/>
        <v>3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30</v>
      </c>
      <c r="K37" s="123"/>
      <c r="L37" s="234">
        <f t="shared" si="2"/>
        <v>3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30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15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150</v>
      </c>
    </row>
    <row r="38" spans="1:39" x14ac:dyDescent="0.25">
      <c r="A38" s="122"/>
      <c r="B38" s="234">
        <f t="shared" si="0"/>
        <v>3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30</v>
      </c>
      <c r="K38" s="122"/>
      <c r="L38" s="234">
        <f t="shared" si="2"/>
        <v>3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30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15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150</v>
      </c>
    </row>
    <row r="39" spans="1:39" x14ac:dyDescent="0.25">
      <c r="A39" s="122"/>
      <c r="B39" s="83">
        <f t="shared" si="0"/>
        <v>3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30</v>
      </c>
      <c r="K39" s="122"/>
      <c r="L39" s="83">
        <f t="shared" si="2"/>
        <v>3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30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15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150</v>
      </c>
    </row>
    <row r="40" spans="1:39" x14ac:dyDescent="0.25">
      <c r="A40" s="122"/>
      <c r="B40" s="83">
        <f t="shared" si="0"/>
        <v>3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30</v>
      </c>
      <c r="K40" s="122"/>
      <c r="L40" s="83">
        <f t="shared" si="2"/>
        <v>3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30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15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150</v>
      </c>
    </row>
    <row r="41" spans="1:39" x14ac:dyDescent="0.25">
      <c r="A41" s="122"/>
      <c r="B41" s="83">
        <f t="shared" si="0"/>
        <v>3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30</v>
      </c>
      <c r="K41" s="122"/>
      <c r="L41" s="83">
        <f t="shared" si="2"/>
        <v>3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30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15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150</v>
      </c>
    </row>
    <row r="42" spans="1:39" x14ac:dyDescent="0.25">
      <c r="A42" s="122"/>
      <c r="B42" s="83">
        <f t="shared" si="0"/>
        <v>3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30</v>
      </c>
      <c r="K42" s="122"/>
      <c r="L42" s="83">
        <f t="shared" si="2"/>
        <v>3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30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15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150</v>
      </c>
    </row>
    <row r="43" spans="1:39" x14ac:dyDescent="0.25">
      <c r="A43" s="122"/>
      <c r="B43" s="83">
        <f t="shared" si="0"/>
        <v>3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30</v>
      </c>
      <c r="K43" s="122"/>
      <c r="L43" s="83">
        <f t="shared" si="2"/>
        <v>3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30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150</v>
      </c>
    </row>
    <row r="44" spans="1:39" x14ac:dyDescent="0.25">
      <c r="A44" s="122"/>
      <c r="B44" s="83">
        <f t="shared" si="0"/>
        <v>3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30</v>
      </c>
      <c r="K44" s="122"/>
      <c r="L44" s="83">
        <f t="shared" si="2"/>
        <v>3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30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150</v>
      </c>
    </row>
    <row r="45" spans="1:39" x14ac:dyDescent="0.25">
      <c r="A45" s="122"/>
      <c r="B45" s="83">
        <f t="shared" si="0"/>
        <v>3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30</v>
      </c>
      <c r="K45" s="122"/>
      <c r="L45" s="83">
        <f t="shared" si="2"/>
        <v>3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30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150</v>
      </c>
    </row>
    <row r="46" spans="1:39" x14ac:dyDescent="0.25">
      <c r="A46" s="122"/>
      <c r="B46" s="83">
        <f t="shared" si="0"/>
        <v>3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30</v>
      </c>
      <c r="K46" s="122"/>
      <c r="L46" s="83">
        <f t="shared" si="2"/>
        <v>3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30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150</v>
      </c>
    </row>
    <row r="47" spans="1:39" x14ac:dyDescent="0.25">
      <c r="A47" s="122"/>
      <c r="B47" s="83">
        <f t="shared" si="0"/>
        <v>3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30</v>
      </c>
      <c r="K47" s="122"/>
      <c r="L47" s="83">
        <f t="shared" si="2"/>
        <v>3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30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150</v>
      </c>
    </row>
    <row r="48" spans="1:39" x14ac:dyDescent="0.25">
      <c r="A48" s="122"/>
      <c r="B48" s="83">
        <f t="shared" si="0"/>
        <v>3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30</v>
      </c>
      <c r="K48" s="122"/>
      <c r="L48" s="83">
        <f t="shared" si="2"/>
        <v>3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30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150</v>
      </c>
    </row>
    <row r="49" spans="1:39" x14ac:dyDescent="0.25">
      <c r="A49" s="122"/>
      <c r="B49" s="83">
        <f t="shared" si="0"/>
        <v>3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30</v>
      </c>
      <c r="K49" s="122"/>
      <c r="L49" s="83">
        <f t="shared" si="2"/>
        <v>3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30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150</v>
      </c>
    </row>
    <row r="50" spans="1:39" x14ac:dyDescent="0.25">
      <c r="A50" s="122"/>
      <c r="B50" s="83">
        <f t="shared" si="0"/>
        <v>3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30</v>
      </c>
      <c r="K50" s="122"/>
      <c r="L50" s="83">
        <f t="shared" si="2"/>
        <v>3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30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150</v>
      </c>
    </row>
    <row r="51" spans="1:39" x14ac:dyDescent="0.25">
      <c r="A51" s="122"/>
      <c r="B51" s="83">
        <f t="shared" si="0"/>
        <v>3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30</v>
      </c>
      <c r="K51" s="122"/>
      <c r="L51" s="83">
        <f t="shared" si="2"/>
        <v>3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30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150</v>
      </c>
    </row>
    <row r="52" spans="1:39" x14ac:dyDescent="0.25">
      <c r="A52" s="122"/>
      <c r="B52" s="83">
        <f t="shared" si="0"/>
        <v>3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30</v>
      </c>
      <c r="K52" s="122"/>
      <c r="L52" s="83">
        <f t="shared" si="2"/>
        <v>3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30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150</v>
      </c>
    </row>
    <row r="53" spans="1:39" x14ac:dyDescent="0.25">
      <c r="A53" s="122"/>
      <c r="B53" s="83">
        <f t="shared" si="0"/>
        <v>3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30</v>
      </c>
      <c r="K53" s="122"/>
      <c r="L53" s="83">
        <f t="shared" si="2"/>
        <v>3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30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150</v>
      </c>
    </row>
    <row r="54" spans="1:39" x14ac:dyDescent="0.25">
      <c r="A54" s="122"/>
      <c r="B54" s="83">
        <f t="shared" si="0"/>
        <v>3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30</v>
      </c>
      <c r="K54" s="122"/>
      <c r="L54" s="83">
        <f t="shared" si="2"/>
        <v>3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30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150</v>
      </c>
    </row>
    <row r="55" spans="1:39" x14ac:dyDescent="0.25">
      <c r="A55" s="122"/>
      <c r="B55" s="12">
        <f t="shared" si="0"/>
        <v>3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30</v>
      </c>
      <c r="K55" s="122"/>
      <c r="L55" s="12">
        <f t="shared" si="2"/>
        <v>3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30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150</v>
      </c>
    </row>
    <row r="56" spans="1:39" x14ac:dyDescent="0.25">
      <c r="A56" s="122"/>
      <c r="B56" s="12">
        <f t="shared" si="0"/>
        <v>3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30</v>
      </c>
      <c r="K56" s="122"/>
      <c r="L56" s="12">
        <f t="shared" si="2"/>
        <v>3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30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150</v>
      </c>
    </row>
    <row r="57" spans="1:39" x14ac:dyDescent="0.25">
      <c r="A57" s="122"/>
      <c r="B57" s="12">
        <f t="shared" si="0"/>
        <v>3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30</v>
      </c>
      <c r="K57" s="122"/>
      <c r="L57" s="12">
        <f t="shared" si="2"/>
        <v>3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30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150</v>
      </c>
    </row>
    <row r="58" spans="1:39" x14ac:dyDescent="0.25">
      <c r="A58" s="122"/>
      <c r="B58" s="12">
        <f t="shared" si="0"/>
        <v>3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30</v>
      </c>
      <c r="K58" s="122"/>
      <c r="L58" s="12">
        <f t="shared" si="2"/>
        <v>3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30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150</v>
      </c>
    </row>
    <row r="59" spans="1:39" x14ac:dyDescent="0.25">
      <c r="A59" s="122"/>
      <c r="B59" s="12">
        <f t="shared" si="0"/>
        <v>3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30</v>
      </c>
      <c r="K59" s="122"/>
      <c r="L59" s="12">
        <f t="shared" si="2"/>
        <v>3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30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150</v>
      </c>
    </row>
    <row r="60" spans="1:39" x14ac:dyDescent="0.25">
      <c r="A60" s="122"/>
      <c r="B60" s="12">
        <f t="shared" si="0"/>
        <v>3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30</v>
      </c>
      <c r="K60" s="122"/>
      <c r="L60" s="12">
        <f t="shared" si="2"/>
        <v>3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30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150</v>
      </c>
    </row>
    <row r="61" spans="1:39" x14ac:dyDescent="0.25">
      <c r="A61" s="122"/>
      <c r="B61" s="12">
        <f t="shared" si="0"/>
        <v>3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30</v>
      </c>
      <c r="K61" s="122"/>
      <c r="L61" s="12">
        <f t="shared" si="2"/>
        <v>3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30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150</v>
      </c>
    </row>
    <row r="62" spans="1:39" x14ac:dyDescent="0.25">
      <c r="A62" s="122"/>
      <c r="B62" s="12">
        <f t="shared" si="0"/>
        <v>3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30</v>
      </c>
      <c r="K62" s="122"/>
      <c r="L62" s="12">
        <f t="shared" si="2"/>
        <v>3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30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150</v>
      </c>
    </row>
    <row r="63" spans="1:39" x14ac:dyDescent="0.25">
      <c r="A63" s="122"/>
      <c r="B63" s="12">
        <f t="shared" si="0"/>
        <v>3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30</v>
      </c>
      <c r="K63" s="122"/>
      <c r="L63" s="12">
        <f t="shared" si="2"/>
        <v>3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30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150</v>
      </c>
    </row>
    <row r="64" spans="1:39" x14ac:dyDescent="0.25">
      <c r="A64" s="122"/>
      <c r="B64" s="12">
        <f t="shared" si="0"/>
        <v>3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30</v>
      </c>
      <c r="K64" s="122"/>
      <c r="L64" s="12">
        <f t="shared" si="2"/>
        <v>3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30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150</v>
      </c>
    </row>
    <row r="65" spans="1:39" x14ac:dyDescent="0.25">
      <c r="A65" s="122"/>
      <c r="B65" s="12">
        <f t="shared" si="0"/>
        <v>3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30</v>
      </c>
      <c r="K65" s="122"/>
      <c r="L65" s="12">
        <f t="shared" si="2"/>
        <v>3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30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150</v>
      </c>
    </row>
    <row r="66" spans="1:39" x14ac:dyDescent="0.25">
      <c r="A66" s="122"/>
      <c r="B66" s="12">
        <f t="shared" si="0"/>
        <v>3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30</v>
      </c>
      <c r="K66" s="122"/>
      <c r="L66" s="12">
        <f t="shared" si="2"/>
        <v>3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30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150</v>
      </c>
    </row>
    <row r="67" spans="1:39" x14ac:dyDescent="0.25">
      <c r="A67" s="122"/>
      <c r="B67" s="12">
        <f t="shared" si="0"/>
        <v>3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30</v>
      </c>
      <c r="K67" s="122"/>
      <c r="L67" s="12">
        <f t="shared" si="2"/>
        <v>3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30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3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30</v>
      </c>
      <c r="K68" s="122"/>
      <c r="L68" s="12">
        <f t="shared" si="2"/>
        <v>3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30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3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30</v>
      </c>
      <c r="K69" s="122"/>
      <c r="L69" s="12">
        <f t="shared" si="2"/>
        <v>3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30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3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30</v>
      </c>
      <c r="K70" s="122"/>
      <c r="L70" s="12">
        <f t="shared" si="2"/>
        <v>3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30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3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30</v>
      </c>
      <c r="K71" s="122"/>
      <c r="L71" s="12">
        <f t="shared" si="2"/>
        <v>3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30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3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30</v>
      </c>
      <c r="K72" s="122"/>
      <c r="L72" s="12">
        <f t="shared" si="2"/>
        <v>3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30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3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30</v>
      </c>
      <c r="K73" s="122"/>
      <c r="L73" s="12">
        <f t="shared" si="2"/>
        <v>3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30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3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30</v>
      </c>
      <c r="K74" s="122"/>
      <c r="L74" s="12">
        <f t="shared" ref="L74:L75" si="14">L73-M74</f>
        <v>3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30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3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30</v>
      </c>
      <c r="K75" s="122"/>
      <c r="L75" s="12">
        <f t="shared" si="14"/>
        <v>3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30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30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30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12</v>
      </c>
      <c r="N78" s="6">
        <f>SUM(N9:N77)</f>
        <v>120</v>
      </c>
      <c r="P78" s="6">
        <f>SUM(P9:P77)</f>
        <v>120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</v>
      </c>
      <c r="N81" s="45" t="s">
        <v>4</v>
      </c>
      <c r="O81" s="56">
        <f>P5+P6-M78+P7</f>
        <v>3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004" t="s">
        <v>11</v>
      </c>
      <c r="D83" s="1005"/>
      <c r="E83" s="57">
        <f>E5+E6-F78+E7</f>
        <v>30</v>
      </c>
      <c r="F83" s="73"/>
      <c r="M83" s="1004" t="s">
        <v>11</v>
      </c>
      <c r="N83" s="1005"/>
      <c r="O83" s="57">
        <f>O5+O6-P78+O7</f>
        <v>30</v>
      </c>
      <c r="P83" s="73"/>
      <c r="W83" s="1004" t="s">
        <v>11</v>
      </c>
      <c r="X83" s="1005"/>
      <c r="Y83" s="57">
        <f>Y5+Y6-Z78+Y7</f>
        <v>150</v>
      </c>
      <c r="Z83" s="73"/>
      <c r="AG83" s="1004" t="s">
        <v>11</v>
      </c>
      <c r="AH83" s="1005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G13" sqref="G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06" t="s">
        <v>306</v>
      </c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00" t="s">
        <v>400</v>
      </c>
      <c r="B5" s="1014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00"/>
      <c r="B6" s="101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8">
        <f>H9*F9</f>
        <v>1435</v>
      </c>
    </row>
    <row r="10" spans="1:9" x14ac:dyDescent="0.25">
      <c r="B10" s="592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9">
        <f t="shared" ref="I10:I30" si="1">H10*F10</f>
        <v>33360</v>
      </c>
    </row>
    <row r="11" spans="1:9" x14ac:dyDescent="0.25">
      <c r="A11" s="55" t="s">
        <v>32</v>
      </c>
      <c r="B11" s="592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9">
        <f t="shared" si="1"/>
        <v>432764.25</v>
      </c>
    </row>
    <row r="12" spans="1:9" x14ac:dyDescent="0.25">
      <c r="A12" s="85"/>
      <c r="B12" s="592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9">
        <f t="shared" si="1"/>
        <v>43920</v>
      </c>
    </row>
    <row r="13" spans="1:9" x14ac:dyDescent="0.25">
      <c r="B13" s="592">
        <f t="shared" si="2"/>
        <v>270</v>
      </c>
      <c r="C13" s="15"/>
      <c r="D13" s="92"/>
      <c r="E13" s="196"/>
      <c r="F13" s="69">
        <f t="shared" si="0"/>
        <v>0</v>
      </c>
      <c r="G13" s="70"/>
      <c r="H13" s="71"/>
      <c r="I13" s="619">
        <f t="shared" si="1"/>
        <v>0</v>
      </c>
    </row>
    <row r="14" spans="1:9" x14ac:dyDescent="0.25">
      <c r="A14" s="55" t="s">
        <v>33</v>
      </c>
      <c r="B14" s="592">
        <f t="shared" si="2"/>
        <v>270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4"/>
      <c r="B15" s="592">
        <f t="shared" si="2"/>
        <v>270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5" t="s">
        <v>413</v>
      </c>
      <c r="B16" s="592">
        <f t="shared" si="2"/>
        <v>270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5" t="s">
        <v>414</v>
      </c>
      <c r="B17" s="592">
        <f t="shared" si="2"/>
        <v>270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5" t="s">
        <v>415</v>
      </c>
      <c r="B18" s="592">
        <f t="shared" si="2"/>
        <v>270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4"/>
      <c r="B19" s="592">
        <f t="shared" si="2"/>
        <v>270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4"/>
      <c r="B20" s="592">
        <f t="shared" si="2"/>
        <v>270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270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270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270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270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270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270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270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270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270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270</v>
      </c>
      <c r="C30" s="37"/>
      <c r="D30" s="150">
        <f t="shared" ref="D30" si="3">C30*B30</f>
        <v>0</v>
      </c>
      <c r="E30" s="198"/>
      <c r="F30" s="69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382</v>
      </c>
      <c r="D31" s="519">
        <f>SUM(D9:D30)</f>
        <v>10782.05</v>
      </c>
      <c r="E31" s="13"/>
      <c r="F31" s="6">
        <f>SUM(F9:F30)</f>
        <v>10782.05</v>
      </c>
      <c r="G31" s="31"/>
      <c r="H31" s="17"/>
      <c r="I31" s="621">
        <f>SUM(I9:I30)</f>
        <v>511479.25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42" t="s">
        <v>19</v>
      </c>
      <c r="D34" s="104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workbookViewId="0">
      <pane ySplit="9" topLeftCell="A52" activePane="bottomLeft" state="frozen"/>
      <selection pane="bottomLeft" activeCell="E59" sqref="E5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52" t="s">
        <v>290</v>
      </c>
      <c r="B1" s="1052"/>
      <c r="C1" s="1052"/>
      <c r="D1" s="1052"/>
      <c r="E1" s="1052"/>
      <c r="F1" s="1052"/>
      <c r="G1" s="1052"/>
      <c r="H1" s="1052"/>
      <c r="I1" s="1052"/>
      <c r="J1" s="99">
        <v>1</v>
      </c>
      <c r="L1" s="1055" t="s">
        <v>306</v>
      </c>
      <c r="M1" s="1055"/>
      <c r="N1" s="1055"/>
      <c r="O1" s="1055"/>
      <c r="P1" s="1055"/>
      <c r="Q1" s="1055"/>
      <c r="R1" s="1055"/>
      <c r="S1" s="1055"/>
      <c r="T1" s="105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53" t="s">
        <v>52</v>
      </c>
      <c r="B5" s="1054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3501.72</v>
      </c>
      <c r="H5" s="58">
        <f>E4+E5+E6-G5+E7</f>
        <v>3515.1300000000006</v>
      </c>
      <c r="L5" s="1053" t="s">
        <v>52</v>
      </c>
      <c r="M5" s="1054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53"/>
      <c r="B6" s="1014"/>
      <c r="C6" s="237">
        <v>85</v>
      </c>
      <c r="D6" s="337">
        <v>44764</v>
      </c>
      <c r="E6" s="256">
        <v>4005.63</v>
      </c>
      <c r="F6" s="242">
        <v>160</v>
      </c>
      <c r="G6" s="73"/>
      <c r="L6" s="1053"/>
      <c r="M6" s="1014"/>
      <c r="N6" s="237"/>
      <c r="O6" s="337"/>
      <c r="P6" s="256"/>
      <c r="Q6" s="242"/>
      <c r="R6" s="73"/>
    </row>
    <row r="7" spans="1:21" ht="15.75" customHeight="1" thickBot="1" x14ac:dyDescent="0.35">
      <c r="A7" s="1053"/>
      <c r="B7" s="1014"/>
      <c r="C7" s="237"/>
      <c r="D7" s="337"/>
      <c r="E7" s="256"/>
      <c r="F7" s="242"/>
      <c r="G7" s="73"/>
      <c r="I7" s="379"/>
      <c r="J7" s="379"/>
      <c r="L7" s="1053"/>
      <c r="M7" s="1014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45" t="s">
        <v>47</v>
      </c>
      <c r="J8" s="1050" t="s">
        <v>4</v>
      </c>
      <c r="M8" s="426"/>
      <c r="N8" s="237"/>
      <c r="O8" s="337"/>
      <c r="P8" s="240"/>
      <c r="Q8" s="241"/>
      <c r="R8" s="73"/>
      <c r="T8" s="1045" t="s">
        <v>47</v>
      </c>
      <c r="U8" s="105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46"/>
      <c r="J9" s="105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46"/>
      <c r="U9" s="1051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3">
        <v>49.65</v>
      </c>
      <c r="E41" s="789">
        <v>44802</v>
      </c>
      <c r="F41" s="788">
        <f t="shared" si="4"/>
        <v>49.65</v>
      </c>
      <c r="G41" s="790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3">
        <v>55.2</v>
      </c>
      <c r="E42" s="789">
        <v>44803</v>
      </c>
      <c r="F42" s="788">
        <f t="shared" si="4"/>
        <v>55.2</v>
      </c>
      <c r="G42" s="790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3">
        <v>80.010000000000005</v>
      </c>
      <c r="E43" s="789">
        <v>44805</v>
      </c>
      <c r="F43" s="788">
        <f t="shared" si="4"/>
        <v>80.010000000000005</v>
      </c>
      <c r="G43" s="790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3">
        <v>49.1</v>
      </c>
      <c r="E44" s="789">
        <v>44806</v>
      </c>
      <c r="F44" s="788">
        <f t="shared" si="4"/>
        <v>49.1</v>
      </c>
      <c r="G44" s="790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3">
        <v>48.15</v>
      </c>
      <c r="E45" s="789">
        <v>44810</v>
      </c>
      <c r="F45" s="788">
        <f t="shared" si="4"/>
        <v>48.15</v>
      </c>
      <c r="G45" s="790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3">
        <v>46.83</v>
      </c>
      <c r="E46" s="789">
        <v>44810</v>
      </c>
      <c r="F46" s="788">
        <f t="shared" si="4"/>
        <v>46.83</v>
      </c>
      <c r="G46" s="790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3">
        <v>48.3</v>
      </c>
      <c r="E47" s="789">
        <v>44810</v>
      </c>
      <c r="F47" s="788">
        <f t="shared" si="4"/>
        <v>48.3</v>
      </c>
      <c r="G47" s="790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3">
        <v>111.02</v>
      </c>
      <c r="E48" s="789">
        <v>44810</v>
      </c>
      <c r="F48" s="788">
        <f t="shared" si="4"/>
        <v>111.02</v>
      </c>
      <c r="G48" s="790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3">
        <v>53.14</v>
      </c>
      <c r="E49" s="789">
        <v>44813</v>
      </c>
      <c r="F49" s="788">
        <f t="shared" si="4"/>
        <v>53.14</v>
      </c>
      <c r="G49" s="790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93">
        <v>51.27</v>
      </c>
      <c r="E50" s="789">
        <v>44817</v>
      </c>
      <c r="F50" s="788">
        <f t="shared" si="4"/>
        <v>51.27</v>
      </c>
      <c r="G50" s="790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93">
        <v>43.22</v>
      </c>
      <c r="E51" s="789">
        <v>44819</v>
      </c>
      <c r="F51" s="788">
        <f t="shared" si="4"/>
        <v>43.22</v>
      </c>
      <c r="G51" s="790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/>
      <c r="R51" s="70"/>
      <c r="S51" s="71"/>
      <c r="T51" s="209"/>
      <c r="U51" s="127"/>
    </row>
    <row r="52" spans="1:21" x14ac:dyDescent="0.25">
      <c r="A52" s="2"/>
      <c r="B52" s="83"/>
      <c r="C52" s="15">
        <v>2</v>
      </c>
      <c r="D52" s="793">
        <v>60.07</v>
      </c>
      <c r="E52" s="789">
        <v>44819</v>
      </c>
      <c r="F52" s="788">
        <f t="shared" si="4"/>
        <v>60.07</v>
      </c>
      <c r="G52" s="790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/>
      <c r="R52" s="70"/>
      <c r="S52" s="71"/>
      <c r="T52" s="209"/>
      <c r="U52" s="127"/>
    </row>
    <row r="53" spans="1:21" x14ac:dyDescent="0.25">
      <c r="A53" s="2"/>
      <c r="B53" s="83"/>
      <c r="C53" s="15">
        <v>1</v>
      </c>
      <c r="D53" s="793">
        <v>26.45</v>
      </c>
      <c r="E53" s="789">
        <v>44819</v>
      </c>
      <c r="F53" s="788">
        <f t="shared" si="4"/>
        <v>26.45</v>
      </c>
      <c r="G53" s="790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/>
      <c r="R53" s="70"/>
      <c r="S53" s="71"/>
      <c r="T53" s="209"/>
      <c r="U53" s="127"/>
    </row>
    <row r="54" spans="1:21" x14ac:dyDescent="0.25">
      <c r="A54" s="2"/>
      <c r="B54" s="83"/>
      <c r="C54" s="15">
        <v>4</v>
      </c>
      <c r="D54" s="793">
        <v>119.46</v>
      </c>
      <c r="E54" s="789">
        <v>44823</v>
      </c>
      <c r="F54" s="788">
        <f t="shared" si="4"/>
        <v>119.46</v>
      </c>
      <c r="G54" s="790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/>
      <c r="R54" s="70"/>
      <c r="S54" s="71"/>
      <c r="T54" s="209"/>
      <c r="U54" s="127"/>
    </row>
    <row r="55" spans="1:21" x14ac:dyDescent="0.25">
      <c r="A55" s="2"/>
      <c r="B55" s="83"/>
      <c r="C55" s="15">
        <v>4</v>
      </c>
      <c r="D55" s="793">
        <v>103.05</v>
      </c>
      <c r="E55" s="789">
        <v>44824</v>
      </c>
      <c r="F55" s="788">
        <f t="shared" si="4"/>
        <v>103.05</v>
      </c>
      <c r="G55" s="790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/>
      <c r="R55" s="70"/>
      <c r="S55" s="71"/>
      <c r="T55" s="209"/>
      <c r="U55" s="127"/>
    </row>
    <row r="56" spans="1:21" x14ac:dyDescent="0.25">
      <c r="A56" s="2"/>
      <c r="B56" s="83"/>
      <c r="C56" s="15">
        <v>1</v>
      </c>
      <c r="D56" s="793">
        <v>31.03</v>
      </c>
      <c r="E56" s="789">
        <v>44824</v>
      </c>
      <c r="F56" s="788">
        <f t="shared" si="4"/>
        <v>31.03</v>
      </c>
      <c r="G56" s="790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/>
      <c r="R56" s="70"/>
      <c r="S56" s="71"/>
      <c r="T56" s="209"/>
      <c r="U56" s="127"/>
    </row>
    <row r="57" spans="1:21" x14ac:dyDescent="0.25">
      <c r="A57" s="2"/>
      <c r="B57" s="83"/>
      <c r="C57" s="15">
        <v>2</v>
      </c>
      <c r="D57" s="793">
        <v>49.28</v>
      </c>
      <c r="E57" s="789">
        <v>44825</v>
      </c>
      <c r="F57" s="788">
        <f t="shared" si="4"/>
        <v>49.28</v>
      </c>
      <c r="G57" s="790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/>
      <c r="R57" s="70"/>
      <c r="S57" s="71"/>
      <c r="T57" s="209"/>
      <c r="U57" s="127"/>
    </row>
    <row r="58" spans="1:21" x14ac:dyDescent="0.25">
      <c r="A58" s="2"/>
      <c r="B58" s="83"/>
      <c r="C58" s="15">
        <v>4</v>
      </c>
      <c r="D58" s="793">
        <v>108.75</v>
      </c>
      <c r="E58" s="789">
        <v>44825</v>
      </c>
      <c r="F58" s="788">
        <f t="shared" si="4"/>
        <v>108.75</v>
      </c>
      <c r="G58" s="790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/>
      <c r="R58" s="70"/>
      <c r="S58" s="71"/>
      <c r="T58" s="209"/>
      <c r="U58" s="127"/>
    </row>
    <row r="59" spans="1:21" x14ac:dyDescent="0.25">
      <c r="A59" s="2"/>
      <c r="B59" s="83"/>
      <c r="C59" s="15"/>
      <c r="D59" s="793"/>
      <c r="E59" s="789"/>
      <c r="F59" s="788">
        <f t="shared" si="4"/>
        <v>0</v>
      </c>
      <c r="G59" s="790"/>
      <c r="H59" s="206"/>
      <c r="I59" s="209">
        <f t="shared" si="0"/>
        <v>3515.1300000000006</v>
      </c>
      <c r="J59" s="127">
        <f t="shared" si="1"/>
        <v>142</v>
      </c>
      <c r="L59" s="2"/>
      <c r="M59" s="83"/>
      <c r="N59" s="15"/>
      <c r="O59" s="151"/>
      <c r="P59" s="247"/>
      <c r="Q59" s="69"/>
      <c r="R59" s="70"/>
      <c r="S59" s="71"/>
      <c r="T59" s="209"/>
      <c r="U59" s="127"/>
    </row>
    <row r="60" spans="1:21" x14ac:dyDescent="0.25">
      <c r="A60" s="2"/>
      <c r="B60" s="83"/>
      <c r="C60" s="15"/>
      <c r="D60" s="793"/>
      <c r="E60" s="789"/>
      <c r="F60" s="788">
        <f t="shared" si="4"/>
        <v>0</v>
      </c>
      <c r="G60" s="790"/>
      <c r="H60" s="206"/>
      <c r="I60" s="209">
        <f t="shared" si="0"/>
        <v>3515.1300000000006</v>
      </c>
      <c r="J60" s="127">
        <f t="shared" si="1"/>
        <v>142</v>
      </c>
      <c r="L60" s="2"/>
      <c r="M60" s="83"/>
      <c r="N60" s="15"/>
      <c r="O60" s="151"/>
      <c r="P60" s="247"/>
      <c r="Q60" s="69"/>
      <c r="R60" s="70"/>
      <c r="S60" s="71"/>
      <c r="T60" s="209"/>
      <c r="U60" s="127"/>
    </row>
    <row r="61" spans="1:21" x14ac:dyDescent="0.25">
      <c r="A61" s="2"/>
      <c r="B61" s="83"/>
      <c r="C61" s="15"/>
      <c r="D61" s="793"/>
      <c r="E61" s="789"/>
      <c r="F61" s="788">
        <f t="shared" si="4"/>
        <v>0</v>
      </c>
      <c r="G61" s="790"/>
      <c r="H61" s="206"/>
      <c r="I61" s="209">
        <f t="shared" si="0"/>
        <v>3515.1300000000006</v>
      </c>
      <c r="J61" s="127">
        <f t="shared" si="1"/>
        <v>142</v>
      </c>
      <c r="L61" s="2"/>
      <c r="M61" s="83"/>
      <c r="N61" s="15"/>
      <c r="O61" s="151"/>
      <c r="P61" s="247"/>
      <c r="Q61" s="69"/>
      <c r="R61" s="70"/>
      <c r="S61" s="71"/>
      <c r="T61" s="209"/>
      <c r="U61" s="127"/>
    </row>
    <row r="62" spans="1:21" x14ac:dyDescent="0.25">
      <c r="A62" s="2"/>
      <c r="B62" s="83"/>
      <c r="C62" s="15"/>
      <c r="D62" s="793"/>
      <c r="E62" s="789"/>
      <c r="F62" s="788">
        <f t="shared" si="4"/>
        <v>0</v>
      </c>
      <c r="G62" s="790"/>
      <c r="H62" s="206"/>
      <c r="I62" s="209">
        <f t="shared" si="0"/>
        <v>3515.1300000000006</v>
      </c>
      <c r="J62" s="127">
        <f t="shared" si="1"/>
        <v>142</v>
      </c>
      <c r="L62" s="2"/>
      <c r="M62" s="83"/>
      <c r="N62" s="15"/>
      <c r="O62" s="151"/>
      <c r="P62" s="247"/>
      <c r="Q62" s="69"/>
      <c r="R62" s="70"/>
      <c r="S62" s="71"/>
      <c r="T62" s="209"/>
      <c r="U62" s="127"/>
    </row>
    <row r="63" spans="1:21" x14ac:dyDescent="0.25">
      <c r="A63" s="2"/>
      <c r="B63" s="83"/>
      <c r="C63" s="15"/>
      <c r="D63" s="793"/>
      <c r="E63" s="789"/>
      <c r="F63" s="788">
        <f t="shared" si="4"/>
        <v>0</v>
      </c>
      <c r="G63" s="790"/>
      <c r="H63" s="206"/>
      <c r="I63" s="209">
        <f t="shared" si="0"/>
        <v>3515.1300000000006</v>
      </c>
      <c r="J63" s="127">
        <f t="shared" si="1"/>
        <v>142</v>
      </c>
      <c r="L63" s="2"/>
      <c r="M63" s="83"/>
      <c r="N63" s="15"/>
      <c r="O63" s="151"/>
      <c r="P63" s="247"/>
      <c r="Q63" s="69"/>
      <c r="R63" s="70"/>
      <c r="S63" s="71"/>
      <c r="T63" s="209"/>
      <c r="U63" s="127"/>
    </row>
    <row r="64" spans="1:21" x14ac:dyDescent="0.25">
      <c r="A64" s="2"/>
      <c r="B64" s="83"/>
      <c r="C64" s="15"/>
      <c r="D64" s="793"/>
      <c r="E64" s="789"/>
      <c r="F64" s="788">
        <f t="shared" si="4"/>
        <v>0</v>
      </c>
      <c r="G64" s="790"/>
      <c r="H64" s="206"/>
      <c r="I64" s="209">
        <f t="shared" si="0"/>
        <v>3515.1300000000006</v>
      </c>
      <c r="J64" s="127">
        <f t="shared" si="1"/>
        <v>142</v>
      </c>
      <c r="L64" s="2"/>
      <c r="M64" s="83"/>
      <c r="N64" s="15"/>
      <c r="O64" s="151"/>
      <c r="P64" s="247"/>
      <c r="Q64" s="69"/>
      <c r="R64" s="70"/>
      <c r="S64" s="71"/>
      <c r="T64" s="209"/>
      <c r="U64" s="127"/>
    </row>
    <row r="65" spans="1:21" x14ac:dyDescent="0.25">
      <c r="A65" s="2"/>
      <c r="B65" s="83"/>
      <c r="C65" s="15"/>
      <c r="D65" s="793"/>
      <c r="E65" s="789"/>
      <c r="F65" s="788">
        <f t="shared" si="4"/>
        <v>0</v>
      </c>
      <c r="G65" s="790"/>
      <c r="H65" s="206"/>
      <c r="I65" s="209">
        <f t="shared" si="0"/>
        <v>3515.1300000000006</v>
      </c>
      <c r="J65" s="127">
        <f t="shared" si="1"/>
        <v>142</v>
      </c>
      <c r="L65" s="2"/>
      <c r="M65" s="83"/>
      <c r="N65" s="15"/>
      <c r="O65" s="151"/>
      <c r="P65" s="247"/>
      <c r="Q65" s="69"/>
      <c r="R65" s="70"/>
      <c r="S65" s="71"/>
      <c r="T65" s="209"/>
      <c r="U65" s="127"/>
    </row>
    <row r="66" spans="1:21" x14ac:dyDescent="0.25">
      <c r="A66" s="2"/>
      <c r="B66" s="83"/>
      <c r="C66" s="15"/>
      <c r="D66" s="793"/>
      <c r="E66" s="789"/>
      <c r="F66" s="788">
        <f t="shared" si="4"/>
        <v>0</v>
      </c>
      <c r="G66" s="790"/>
      <c r="H66" s="206"/>
      <c r="I66" s="209">
        <f t="shared" si="0"/>
        <v>3515.1300000000006</v>
      </c>
      <c r="J66" s="127">
        <f t="shared" si="1"/>
        <v>142</v>
      </c>
      <c r="L66" s="2"/>
      <c r="M66" s="83"/>
      <c r="N66" s="15"/>
      <c r="O66" s="151"/>
      <c r="P66" s="247"/>
      <c r="Q66" s="69"/>
      <c r="R66" s="70"/>
      <c r="S66" s="71"/>
      <c r="T66" s="209"/>
      <c r="U66" s="127"/>
    </row>
    <row r="67" spans="1:21" x14ac:dyDescent="0.25">
      <c r="A67" s="2"/>
      <c r="B67" s="83"/>
      <c r="C67" s="15"/>
      <c r="D67" s="793"/>
      <c r="E67" s="789"/>
      <c r="F67" s="788">
        <f t="shared" si="4"/>
        <v>0</v>
      </c>
      <c r="G67" s="790"/>
      <c r="H67" s="206"/>
      <c r="I67" s="209">
        <f t="shared" si="0"/>
        <v>3515.1300000000006</v>
      </c>
      <c r="J67" s="127">
        <f t="shared" si="1"/>
        <v>142</v>
      </c>
      <c r="L67" s="2"/>
      <c r="M67" s="83"/>
      <c r="N67" s="15"/>
      <c r="O67" s="151"/>
      <c r="P67" s="247"/>
      <c r="Q67" s="69"/>
      <c r="R67" s="70"/>
      <c r="S67" s="71"/>
      <c r="T67" s="209"/>
      <c r="U67" s="127"/>
    </row>
    <row r="68" spans="1:21" x14ac:dyDescent="0.25">
      <c r="A68" s="2"/>
      <c r="B68" s="83"/>
      <c r="C68" s="15"/>
      <c r="D68" s="793"/>
      <c r="E68" s="789"/>
      <c r="F68" s="788">
        <f t="shared" si="4"/>
        <v>0</v>
      </c>
      <c r="G68" s="790"/>
      <c r="H68" s="206"/>
      <c r="I68" s="209">
        <f t="shared" si="0"/>
        <v>3515.1300000000006</v>
      </c>
      <c r="J68" s="127">
        <f t="shared" si="1"/>
        <v>142</v>
      </c>
      <c r="L68" s="2"/>
      <c r="M68" s="83"/>
      <c r="N68" s="15"/>
      <c r="O68" s="151"/>
      <c r="P68" s="247"/>
      <c r="Q68" s="69"/>
      <c r="R68" s="70"/>
      <c r="S68" s="71"/>
      <c r="T68" s="209"/>
      <c r="U68" s="127"/>
    </row>
    <row r="69" spans="1:21" ht="14.25" customHeight="1" x14ac:dyDescent="0.25">
      <c r="A69" s="2"/>
      <c r="B69" s="83"/>
      <c r="C69" s="15"/>
      <c r="D69" s="793">
        <v>0</v>
      </c>
      <c r="E69" s="789"/>
      <c r="F69" s="788">
        <f t="shared" si="4"/>
        <v>0</v>
      </c>
      <c r="G69" s="790"/>
      <c r="H69" s="206"/>
      <c r="I69" s="209">
        <f t="shared" si="0"/>
        <v>3515.1300000000006</v>
      </c>
      <c r="J69" s="127">
        <f t="shared" si="1"/>
        <v>142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>T50-Q69</f>
        <v>1299.74</v>
      </c>
      <c r="U69" s="127">
        <f>U50-N69</f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133</v>
      </c>
      <c r="D71" s="151">
        <v>0</v>
      </c>
      <c r="E71" s="38"/>
      <c r="F71" s="5">
        <f>SUM(F10:F70)</f>
        <v>3501.72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142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36" t="s">
        <v>11</v>
      </c>
      <c r="D74" s="1037"/>
      <c r="E74" s="145">
        <f>E5+E4+E6+-F71+E7</f>
        <v>3515.1300000000006</v>
      </c>
      <c r="F74" s="5"/>
      <c r="L74" s="47"/>
      <c r="N74" s="1036" t="s">
        <v>11</v>
      </c>
      <c r="O74" s="1037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06"/>
      <c r="B1" s="1006"/>
      <c r="C1" s="1006"/>
      <c r="D1" s="1006"/>
      <c r="E1" s="1006"/>
      <c r="F1" s="1006"/>
      <c r="G1" s="10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58"/>
      <c r="B5" s="1060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59"/>
      <c r="B6" s="1061"/>
      <c r="C6" s="226"/>
      <c r="D6" s="118"/>
      <c r="E6" s="509"/>
      <c r="F6" s="241"/>
      <c r="I6" s="1062" t="s">
        <v>3</v>
      </c>
      <c r="J6" s="10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63"/>
      <c r="J7" s="1057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36" t="s">
        <v>11</v>
      </c>
      <c r="D100" s="103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06"/>
      <c r="B1" s="1006"/>
      <c r="C1" s="1006"/>
      <c r="D1" s="1006"/>
      <c r="E1" s="1006"/>
      <c r="F1" s="1006"/>
      <c r="G1" s="10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32"/>
      <c r="B5" s="1064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33"/>
      <c r="B6" s="1065"/>
      <c r="C6" s="226"/>
      <c r="D6" s="118"/>
      <c r="E6" s="144"/>
      <c r="F6" s="242"/>
      <c r="I6" s="1062" t="s">
        <v>3</v>
      </c>
      <c r="J6" s="10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63"/>
      <c r="J7" s="1057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36" t="s">
        <v>11</v>
      </c>
      <c r="D33" s="103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K1" workbookViewId="0">
      <selection activeCell="R20" sqref="R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52" t="s">
        <v>291</v>
      </c>
      <c r="B1" s="1052"/>
      <c r="C1" s="1052"/>
      <c r="D1" s="1052"/>
      <c r="E1" s="1052"/>
      <c r="F1" s="1052"/>
      <c r="G1" s="1052"/>
      <c r="H1" s="1052"/>
      <c r="I1" s="1052"/>
      <c r="J1" s="99">
        <v>1</v>
      </c>
      <c r="L1" s="1052" t="str">
        <f>A1</f>
        <v>INVENTARIO     DEL MES DE    AGOSTO    2022</v>
      </c>
      <c r="M1" s="1052"/>
      <c r="N1" s="1052"/>
      <c r="O1" s="1052"/>
      <c r="P1" s="1052"/>
      <c r="Q1" s="1052"/>
      <c r="R1" s="1052"/>
      <c r="S1" s="1052"/>
      <c r="T1" s="1052"/>
      <c r="U1" s="99">
        <v>2</v>
      </c>
      <c r="W1" s="1055" t="s">
        <v>306</v>
      </c>
      <c r="X1" s="1055"/>
      <c r="Y1" s="1055"/>
      <c r="Z1" s="1055"/>
      <c r="AA1" s="1055"/>
      <c r="AB1" s="1055"/>
      <c r="AC1" s="1055"/>
      <c r="AD1" s="1055"/>
      <c r="AE1" s="105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66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66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0</v>
      </c>
      <c r="S5" s="58">
        <f>P4+P5+P6-R5</f>
        <v>510</v>
      </c>
      <c r="W5" s="615"/>
      <c r="X5" s="1066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67"/>
      <c r="C6" s="237"/>
      <c r="D6" s="337"/>
      <c r="E6" s="256"/>
      <c r="F6" s="242"/>
      <c r="G6" s="73"/>
      <c r="L6" s="615" t="s">
        <v>133</v>
      </c>
      <c r="M6" s="1067"/>
      <c r="N6" s="237"/>
      <c r="O6" s="337"/>
      <c r="P6" s="256">
        <v>10</v>
      </c>
      <c r="Q6" s="242">
        <v>1</v>
      </c>
      <c r="R6" s="73"/>
      <c r="W6" s="615" t="s">
        <v>459</v>
      </c>
      <c r="X6" s="1067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67"/>
      <c r="C7" s="237"/>
      <c r="D7" s="337"/>
      <c r="E7" s="256"/>
      <c r="F7" s="242"/>
      <c r="G7" s="73"/>
      <c r="I7" s="379"/>
      <c r="J7" s="379"/>
      <c r="L7" s="615"/>
      <c r="M7" s="1067"/>
      <c r="N7" s="237"/>
      <c r="O7" s="337"/>
      <c r="P7" s="256"/>
      <c r="Q7" s="242"/>
      <c r="R7" s="73"/>
      <c r="T7" s="379"/>
      <c r="U7" s="379"/>
      <c r="W7" s="615"/>
      <c r="X7" s="1067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45" t="s">
        <v>47</v>
      </c>
      <c r="J8" s="1050" t="s">
        <v>4</v>
      </c>
      <c r="M8" s="426"/>
      <c r="N8" s="237"/>
      <c r="O8" s="118"/>
      <c r="P8" s="335"/>
      <c r="Q8" s="336"/>
      <c r="R8" s="73"/>
      <c r="T8" s="1045" t="s">
        <v>47</v>
      </c>
      <c r="U8" s="1050" t="s">
        <v>4</v>
      </c>
      <c r="X8" s="426"/>
      <c r="Y8" s="237"/>
      <c r="Z8" s="118"/>
      <c r="AA8" s="335"/>
      <c r="AB8" s="336"/>
      <c r="AC8" s="73"/>
      <c r="AE8" s="1045" t="s">
        <v>47</v>
      </c>
      <c r="AF8" s="105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46"/>
      <c r="J9" s="105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46"/>
      <c r="U9" s="105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46"/>
      <c r="AF9" s="1051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9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/>
      <c r="Z10" s="151">
        <f>X10*Y10</f>
        <v>0</v>
      </c>
      <c r="AA10" s="246"/>
      <c r="AB10" s="69">
        <f t="shared" ref="AB10:AB39" si="2">Z10</f>
        <v>0</v>
      </c>
      <c r="AC10" s="70"/>
      <c r="AD10" s="71"/>
      <c r="AE10" s="209">
        <f>AA4+AA5+AA6-AB10+AA7+AA8</f>
        <v>1005</v>
      </c>
      <c r="AF10" s="127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/>
      <c r="Z11" s="151">
        <f>X11*Y11</f>
        <v>0</v>
      </c>
      <c r="AA11" s="247"/>
      <c r="AB11" s="69">
        <f t="shared" si="2"/>
        <v>0</v>
      </c>
      <c r="AC11" s="70"/>
      <c r="AD11" s="71"/>
      <c r="AE11" s="209">
        <f>AE10-AB11</f>
        <v>1005</v>
      </c>
      <c r="AF11" s="127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246"/>
      <c r="AB12" s="69">
        <f t="shared" si="2"/>
        <v>0</v>
      </c>
      <c r="AC12" s="70"/>
      <c r="AD12" s="71"/>
      <c r="AE12" s="209">
        <f t="shared" ref="AE12:AE37" si="10">AE11-AB12</f>
        <v>1005</v>
      </c>
      <c r="AF12" s="127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1005</v>
      </c>
      <c r="AF13" s="127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1005</v>
      </c>
      <c r="AF14" s="127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1005</v>
      </c>
      <c r="AF15" s="127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1005</v>
      </c>
      <c r="AF16" s="127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1005</v>
      </c>
      <c r="AF17" s="127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20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1005</v>
      </c>
      <c r="AF18" s="127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1005</v>
      </c>
      <c r="AF19" s="127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/>
      <c r="O20" s="151">
        <f t="shared" si="6"/>
        <v>0</v>
      </c>
      <c r="P20" s="246"/>
      <c r="Q20" s="69">
        <f t="shared" si="1"/>
        <v>0</v>
      </c>
      <c r="R20" s="70"/>
      <c r="S20" s="71"/>
      <c r="T20" s="209">
        <f t="shared" si="7"/>
        <v>120</v>
      </c>
      <c r="U20" s="127">
        <f t="shared" si="8"/>
        <v>12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1005</v>
      </c>
      <c r="AF20" s="127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/>
      <c r="O21" s="151">
        <f t="shared" si="6"/>
        <v>0</v>
      </c>
      <c r="P21" s="246"/>
      <c r="Q21" s="69">
        <f t="shared" si="1"/>
        <v>0</v>
      </c>
      <c r="R21" s="70"/>
      <c r="S21" s="71"/>
      <c r="T21" s="209">
        <f t="shared" si="7"/>
        <v>120</v>
      </c>
      <c r="U21" s="127">
        <f t="shared" si="8"/>
        <v>12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1005</v>
      </c>
      <c r="AF21" s="127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/>
      <c r="O22" s="151">
        <f t="shared" si="6"/>
        <v>0</v>
      </c>
      <c r="P22" s="247"/>
      <c r="Q22" s="69">
        <f t="shared" si="1"/>
        <v>0</v>
      </c>
      <c r="R22" s="70"/>
      <c r="S22" s="71"/>
      <c r="T22" s="209">
        <f t="shared" si="7"/>
        <v>120</v>
      </c>
      <c r="U22" s="127">
        <f t="shared" si="8"/>
        <v>12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1005</v>
      </c>
      <c r="AF22" s="127">
        <f t="shared" si="11"/>
        <v>67</v>
      </c>
    </row>
    <row r="23" spans="1:32" x14ac:dyDescent="0.25">
      <c r="A23" s="2"/>
      <c r="B23" s="83">
        <v>10</v>
      </c>
      <c r="C23" s="15">
        <v>1</v>
      </c>
      <c r="D23" s="793">
        <f t="shared" si="3"/>
        <v>10</v>
      </c>
      <c r="E23" s="789">
        <v>44803</v>
      </c>
      <c r="F23" s="788">
        <f t="shared" si="0"/>
        <v>10</v>
      </c>
      <c r="G23" s="790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70"/>
      <c r="S23" s="71"/>
      <c r="T23" s="209">
        <f t="shared" si="7"/>
        <v>120</v>
      </c>
      <c r="U23" s="127">
        <f t="shared" si="8"/>
        <v>12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1005</v>
      </c>
      <c r="AF23" s="127">
        <f t="shared" si="11"/>
        <v>67</v>
      </c>
    </row>
    <row r="24" spans="1:32" x14ac:dyDescent="0.25">
      <c r="A24" s="2"/>
      <c r="B24" s="83">
        <v>10</v>
      </c>
      <c r="C24" s="15">
        <v>1</v>
      </c>
      <c r="D24" s="793">
        <f t="shared" si="3"/>
        <v>10</v>
      </c>
      <c r="E24" s="789">
        <v>44804</v>
      </c>
      <c r="F24" s="788">
        <f t="shared" si="0"/>
        <v>10</v>
      </c>
      <c r="G24" s="790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70"/>
      <c r="S24" s="71"/>
      <c r="T24" s="209">
        <f t="shared" si="7"/>
        <v>120</v>
      </c>
      <c r="U24" s="127">
        <f t="shared" si="8"/>
        <v>12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>
        <v>10</v>
      </c>
      <c r="D25" s="793">
        <f t="shared" si="3"/>
        <v>100</v>
      </c>
      <c r="E25" s="789">
        <v>44804</v>
      </c>
      <c r="F25" s="788">
        <f t="shared" si="0"/>
        <v>100</v>
      </c>
      <c r="G25" s="790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70"/>
      <c r="S25" s="71"/>
      <c r="T25" s="209">
        <f t="shared" si="7"/>
        <v>120</v>
      </c>
      <c r="U25" s="127">
        <f t="shared" si="8"/>
        <v>12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>
        <v>2</v>
      </c>
      <c r="D26" s="793">
        <f t="shared" si="3"/>
        <v>20</v>
      </c>
      <c r="E26" s="789">
        <v>44804</v>
      </c>
      <c r="F26" s="788">
        <f t="shared" si="0"/>
        <v>20</v>
      </c>
      <c r="G26" s="790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70"/>
      <c r="S26" s="71"/>
      <c r="T26" s="209">
        <f t="shared" si="7"/>
        <v>120</v>
      </c>
      <c r="U26" s="127">
        <f t="shared" si="8"/>
        <v>12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>
        <v>1</v>
      </c>
      <c r="D27" s="793">
        <f t="shared" si="3"/>
        <v>10</v>
      </c>
      <c r="E27" s="789">
        <v>44806</v>
      </c>
      <c r="F27" s="788">
        <f t="shared" si="0"/>
        <v>10</v>
      </c>
      <c r="G27" s="790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120</v>
      </c>
      <c r="U27" s="127">
        <f t="shared" si="8"/>
        <v>12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>
        <v>1</v>
      </c>
      <c r="D28" s="793">
        <f t="shared" si="3"/>
        <v>10</v>
      </c>
      <c r="E28" s="789">
        <v>44809</v>
      </c>
      <c r="F28" s="788">
        <f t="shared" si="0"/>
        <v>10</v>
      </c>
      <c r="G28" s="790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120</v>
      </c>
      <c r="U28" s="127">
        <f t="shared" si="8"/>
        <v>12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793">
        <f t="shared" si="3"/>
        <v>0</v>
      </c>
      <c r="E29" s="789"/>
      <c r="F29" s="788">
        <f t="shared" si="0"/>
        <v>0</v>
      </c>
      <c r="G29" s="790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120</v>
      </c>
      <c r="U29" s="127">
        <f t="shared" si="8"/>
        <v>12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>
        <v>1</v>
      </c>
      <c r="D30" s="793">
        <f t="shared" si="3"/>
        <v>10</v>
      </c>
      <c r="E30" s="789"/>
      <c r="F30" s="788">
        <f t="shared" si="0"/>
        <v>10</v>
      </c>
      <c r="G30" s="790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120</v>
      </c>
      <c r="U30" s="127">
        <f t="shared" si="8"/>
        <v>12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793">
        <f t="shared" si="3"/>
        <v>0</v>
      </c>
      <c r="E31" s="789"/>
      <c r="F31" s="912">
        <f t="shared" si="0"/>
        <v>0</v>
      </c>
      <c r="G31" s="913"/>
      <c r="H31" s="914"/>
      <c r="I31" s="759">
        <f t="shared" si="4"/>
        <v>0</v>
      </c>
      <c r="J31" s="915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120</v>
      </c>
      <c r="U31" s="127">
        <f t="shared" si="8"/>
        <v>12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793">
        <f t="shared" si="3"/>
        <v>0</v>
      </c>
      <c r="E32" s="789"/>
      <c r="F32" s="912">
        <f t="shared" si="0"/>
        <v>0</v>
      </c>
      <c r="G32" s="913"/>
      <c r="H32" s="914"/>
      <c r="I32" s="759">
        <f t="shared" si="4"/>
        <v>0</v>
      </c>
      <c r="J32" s="915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120</v>
      </c>
      <c r="U32" s="127">
        <f t="shared" si="8"/>
        <v>12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1005</v>
      </c>
      <c r="AF32" s="127">
        <f t="shared" si="11"/>
        <v>67</v>
      </c>
    </row>
    <row r="33" spans="1:32" x14ac:dyDescent="0.25">
      <c r="A33" s="2"/>
      <c r="B33" s="83">
        <v>10</v>
      </c>
      <c r="C33" s="15"/>
      <c r="D33" s="793">
        <f t="shared" si="3"/>
        <v>0</v>
      </c>
      <c r="E33" s="789"/>
      <c r="F33" s="912">
        <f t="shared" si="0"/>
        <v>0</v>
      </c>
      <c r="G33" s="913"/>
      <c r="H33" s="914"/>
      <c r="I33" s="759">
        <f t="shared" si="4"/>
        <v>0</v>
      </c>
      <c r="J33" s="915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120</v>
      </c>
      <c r="U33" s="127">
        <f t="shared" si="8"/>
        <v>12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1005</v>
      </c>
      <c r="AF33" s="127">
        <f t="shared" si="11"/>
        <v>67</v>
      </c>
    </row>
    <row r="34" spans="1:32" x14ac:dyDescent="0.25">
      <c r="A34" s="2"/>
      <c r="B34" s="83">
        <v>10</v>
      </c>
      <c r="C34" s="15"/>
      <c r="D34" s="793">
        <f t="shared" si="3"/>
        <v>0</v>
      </c>
      <c r="E34" s="789"/>
      <c r="F34" s="788">
        <f t="shared" si="0"/>
        <v>0</v>
      </c>
      <c r="G34" s="790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120</v>
      </c>
      <c r="U34" s="127">
        <f t="shared" si="8"/>
        <v>12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1005</v>
      </c>
      <c r="AF34" s="127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120</v>
      </c>
      <c r="U35" s="127">
        <f t="shared" si="8"/>
        <v>12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1005</v>
      </c>
      <c r="AF35" s="127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120</v>
      </c>
      <c r="U36" s="127">
        <f t="shared" si="8"/>
        <v>12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1005</v>
      </c>
      <c r="AF36" s="127">
        <f t="shared" si="11"/>
        <v>67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120</v>
      </c>
      <c r="U37" s="127">
        <f t="shared" si="8"/>
        <v>12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1005</v>
      </c>
      <c r="AF37" s="127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39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12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36" t="s">
        <v>11</v>
      </c>
      <c r="D42" s="1037"/>
      <c r="E42" s="145">
        <f>E5+E4+E6+-F39</f>
        <v>500</v>
      </c>
      <c r="F42" s="5"/>
      <c r="L42" s="47"/>
      <c r="N42" s="1036" t="s">
        <v>11</v>
      </c>
      <c r="O42" s="1037"/>
      <c r="P42" s="145">
        <f>P5+P4+P6+-Q39</f>
        <v>510</v>
      </c>
      <c r="Q42" s="5"/>
      <c r="W42" s="47"/>
      <c r="Y42" s="1036" t="s">
        <v>11</v>
      </c>
      <c r="Z42" s="1037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91"/>
      <c r="B1" s="991"/>
      <c r="C1" s="991"/>
      <c r="D1" s="991"/>
      <c r="E1" s="991"/>
      <c r="F1" s="991"/>
      <c r="G1" s="991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17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68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96" t="s">
        <v>21</v>
      </c>
      <c r="E75" s="997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03" t="s">
        <v>97</v>
      </c>
      <c r="C5" s="404"/>
      <c r="D5" s="134"/>
      <c r="E5" s="209"/>
      <c r="F5" s="62"/>
      <c r="G5" s="5"/>
    </row>
    <row r="6" spans="1:9" x14ac:dyDescent="0.25">
      <c r="A6" s="417"/>
      <c r="B6" s="100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4" t="s">
        <v>11</v>
      </c>
      <c r="D83" s="100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00"/>
      <c r="B5" s="99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00"/>
      <c r="B6" s="994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04" t="s">
        <v>11</v>
      </c>
      <c r="D60" s="100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91"/>
      <c r="B1" s="991"/>
      <c r="C1" s="991"/>
      <c r="D1" s="991"/>
      <c r="E1" s="991"/>
      <c r="F1" s="991"/>
      <c r="G1" s="991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17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17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17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96" t="s">
        <v>21</v>
      </c>
      <c r="E41" s="997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J1" zoomScaleNormal="100" workbookViewId="0">
      <pane ySplit="9" topLeftCell="A37" activePane="bottomLeft" state="frozen"/>
      <selection pane="bottomLeft" activeCell="N44" sqref="N4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02" t="s">
        <v>292</v>
      </c>
      <c r="B1" s="1002"/>
      <c r="C1" s="1002"/>
      <c r="D1" s="1002"/>
      <c r="E1" s="1002"/>
      <c r="F1" s="1002"/>
      <c r="G1" s="1002"/>
      <c r="H1" s="11">
        <v>1</v>
      </c>
      <c r="K1" s="1006" t="s">
        <v>292</v>
      </c>
      <c r="L1" s="1006"/>
      <c r="M1" s="1006"/>
      <c r="N1" s="1006"/>
      <c r="O1" s="1006"/>
      <c r="P1" s="1006"/>
      <c r="Q1" s="1006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69" t="s">
        <v>52</v>
      </c>
      <c r="B4" s="501"/>
      <c r="C4" s="128"/>
      <c r="D4" s="135"/>
      <c r="E4" s="86">
        <v>59.18</v>
      </c>
      <c r="F4" s="73">
        <v>0</v>
      </c>
      <c r="G4" s="239"/>
      <c r="K4" s="1069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070"/>
      <c r="B5" s="1072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070"/>
      <c r="L5" s="1072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930.86000000000013</v>
      </c>
      <c r="R5" s="138">
        <f>O5-Q5+O4+O6+O7+O8</f>
        <v>1128.7299999999998</v>
      </c>
    </row>
    <row r="6" spans="1:19" ht="16.5" thickBot="1" x14ac:dyDescent="0.3">
      <c r="A6" s="1071"/>
      <c r="B6" s="1073"/>
      <c r="C6" s="578">
        <v>33</v>
      </c>
      <c r="D6" s="135">
        <v>44734</v>
      </c>
      <c r="E6" s="86">
        <v>2938.76</v>
      </c>
      <c r="F6" s="73">
        <v>103</v>
      </c>
      <c r="G6" s="73"/>
      <c r="K6" s="1071"/>
      <c r="L6" s="1073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69</v>
      </c>
      <c r="M10" s="15"/>
      <c r="N10" s="92"/>
      <c r="O10" s="559"/>
      <c r="P10" s="535">
        <f>N10</f>
        <v>0</v>
      </c>
      <c r="Q10" s="536"/>
      <c r="R10" s="224"/>
      <c r="S10" s="132">
        <f>O6+O5+O4-P10+O7+O8</f>
        <v>2059.59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0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69</v>
      </c>
      <c r="M11" s="338"/>
      <c r="N11" s="339"/>
      <c r="O11" s="356"/>
      <c r="P11" s="339">
        <f t="shared" ref="P11:P57" si="1">N11</f>
        <v>0</v>
      </c>
      <c r="Q11" s="768"/>
      <c r="R11" s="811"/>
      <c r="S11" s="132">
        <f>S10-P11</f>
        <v>2059.59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0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69</v>
      </c>
      <c r="M12" s="338"/>
      <c r="N12" s="339"/>
      <c r="O12" s="356"/>
      <c r="P12" s="339">
        <f t="shared" si="1"/>
        <v>0</v>
      </c>
      <c r="Q12" s="768"/>
      <c r="R12" s="811"/>
      <c r="S12" s="132">
        <f t="shared" ref="S12:S13" si="5">S11-P12</f>
        <v>2059.59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0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69</v>
      </c>
      <c r="M13" s="338"/>
      <c r="N13" s="339"/>
      <c r="O13" s="356"/>
      <c r="P13" s="339">
        <f t="shared" si="1"/>
        <v>0</v>
      </c>
      <c r="Q13" s="768"/>
      <c r="R13" s="811"/>
      <c r="S13" s="132">
        <f t="shared" si="5"/>
        <v>2059.59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0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69</v>
      </c>
      <c r="M14" s="338"/>
      <c r="N14" s="339"/>
      <c r="O14" s="356"/>
      <c r="P14" s="339">
        <f t="shared" si="1"/>
        <v>0</v>
      </c>
      <c r="Q14" s="768"/>
      <c r="R14" s="811"/>
      <c r="S14" s="132">
        <f>S13-P14</f>
        <v>2059.59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0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69</v>
      </c>
      <c r="M15" s="338"/>
      <c r="N15" s="339"/>
      <c r="O15" s="356"/>
      <c r="P15" s="339">
        <f t="shared" si="1"/>
        <v>0</v>
      </c>
      <c r="Q15" s="768"/>
      <c r="R15" s="811"/>
      <c r="S15" s="132">
        <f t="shared" ref="S15:S58" si="7">S14-P15</f>
        <v>2059.59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0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69</v>
      </c>
      <c r="M16" s="338"/>
      <c r="N16" s="339"/>
      <c r="O16" s="356"/>
      <c r="P16" s="339">
        <f t="shared" si="1"/>
        <v>0</v>
      </c>
      <c r="Q16" s="768"/>
      <c r="R16" s="811"/>
      <c r="S16" s="132">
        <f t="shared" si="7"/>
        <v>2059.59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0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69</v>
      </c>
      <c r="M17" s="338"/>
      <c r="N17" s="339"/>
      <c r="O17" s="356"/>
      <c r="P17" s="339">
        <f t="shared" si="1"/>
        <v>0</v>
      </c>
      <c r="Q17" s="768"/>
      <c r="R17" s="811"/>
      <c r="S17" s="132">
        <f t="shared" si="7"/>
        <v>2059.59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0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69</v>
      </c>
      <c r="M18" s="338"/>
      <c r="N18" s="339"/>
      <c r="O18" s="356"/>
      <c r="P18" s="339">
        <f t="shared" si="1"/>
        <v>0</v>
      </c>
      <c r="Q18" s="768"/>
      <c r="R18" s="811"/>
      <c r="S18" s="132">
        <f t="shared" si="7"/>
        <v>2059.59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0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69</v>
      </c>
      <c r="M19" s="338"/>
      <c r="N19" s="339"/>
      <c r="O19" s="356"/>
      <c r="P19" s="339">
        <f t="shared" si="1"/>
        <v>0</v>
      </c>
      <c r="Q19" s="768"/>
      <c r="R19" s="811"/>
      <c r="S19" s="132">
        <f t="shared" si="7"/>
        <v>2059.59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0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69</v>
      </c>
      <c r="M20" s="338"/>
      <c r="N20" s="339"/>
      <c r="O20" s="356"/>
      <c r="P20" s="339">
        <f t="shared" si="1"/>
        <v>0</v>
      </c>
      <c r="Q20" s="768"/>
      <c r="R20" s="811"/>
      <c r="S20" s="132">
        <f t="shared" si="7"/>
        <v>2059.59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0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69</v>
      </c>
      <c r="M21" s="338"/>
      <c r="N21" s="339"/>
      <c r="O21" s="356"/>
      <c r="P21" s="339">
        <f t="shared" si="1"/>
        <v>0</v>
      </c>
      <c r="Q21" s="768"/>
      <c r="R21" s="811"/>
      <c r="S21" s="132">
        <f t="shared" si="7"/>
        <v>2059.59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0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69</v>
      </c>
      <c r="M22" s="338"/>
      <c r="N22" s="339"/>
      <c r="O22" s="356"/>
      <c r="P22" s="339">
        <f t="shared" si="1"/>
        <v>0</v>
      </c>
      <c r="Q22" s="768"/>
      <c r="R22" s="811"/>
      <c r="S22" s="132">
        <f t="shared" si="7"/>
        <v>2059.59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0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69</v>
      </c>
      <c r="M23" s="338"/>
      <c r="N23" s="339"/>
      <c r="O23" s="356"/>
      <c r="P23" s="339">
        <f t="shared" si="1"/>
        <v>0</v>
      </c>
      <c r="Q23" s="768"/>
      <c r="R23" s="811"/>
      <c r="S23" s="132">
        <f t="shared" si="7"/>
        <v>2059.59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0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69</v>
      </c>
      <c r="M24" s="338"/>
      <c r="N24" s="339"/>
      <c r="O24" s="356"/>
      <c r="P24" s="339">
        <f t="shared" si="1"/>
        <v>0</v>
      </c>
      <c r="Q24" s="768"/>
      <c r="R24" s="811"/>
      <c r="S24" s="132">
        <f t="shared" si="7"/>
        <v>2059.59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0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69</v>
      </c>
      <c r="M25" s="338"/>
      <c r="N25" s="339"/>
      <c r="O25" s="356"/>
      <c r="P25" s="339">
        <f t="shared" si="1"/>
        <v>0</v>
      </c>
      <c r="Q25" s="768"/>
      <c r="R25" s="811"/>
      <c r="S25" s="132">
        <f t="shared" si="7"/>
        <v>2059.59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0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69</v>
      </c>
      <c r="M26" s="338"/>
      <c r="N26" s="339"/>
      <c r="O26" s="356"/>
      <c r="P26" s="339">
        <f t="shared" si="1"/>
        <v>0</v>
      </c>
      <c r="Q26" s="768"/>
      <c r="R26" s="811"/>
      <c r="S26" s="132">
        <f t="shared" si="7"/>
        <v>2059.59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0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69</v>
      </c>
      <c r="M27" s="338"/>
      <c r="N27" s="339"/>
      <c r="O27" s="356"/>
      <c r="P27" s="339">
        <f t="shared" si="1"/>
        <v>0</v>
      </c>
      <c r="Q27" s="768"/>
      <c r="R27" s="811"/>
      <c r="S27" s="132">
        <f t="shared" si="7"/>
        <v>2059.59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0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69</v>
      </c>
      <c r="M28" s="338"/>
      <c r="N28" s="339"/>
      <c r="O28" s="356"/>
      <c r="P28" s="339">
        <f t="shared" si="1"/>
        <v>0</v>
      </c>
      <c r="Q28" s="768"/>
      <c r="R28" s="811"/>
      <c r="S28" s="132">
        <f t="shared" si="7"/>
        <v>2059.59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0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69</v>
      </c>
      <c r="M29" s="338"/>
      <c r="N29" s="339"/>
      <c r="O29" s="356"/>
      <c r="P29" s="339">
        <f t="shared" si="1"/>
        <v>0</v>
      </c>
      <c r="Q29" s="768"/>
      <c r="R29" s="811"/>
      <c r="S29" s="132">
        <f t="shared" si="7"/>
        <v>2059.59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0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69</v>
      </c>
      <c r="M30" s="338"/>
      <c r="N30" s="339"/>
      <c r="O30" s="356"/>
      <c r="P30" s="339">
        <f t="shared" si="1"/>
        <v>0</v>
      </c>
      <c r="Q30" s="768"/>
      <c r="R30" s="811"/>
      <c r="S30" s="132">
        <f t="shared" si="7"/>
        <v>2059.59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0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69</v>
      </c>
      <c r="M31" s="338"/>
      <c r="N31" s="339"/>
      <c r="O31" s="812"/>
      <c r="P31" s="339">
        <f t="shared" si="1"/>
        <v>0</v>
      </c>
      <c r="Q31" s="768"/>
      <c r="R31" s="811"/>
      <c r="S31" s="132">
        <f t="shared" si="7"/>
        <v>2059.59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0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69</v>
      </c>
      <c r="M32" s="338"/>
      <c r="N32" s="339"/>
      <c r="O32" s="812"/>
      <c r="P32" s="339">
        <f t="shared" si="1"/>
        <v>0</v>
      </c>
      <c r="Q32" s="768"/>
      <c r="R32" s="811"/>
      <c r="S32" s="132">
        <f t="shared" si="7"/>
        <v>2059.59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0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69</v>
      </c>
      <c r="M33" s="338"/>
      <c r="N33" s="339"/>
      <c r="O33" s="812"/>
      <c r="P33" s="339">
        <f t="shared" si="1"/>
        <v>0</v>
      </c>
      <c r="Q33" s="768"/>
      <c r="R33" s="811"/>
      <c r="S33" s="132">
        <f t="shared" si="7"/>
        <v>2059.59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0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69</v>
      </c>
      <c r="M34" s="338"/>
      <c r="N34" s="339"/>
      <c r="O34" s="812"/>
      <c r="P34" s="339">
        <f t="shared" si="1"/>
        <v>0</v>
      </c>
      <c r="Q34" s="768"/>
      <c r="R34" s="811"/>
      <c r="S34" s="132">
        <f t="shared" si="7"/>
        <v>2059.59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0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69</v>
      </c>
      <c r="M35" s="338"/>
      <c r="N35" s="339"/>
      <c r="O35" s="812"/>
      <c r="P35" s="339">
        <f t="shared" si="1"/>
        <v>0</v>
      </c>
      <c r="Q35" s="768"/>
      <c r="R35" s="811"/>
      <c r="S35" s="132">
        <f t="shared" si="7"/>
        <v>2059.59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0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69</v>
      </c>
      <c r="M36" s="338"/>
      <c r="N36" s="339"/>
      <c r="O36" s="812"/>
      <c r="P36" s="339">
        <f t="shared" si="1"/>
        <v>0</v>
      </c>
      <c r="Q36" s="768"/>
      <c r="R36" s="811"/>
      <c r="S36" s="132">
        <f t="shared" si="7"/>
        <v>2059.59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0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63</v>
      </c>
      <c r="M37" s="338">
        <v>6</v>
      </c>
      <c r="N37" s="339">
        <v>173.86</v>
      </c>
      <c r="O37" s="812">
        <v>44816</v>
      </c>
      <c r="P37" s="339">
        <f t="shared" si="1"/>
        <v>173.86</v>
      </c>
      <c r="Q37" s="768" t="s">
        <v>613</v>
      </c>
      <c r="R37" s="811">
        <v>42</v>
      </c>
      <c r="S37" s="132">
        <f t="shared" si="7"/>
        <v>1885.73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0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61</v>
      </c>
      <c r="M38" s="338">
        <v>2</v>
      </c>
      <c r="N38" s="339">
        <v>61.46</v>
      </c>
      <c r="O38" s="812">
        <v>44817</v>
      </c>
      <c r="P38" s="339">
        <f t="shared" si="1"/>
        <v>61.46</v>
      </c>
      <c r="Q38" s="768" t="s">
        <v>627</v>
      </c>
      <c r="R38" s="811">
        <v>42</v>
      </c>
      <c r="S38" s="132">
        <f t="shared" si="7"/>
        <v>1824.27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0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54</v>
      </c>
      <c r="M39" s="338">
        <v>7</v>
      </c>
      <c r="N39" s="339">
        <v>217.44</v>
      </c>
      <c r="O39" s="812">
        <v>44818</v>
      </c>
      <c r="P39" s="339">
        <f t="shared" si="1"/>
        <v>217.44</v>
      </c>
      <c r="Q39" s="768" t="s">
        <v>634</v>
      </c>
      <c r="R39" s="811">
        <v>42</v>
      </c>
      <c r="S39" s="132">
        <f t="shared" si="7"/>
        <v>1606.83</v>
      </c>
    </row>
    <row r="40" spans="1:19" x14ac:dyDescent="0.25">
      <c r="A40" s="769" t="s">
        <v>276</v>
      </c>
      <c r="B40" s="354">
        <f t="shared" si="2"/>
        <v>34</v>
      </c>
      <c r="C40" s="770">
        <v>4</v>
      </c>
      <c r="D40" s="712">
        <v>146.31</v>
      </c>
      <c r="E40" s="763">
        <v>44796</v>
      </c>
      <c r="F40" s="712">
        <f t="shared" si="0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44</v>
      </c>
      <c r="M40" s="338">
        <v>10</v>
      </c>
      <c r="N40" s="339">
        <v>296</v>
      </c>
      <c r="O40" s="812">
        <v>44819</v>
      </c>
      <c r="P40" s="339">
        <f t="shared" si="1"/>
        <v>296</v>
      </c>
      <c r="Q40" s="768" t="s">
        <v>638</v>
      </c>
      <c r="R40" s="811">
        <v>42</v>
      </c>
      <c r="S40" s="132">
        <f t="shared" si="7"/>
        <v>1310.83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0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41</v>
      </c>
      <c r="M41" s="338">
        <v>3</v>
      </c>
      <c r="N41" s="339">
        <v>94.94</v>
      </c>
      <c r="O41" s="812">
        <v>44819</v>
      </c>
      <c r="P41" s="339">
        <f t="shared" si="1"/>
        <v>94.94</v>
      </c>
      <c r="Q41" s="768" t="s">
        <v>642</v>
      </c>
      <c r="R41" s="811">
        <v>42</v>
      </c>
      <c r="S41" s="132">
        <f t="shared" si="7"/>
        <v>1215.8899999999999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0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40</v>
      </c>
      <c r="M42" s="338">
        <v>1</v>
      </c>
      <c r="N42" s="339">
        <v>31.82</v>
      </c>
      <c r="O42" s="812">
        <v>44819</v>
      </c>
      <c r="P42" s="339">
        <f t="shared" si="1"/>
        <v>31.82</v>
      </c>
      <c r="Q42" s="768" t="s">
        <v>643</v>
      </c>
      <c r="R42" s="811">
        <v>42</v>
      </c>
      <c r="S42" s="132">
        <f t="shared" si="7"/>
        <v>1184.07</v>
      </c>
    </row>
    <row r="43" spans="1:19" x14ac:dyDescent="0.25">
      <c r="B43" s="354">
        <f t="shared" si="2"/>
        <v>21</v>
      </c>
      <c r="C43" s="338">
        <v>2</v>
      </c>
      <c r="D43" s="794">
        <v>57.33</v>
      </c>
      <c r="E43" s="795">
        <v>44802</v>
      </c>
      <c r="F43" s="794">
        <f t="shared" si="0"/>
        <v>57.33</v>
      </c>
      <c r="G43" s="796" t="s">
        <v>502</v>
      </c>
      <c r="H43" s="797">
        <v>35</v>
      </c>
      <c r="I43" s="132">
        <f t="shared" si="6"/>
        <v>636.89000000000044</v>
      </c>
      <c r="L43" s="354">
        <f t="shared" si="4"/>
        <v>38</v>
      </c>
      <c r="M43" s="338">
        <v>2</v>
      </c>
      <c r="N43" s="339">
        <v>55.34</v>
      </c>
      <c r="O43" s="812">
        <v>44824</v>
      </c>
      <c r="P43" s="339">
        <f t="shared" si="1"/>
        <v>55.34</v>
      </c>
      <c r="Q43" s="768" t="s">
        <v>687</v>
      </c>
      <c r="R43" s="811">
        <v>45</v>
      </c>
      <c r="S43" s="132">
        <f t="shared" si="7"/>
        <v>1128.73</v>
      </c>
    </row>
    <row r="44" spans="1:19" x14ac:dyDescent="0.25">
      <c r="B44" s="354">
        <f t="shared" si="2"/>
        <v>14</v>
      </c>
      <c r="C44" s="338">
        <v>7</v>
      </c>
      <c r="D44" s="794">
        <v>203.1</v>
      </c>
      <c r="E44" s="795">
        <v>44802</v>
      </c>
      <c r="F44" s="794">
        <f t="shared" si="0"/>
        <v>203.1</v>
      </c>
      <c r="G44" s="796" t="s">
        <v>504</v>
      </c>
      <c r="H44" s="797">
        <v>35</v>
      </c>
      <c r="I44" s="132">
        <f t="shared" si="6"/>
        <v>433.79000000000042</v>
      </c>
      <c r="L44" s="354">
        <f t="shared" si="4"/>
        <v>38</v>
      </c>
      <c r="M44" s="338"/>
      <c r="N44" s="339"/>
      <c r="O44" s="812"/>
      <c r="P44" s="339">
        <f t="shared" si="1"/>
        <v>0</v>
      </c>
      <c r="Q44" s="768"/>
      <c r="R44" s="811"/>
      <c r="S44" s="132">
        <f t="shared" si="7"/>
        <v>1128.73</v>
      </c>
    </row>
    <row r="45" spans="1:19" x14ac:dyDescent="0.25">
      <c r="B45" s="354">
        <f t="shared" si="2"/>
        <v>7</v>
      </c>
      <c r="C45" s="338">
        <v>7</v>
      </c>
      <c r="D45" s="794">
        <v>201.68</v>
      </c>
      <c r="E45" s="795">
        <v>44805</v>
      </c>
      <c r="F45" s="794">
        <f t="shared" si="0"/>
        <v>201.68</v>
      </c>
      <c r="G45" s="796" t="s">
        <v>530</v>
      </c>
      <c r="H45" s="797">
        <v>35</v>
      </c>
      <c r="I45" s="132">
        <f t="shared" si="6"/>
        <v>232.11000000000041</v>
      </c>
      <c r="L45" s="354">
        <f t="shared" si="4"/>
        <v>38</v>
      </c>
      <c r="M45" s="338"/>
      <c r="N45" s="339"/>
      <c r="O45" s="812"/>
      <c r="P45" s="339">
        <f t="shared" si="1"/>
        <v>0</v>
      </c>
      <c r="Q45" s="768"/>
      <c r="R45" s="813"/>
      <c r="S45" s="132">
        <f t="shared" si="7"/>
        <v>1128.73</v>
      </c>
    </row>
    <row r="46" spans="1:19" x14ac:dyDescent="0.25">
      <c r="B46" s="354">
        <f t="shared" si="2"/>
        <v>5</v>
      </c>
      <c r="C46" s="338">
        <v>2</v>
      </c>
      <c r="D46" s="794">
        <v>59.58</v>
      </c>
      <c r="E46" s="795">
        <v>44807</v>
      </c>
      <c r="F46" s="794">
        <f t="shared" si="0"/>
        <v>59.58</v>
      </c>
      <c r="G46" s="796" t="s">
        <v>555</v>
      </c>
      <c r="H46" s="797">
        <v>35</v>
      </c>
      <c r="I46" s="132">
        <f t="shared" si="6"/>
        <v>172.53000000000043</v>
      </c>
      <c r="L46" s="354">
        <f t="shared" si="4"/>
        <v>38</v>
      </c>
      <c r="M46" s="338"/>
      <c r="N46" s="339"/>
      <c r="O46" s="812"/>
      <c r="P46" s="339">
        <f t="shared" si="1"/>
        <v>0</v>
      </c>
      <c r="Q46" s="768"/>
      <c r="R46" s="813"/>
      <c r="S46" s="132">
        <f t="shared" si="7"/>
        <v>1128.73</v>
      </c>
    </row>
    <row r="47" spans="1:19" x14ac:dyDescent="0.25">
      <c r="B47" s="354">
        <f t="shared" si="2"/>
        <v>3</v>
      </c>
      <c r="C47" s="338">
        <v>2</v>
      </c>
      <c r="D47" s="794">
        <v>55.51</v>
      </c>
      <c r="E47" s="795">
        <v>44812</v>
      </c>
      <c r="F47" s="794">
        <f t="shared" si="0"/>
        <v>55.51</v>
      </c>
      <c r="G47" s="796" t="s">
        <v>561</v>
      </c>
      <c r="H47" s="797">
        <v>42</v>
      </c>
      <c r="I47" s="132">
        <f t="shared" si="6"/>
        <v>117.02000000000044</v>
      </c>
      <c r="L47" s="354">
        <f t="shared" si="4"/>
        <v>38</v>
      </c>
      <c r="M47" s="338"/>
      <c r="N47" s="339"/>
      <c r="O47" s="812"/>
      <c r="P47" s="339">
        <f t="shared" si="1"/>
        <v>0</v>
      </c>
      <c r="Q47" s="768"/>
      <c r="R47" s="813"/>
      <c r="S47" s="132">
        <f t="shared" si="7"/>
        <v>1128.73</v>
      </c>
    </row>
    <row r="48" spans="1:19" x14ac:dyDescent="0.25">
      <c r="B48" s="354">
        <f t="shared" si="2"/>
        <v>1</v>
      </c>
      <c r="C48" s="338">
        <v>2</v>
      </c>
      <c r="D48" s="794">
        <v>58.43</v>
      </c>
      <c r="E48" s="795">
        <v>44812</v>
      </c>
      <c r="F48" s="794">
        <f t="shared" si="0"/>
        <v>58.43</v>
      </c>
      <c r="G48" s="796" t="s">
        <v>581</v>
      </c>
      <c r="H48" s="797">
        <v>42</v>
      </c>
      <c r="I48" s="132">
        <f t="shared" si="6"/>
        <v>58.590000000000437</v>
      </c>
      <c r="L48" s="354">
        <f t="shared" si="4"/>
        <v>38</v>
      </c>
      <c r="M48" s="338"/>
      <c r="N48" s="339"/>
      <c r="O48" s="812"/>
      <c r="P48" s="339">
        <f t="shared" si="1"/>
        <v>0</v>
      </c>
      <c r="Q48" s="768"/>
      <c r="R48" s="813"/>
      <c r="S48" s="132">
        <f t="shared" si="7"/>
        <v>1128.73</v>
      </c>
    </row>
    <row r="49" spans="1:19" x14ac:dyDescent="0.25">
      <c r="B49" s="354">
        <f t="shared" si="2"/>
        <v>1</v>
      </c>
      <c r="C49" s="338"/>
      <c r="D49" s="794"/>
      <c r="E49" s="795"/>
      <c r="F49" s="794">
        <f t="shared" si="0"/>
        <v>0</v>
      </c>
      <c r="G49" s="796"/>
      <c r="H49" s="797"/>
      <c r="I49" s="132">
        <f t="shared" si="6"/>
        <v>58.590000000000437</v>
      </c>
      <c r="L49" s="354">
        <f t="shared" si="4"/>
        <v>38</v>
      </c>
      <c r="M49" s="338"/>
      <c r="N49" s="339"/>
      <c r="O49" s="812"/>
      <c r="P49" s="339">
        <f t="shared" si="1"/>
        <v>0</v>
      </c>
      <c r="Q49" s="768"/>
      <c r="R49" s="813"/>
      <c r="S49" s="132">
        <f t="shared" si="7"/>
        <v>1128.73</v>
      </c>
    </row>
    <row r="50" spans="1:19" x14ac:dyDescent="0.25">
      <c r="B50" s="354">
        <f t="shared" si="2"/>
        <v>1</v>
      </c>
      <c r="C50" s="338"/>
      <c r="D50" s="794"/>
      <c r="E50" s="795"/>
      <c r="F50" s="794">
        <f t="shared" si="0"/>
        <v>0</v>
      </c>
      <c r="G50" s="796"/>
      <c r="H50" s="797"/>
      <c r="I50" s="132">
        <f t="shared" si="6"/>
        <v>58.590000000000437</v>
      </c>
      <c r="L50" s="354">
        <f t="shared" si="4"/>
        <v>38</v>
      </c>
      <c r="M50" s="338"/>
      <c r="N50" s="339"/>
      <c r="O50" s="812"/>
      <c r="P50" s="339">
        <f t="shared" si="1"/>
        <v>0</v>
      </c>
      <c r="Q50" s="768"/>
      <c r="R50" s="813"/>
      <c r="S50" s="132">
        <f t="shared" si="7"/>
        <v>1128.73</v>
      </c>
    </row>
    <row r="51" spans="1:19" x14ac:dyDescent="0.25">
      <c r="B51" s="354">
        <f t="shared" si="2"/>
        <v>0</v>
      </c>
      <c r="C51" s="338">
        <v>1</v>
      </c>
      <c r="D51" s="794"/>
      <c r="E51" s="795"/>
      <c r="F51" s="794">
        <v>58.59</v>
      </c>
      <c r="G51" s="796"/>
      <c r="H51" s="797"/>
      <c r="I51" s="132">
        <f t="shared" si="6"/>
        <v>4.3343106881366111E-13</v>
      </c>
      <c r="L51" s="354">
        <f t="shared" si="4"/>
        <v>38</v>
      </c>
      <c r="M51" s="338"/>
      <c r="N51" s="339"/>
      <c r="O51" s="812"/>
      <c r="P51" s="339">
        <f t="shared" si="1"/>
        <v>0</v>
      </c>
      <c r="Q51" s="768"/>
      <c r="R51" s="813"/>
      <c r="S51" s="132">
        <f t="shared" si="7"/>
        <v>1128.73</v>
      </c>
    </row>
    <row r="52" spans="1:19" x14ac:dyDescent="0.25">
      <c r="B52" s="354">
        <f t="shared" si="2"/>
        <v>0</v>
      </c>
      <c r="C52" s="338"/>
      <c r="D52" s="794"/>
      <c r="E52" s="795"/>
      <c r="F52" s="924">
        <f t="shared" si="0"/>
        <v>0</v>
      </c>
      <c r="G52" s="925"/>
      <c r="H52" s="926"/>
      <c r="I52" s="617">
        <f t="shared" si="6"/>
        <v>4.3343106881366111E-13</v>
      </c>
      <c r="L52" s="354">
        <f t="shared" si="4"/>
        <v>38</v>
      </c>
      <c r="M52" s="338"/>
      <c r="N52" s="339"/>
      <c r="O52" s="812"/>
      <c r="P52" s="339">
        <f t="shared" si="1"/>
        <v>0</v>
      </c>
      <c r="Q52" s="768"/>
      <c r="R52" s="813"/>
      <c r="S52" s="132">
        <f t="shared" si="7"/>
        <v>1128.73</v>
      </c>
    </row>
    <row r="53" spans="1:19" x14ac:dyDescent="0.25">
      <c r="B53" s="354">
        <f t="shared" si="2"/>
        <v>0</v>
      </c>
      <c r="C53" s="338"/>
      <c r="D53" s="794"/>
      <c r="E53" s="795"/>
      <c r="F53" s="924">
        <f t="shared" si="0"/>
        <v>0</v>
      </c>
      <c r="G53" s="925"/>
      <c r="H53" s="926"/>
      <c r="I53" s="617">
        <f t="shared" si="6"/>
        <v>4.3343106881366111E-13</v>
      </c>
      <c r="L53" s="354">
        <f t="shared" si="4"/>
        <v>38</v>
      </c>
      <c r="M53" s="338"/>
      <c r="N53" s="339"/>
      <c r="O53" s="812"/>
      <c r="P53" s="339">
        <f t="shared" si="1"/>
        <v>0</v>
      </c>
      <c r="Q53" s="768"/>
      <c r="R53" s="813"/>
      <c r="S53" s="132">
        <f t="shared" si="7"/>
        <v>1128.73</v>
      </c>
    </row>
    <row r="54" spans="1:19" x14ac:dyDescent="0.25">
      <c r="B54" s="354">
        <f t="shared" si="2"/>
        <v>0</v>
      </c>
      <c r="C54" s="338"/>
      <c r="D54" s="794"/>
      <c r="E54" s="795"/>
      <c r="F54" s="924">
        <f t="shared" si="0"/>
        <v>0</v>
      </c>
      <c r="G54" s="925"/>
      <c r="H54" s="926"/>
      <c r="I54" s="617">
        <f t="shared" si="6"/>
        <v>4.3343106881366111E-13</v>
      </c>
      <c r="L54" s="354">
        <f t="shared" si="4"/>
        <v>38</v>
      </c>
      <c r="M54" s="338"/>
      <c r="N54" s="339"/>
      <c r="O54" s="812"/>
      <c r="P54" s="339">
        <f t="shared" si="1"/>
        <v>0</v>
      </c>
      <c r="Q54" s="768"/>
      <c r="R54" s="813"/>
      <c r="S54" s="132">
        <f t="shared" si="7"/>
        <v>1128.73</v>
      </c>
    </row>
    <row r="55" spans="1:19" x14ac:dyDescent="0.25">
      <c r="B55" s="354">
        <f t="shared" si="2"/>
        <v>0</v>
      </c>
      <c r="C55" s="338"/>
      <c r="D55" s="794"/>
      <c r="E55" s="795"/>
      <c r="F55" s="924">
        <f t="shared" si="0"/>
        <v>0</v>
      </c>
      <c r="G55" s="925"/>
      <c r="H55" s="926"/>
      <c r="I55" s="617">
        <f t="shared" si="6"/>
        <v>4.3343106881366111E-13</v>
      </c>
      <c r="L55" s="354">
        <f t="shared" si="4"/>
        <v>38</v>
      </c>
      <c r="M55" s="338"/>
      <c r="N55" s="339"/>
      <c r="O55" s="812"/>
      <c r="P55" s="339">
        <f t="shared" si="1"/>
        <v>0</v>
      </c>
      <c r="Q55" s="768"/>
      <c r="R55" s="813"/>
      <c r="S55" s="132">
        <f t="shared" si="7"/>
        <v>1128.73</v>
      </c>
    </row>
    <row r="56" spans="1:19" x14ac:dyDescent="0.25">
      <c r="B56" s="354">
        <f t="shared" si="2"/>
        <v>0</v>
      </c>
      <c r="C56" s="338"/>
      <c r="D56" s="794"/>
      <c r="E56" s="795"/>
      <c r="F56" s="924">
        <f t="shared" si="0"/>
        <v>0</v>
      </c>
      <c r="G56" s="925"/>
      <c r="H56" s="926"/>
      <c r="I56" s="617">
        <f t="shared" si="6"/>
        <v>4.3343106881366111E-13</v>
      </c>
      <c r="L56" s="354">
        <f t="shared" si="4"/>
        <v>38</v>
      </c>
      <c r="M56" s="338"/>
      <c r="N56" s="339"/>
      <c r="O56" s="812"/>
      <c r="P56" s="339">
        <f t="shared" si="1"/>
        <v>0</v>
      </c>
      <c r="Q56" s="768"/>
      <c r="R56" s="813"/>
      <c r="S56" s="132">
        <f t="shared" si="7"/>
        <v>1128.73</v>
      </c>
    </row>
    <row r="57" spans="1:19" x14ac:dyDescent="0.25">
      <c r="B57" s="354">
        <f t="shared" si="2"/>
        <v>0</v>
      </c>
      <c r="C57" s="338"/>
      <c r="D57" s="794"/>
      <c r="E57" s="795"/>
      <c r="F57" s="794">
        <f t="shared" si="0"/>
        <v>0</v>
      </c>
      <c r="G57" s="796"/>
      <c r="H57" s="797"/>
      <c r="I57" s="132">
        <f t="shared" si="6"/>
        <v>4.3343106881366111E-13</v>
      </c>
      <c r="L57" s="354">
        <f t="shared" si="4"/>
        <v>38</v>
      </c>
      <c r="M57" s="338"/>
      <c r="N57" s="339"/>
      <c r="O57" s="812"/>
      <c r="P57" s="339">
        <f t="shared" si="1"/>
        <v>0</v>
      </c>
      <c r="Q57" s="768"/>
      <c r="R57" s="813"/>
      <c r="S57" s="132">
        <f t="shared" si="7"/>
        <v>1128.73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8"/>
      <c r="H58" s="811"/>
      <c r="I58" s="132">
        <f t="shared" si="6"/>
        <v>4.3343106881366111E-13</v>
      </c>
      <c r="L58" s="354">
        <f t="shared" si="4"/>
        <v>38</v>
      </c>
      <c r="M58" s="338"/>
      <c r="N58" s="339"/>
      <c r="O58" s="505"/>
      <c r="P58" s="339"/>
      <c r="Q58" s="768"/>
      <c r="R58" s="813"/>
      <c r="S58" s="132">
        <f t="shared" si="7"/>
        <v>1128.73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4"/>
      <c r="R59" s="814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4"/>
      <c r="R60" s="814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353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31</v>
      </c>
      <c r="N62" s="105">
        <f>SUM(N10:N61)</f>
        <v>930.86000000000013</v>
      </c>
      <c r="O62" s="75"/>
      <c r="P62" s="105">
        <f>SUM(P10:P61)</f>
        <v>930.86000000000013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75"/>
      <c r="N63" s="262" t="s">
        <v>21</v>
      </c>
      <c r="O63" s="263"/>
      <c r="P63" s="141">
        <f>O6+O5+O4-P62</f>
        <v>1128.73</v>
      </c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75"/>
      <c r="N64" s="264" t="s">
        <v>4</v>
      </c>
      <c r="O64" s="265"/>
      <c r="P64" s="49">
        <f>P5+P4-M10+P6+P7</f>
        <v>69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02" t="s">
        <v>293</v>
      </c>
      <c r="B1" s="1002"/>
      <c r="C1" s="1002"/>
      <c r="D1" s="1002"/>
      <c r="E1" s="1002"/>
      <c r="F1" s="1002"/>
      <c r="G1" s="1002"/>
      <c r="H1" s="11">
        <v>1</v>
      </c>
      <c r="K1" s="1006" t="s">
        <v>306</v>
      </c>
      <c r="L1" s="1006"/>
      <c r="M1" s="1006"/>
      <c r="N1" s="1006"/>
      <c r="O1" s="1006"/>
      <c r="P1" s="1006"/>
      <c r="Q1" s="10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74" t="s">
        <v>179</v>
      </c>
      <c r="C4" s="102"/>
      <c r="D4" s="135"/>
      <c r="E4" s="86"/>
      <c r="F4" s="73"/>
      <c r="G4" s="239"/>
      <c r="L4" s="1074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7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75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21</v>
      </c>
      <c r="C9" s="680">
        <v>7</v>
      </c>
      <c r="D9" s="798">
        <v>208.57</v>
      </c>
      <c r="E9" s="799">
        <v>44818</v>
      </c>
      <c r="F9" s="800">
        <f>D9</f>
        <v>208.57</v>
      </c>
      <c r="G9" s="801" t="s">
        <v>637</v>
      </c>
      <c r="H9" s="802">
        <v>119</v>
      </c>
      <c r="I9" s="132">
        <f>I8-F9</f>
        <v>584.52</v>
      </c>
      <c r="K9" s="75"/>
      <c r="L9" s="430">
        <f>L8-M9</f>
        <v>70</v>
      </c>
      <c r="M9" s="680"/>
      <c r="N9" s="798"/>
      <c r="O9" s="799"/>
      <c r="P9" s="800">
        <f>N9</f>
        <v>0</v>
      </c>
      <c r="Q9" s="801"/>
      <c r="R9" s="802"/>
      <c r="S9" s="132">
        <f>S8-P9</f>
        <v>1999.52</v>
      </c>
    </row>
    <row r="10" spans="1:19" x14ac:dyDescent="0.25">
      <c r="A10" s="75"/>
      <c r="B10" s="430">
        <f t="shared" ref="B10:B28" si="0">B9-C10</f>
        <v>21</v>
      </c>
      <c r="C10" s="680"/>
      <c r="D10" s="798"/>
      <c r="E10" s="799"/>
      <c r="F10" s="800">
        <f t="shared" ref="F10:F28" si="1">D10</f>
        <v>0</v>
      </c>
      <c r="G10" s="801"/>
      <c r="H10" s="803"/>
      <c r="I10" s="132">
        <f t="shared" ref="I10:I28" si="2">I9-F10</f>
        <v>584.52</v>
      </c>
      <c r="K10" s="75"/>
      <c r="L10" s="430">
        <f t="shared" ref="L10:L28" si="3">L9-M10</f>
        <v>70</v>
      </c>
      <c r="M10" s="680"/>
      <c r="N10" s="798"/>
      <c r="O10" s="799"/>
      <c r="P10" s="800">
        <f t="shared" ref="P10:P28" si="4">N10</f>
        <v>0</v>
      </c>
      <c r="Q10" s="801"/>
      <c r="R10" s="803"/>
      <c r="S10" s="132">
        <f t="shared" ref="S10:S28" si="5">S9-P10</f>
        <v>1999.52</v>
      </c>
    </row>
    <row r="11" spans="1:19" x14ac:dyDescent="0.25">
      <c r="A11" s="55"/>
      <c r="B11" s="430">
        <f t="shared" si="0"/>
        <v>21</v>
      </c>
      <c r="C11" s="680"/>
      <c r="D11" s="798"/>
      <c r="E11" s="799"/>
      <c r="F11" s="800">
        <f t="shared" si="1"/>
        <v>0</v>
      </c>
      <c r="G11" s="801"/>
      <c r="H11" s="803"/>
      <c r="I11" s="132">
        <f t="shared" si="2"/>
        <v>584.52</v>
      </c>
      <c r="K11" s="55"/>
      <c r="L11" s="430">
        <f t="shared" si="3"/>
        <v>70</v>
      </c>
      <c r="M11" s="680"/>
      <c r="N11" s="798"/>
      <c r="O11" s="799"/>
      <c r="P11" s="800">
        <f t="shared" si="4"/>
        <v>0</v>
      </c>
      <c r="Q11" s="801"/>
      <c r="R11" s="803"/>
      <c r="S11" s="132">
        <f t="shared" si="5"/>
        <v>1999.52</v>
      </c>
    </row>
    <row r="12" spans="1:19" x14ac:dyDescent="0.25">
      <c r="A12" s="75"/>
      <c r="B12" s="430">
        <f t="shared" si="0"/>
        <v>21</v>
      </c>
      <c r="C12" s="680"/>
      <c r="D12" s="798"/>
      <c r="E12" s="799"/>
      <c r="F12" s="800">
        <f t="shared" si="1"/>
        <v>0</v>
      </c>
      <c r="G12" s="801"/>
      <c r="H12" s="803"/>
      <c r="I12" s="132">
        <f t="shared" si="2"/>
        <v>584.52</v>
      </c>
      <c r="K12" s="75"/>
      <c r="L12" s="430">
        <f t="shared" si="3"/>
        <v>70</v>
      </c>
      <c r="M12" s="680"/>
      <c r="N12" s="798"/>
      <c r="O12" s="799"/>
      <c r="P12" s="800">
        <f t="shared" si="4"/>
        <v>0</v>
      </c>
      <c r="Q12" s="801"/>
      <c r="R12" s="803"/>
      <c r="S12" s="132">
        <f t="shared" si="5"/>
        <v>1999.52</v>
      </c>
    </row>
    <row r="13" spans="1:19" x14ac:dyDescent="0.25">
      <c r="A13" s="75"/>
      <c r="B13" s="430">
        <f t="shared" si="0"/>
        <v>21</v>
      </c>
      <c r="C13" s="680"/>
      <c r="D13" s="798"/>
      <c r="E13" s="799"/>
      <c r="F13" s="800">
        <f t="shared" si="1"/>
        <v>0</v>
      </c>
      <c r="G13" s="801"/>
      <c r="H13" s="803"/>
      <c r="I13" s="132">
        <f t="shared" si="2"/>
        <v>584.52</v>
      </c>
      <c r="K13" s="75"/>
      <c r="L13" s="430">
        <f t="shared" si="3"/>
        <v>70</v>
      </c>
      <c r="M13" s="680"/>
      <c r="N13" s="798"/>
      <c r="O13" s="799"/>
      <c r="P13" s="800">
        <f t="shared" si="4"/>
        <v>0</v>
      </c>
      <c r="Q13" s="801"/>
      <c r="R13" s="803"/>
      <c r="S13" s="132">
        <f t="shared" si="5"/>
        <v>1999.52</v>
      </c>
    </row>
    <row r="14" spans="1:19" x14ac:dyDescent="0.25">
      <c r="B14" s="430">
        <f t="shared" si="0"/>
        <v>21</v>
      </c>
      <c r="C14" s="680"/>
      <c r="D14" s="798"/>
      <c r="E14" s="799"/>
      <c r="F14" s="800">
        <f t="shared" si="1"/>
        <v>0</v>
      </c>
      <c r="G14" s="801"/>
      <c r="H14" s="803"/>
      <c r="I14" s="132">
        <f t="shared" si="2"/>
        <v>584.52</v>
      </c>
      <c r="L14" s="430">
        <f t="shared" si="3"/>
        <v>70</v>
      </c>
      <c r="M14" s="680"/>
      <c r="N14" s="798"/>
      <c r="O14" s="799"/>
      <c r="P14" s="800">
        <f t="shared" si="4"/>
        <v>0</v>
      </c>
      <c r="Q14" s="801"/>
      <c r="R14" s="803"/>
      <c r="S14" s="132">
        <f t="shared" si="5"/>
        <v>1999.52</v>
      </c>
    </row>
    <row r="15" spans="1:19" x14ac:dyDescent="0.25">
      <c r="B15" s="430">
        <f t="shared" si="0"/>
        <v>21</v>
      </c>
      <c r="C15" s="680"/>
      <c r="D15" s="798"/>
      <c r="E15" s="799"/>
      <c r="F15" s="800">
        <f t="shared" si="1"/>
        <v>0</v>
      </c>
      <c r="G15" s="801"/>
      <c r="H15" s="803"/>
      <c r="I15" s="132">
        <f t="shared" si="2"/>
        <v>584.52</v>
      </c>
      <c r="L15" s="430">
        <f t="shared" si="3"/>
        <v>70</v>
      </c>
      <c r="M15" s="680"/>
      <c r="N15" s="798"/>
      <c r="O15" s="799"/>
      <c r="P15" s="800">
        <f t="shared" si="4"/>
        <v>0</v>
      </c>
      <c r="Q15" s="801"/>
      <c r="R15" s="803"/>
      <c r="S15" s="132">
        <f t="shared" si="5"/>
        <v>1999.52</v>
      </c>
    </row>
    <row r="16" spans="1:19" x14ac:dyDescent="0.25">
      <c r="B16" s="430">
        <f t="shared" si="0"/>
        <v>21</v>
      </c>
      <c r="C16" s="680"/>
      <c r="D16" s="798"/>
      <c r="E16" s="799"/>
      <c r="F16" s="800">
        <f t="shared" si="1"/>
        <v>0</v>
      </c>
      <c r="G16" s="801"/>
      <c r="H16" s="802"/>
      <c r="I16" s="132">
        <f t="shared" si="2"/>
        <v>584.52</v>
      </c>
      <c r="L16" s="430">
        <f t="shared" si="3"/>
        <v>70</v>
      </c>
      <c r="M16" s="680"/>
      <c r="N16" s="798"/>
      <c r="O16" s="799"/>
      <c r="P16" s="800">
        <f t="shared" si="4"/>
        <v>0</v>
      </c>
      <c r="Q16" s="801"/>
      <c r="R16" s="802"/>
      <c r="S16" s="132">
        <f t="shared" si="5"/>
        <v>1999.52</v>
      </c>
    </row>
    <row r="17" spans="1:19" x14ac:dyDescent="0.25">
      <c r="B17" s="430">
        <f t="shared" si="0"/>
        <v>21</v>
      </c>
      <c r="C17" s="680"/>
      <c r="D17" s="798"/>
      <c r="E17" s="799"/>
      <c r="F17" s="800">
        <f t="shared" si="1"/>
        <v>0</v>
      </c>
      <c r="G17" s="801"/>
      <c r="H17" s="802"/>
      <c r="I17" s="132">
        <f t="shared" si="2"/>
        <v>584.52</v>
      </c>
      <c r="L17" s="430">
        <f t="shared" si="3"/>
        <v>70</v>
      </c>
      <c r="M17" s="680"/>
      <c r="N17" s="798"/>
      <c r="O17" s="799"/>
      <c r="P17" s="800">
        <f t="shared" si="4"/>
        <v>0</v>
      </c>
      <c r="Q17" s="801"/>
      <c r="R17" s="802"/>
      <c r="S17" s="132">
        <f t="shared" si="5"/>
        <v>1999.52</v>
      </c>
    </row>
    <row r="18" spans="1:19" x14ac:dyDescent="0.25">
      <c r="B18" s="430">
        <f t="shared" si="0"/>
        <v>21</v>
      </c>
      <c r="C18" s="680"/>
      <c r="D18" s="798"/>
      <c r="E18" s="799"/>
      <c r="F18" s="800">
        <f t="shared" si="1"/>
        <v>0</v>
      </c>
      <c r="G18" s="801"/>
      <c r="H18" s="802"/>
      <c r="I18" s="132">
        <f t="shared" si="2"/>
        <v>584.52</v>
      </c>
      <c r="L18" s="430">
        <f t="shared" si="3"/>
        <v>70</v>
      </c>
      <c r="M18" s="680"/>
      <c r="N18" s="798"/>
      <c r="O18" s="799"/>
      <c r="P18" s="800">
        <f t="shared" si="4"/>
        <v>0</v>
      </c>
      <c r="Q18" s="801"/>
      <c r="R18" s="802"/>
      <c r="S18" s="132">
        <f t="shared" si="5"/>
        <v>1999.52</v>
      </c>
    </row>
    <row r="19" spans="1:19" x14ac:dyDescent="0.25">
      <c r="B19" s="430">
        <f t="shared" si="0"/>
        <v>21</v>
      </c>
      <c r="C19" s="680"/>
      <c r="D19" s="560"/>
      <c r="E19" s="804"/>
      <c r="F19" s="535">
        <f t="shared" si="1"/>
        <v>0</v>
      </c>
      <c r="G19" s="569"/>
      <c r="H19" s="805"/>
      <c r="I19" s="132">
        <f t="shared" si="2"/>
        <v>584.52</v>
      </c>
      <c r="L19" s="430">
        <f t="shared" si="3"/>
        <v>70</v>
      </c>
      <c r="M19" s="680"/>
      <c r="N19" s="560"/>
      <c r="O19" s="804"/>
      <c r="P19" s="535">
        <f t="shared" si="4"/>
        <v>0</v>
      </c>
      <c r="Q19" s="569"/>
      <c r="R19" s="805"/>
      <c r="S19" s="132">
        <f t="shared" si="5"/>
        <v>1999.52</v>
      </c>
    </row>
    <row r="20" spans="1:19" x14ac:dyDescent="0.25">
      <c r="B20" s="430">
        <f t="shared" si="0"/>
        <v>21</v>
      </c>
      <c r="C20" s="680"/>
      <c r="D20" s="560"/>
      <c r="E20" s="804"/>
      <c r="F20" s="535">
        <f t="shared" si="1"/>
        <v>0</v>
      </c>
      <c r="G20" s="569"/>
      <c r="H20" s="805"/>
      <c r="I20" s="132">
        <f t="shared" si="2"/>
        <v>584.52</v>
      </c>
      <c r="L20" s="430">
        <f t="shared" si="3"/>
        <v>70</v>
      </c>
      <c r="M20" s="680"/>
      <c r="N20" s="560"/>
      <c r="O20" s="804"/>
      <c r="P20" s="535">
        <f t="shared" si="4"/>
        <v>0</v>
      </c>
      <c r="Q20" s="569"/>
      <c r="R20" s="805"/>
      <c r="S20" s="132">
        <f t="shared" si="5"/>
        <v>1999.52</v>
      </c>
    </row>
    <row r="21" spans="1:19" x14ac:dyDescent="0.25">
      <c r="B21" s="430">
        <f t="shared" si="0"/>
        <v>21</v>
      </c>
      <c r="C21" s="680"/>
      <c r="D21" s="560"/>
      <c r="E21" s="804"/>
      <c r="F21" s="535">
        <f t="shared" si="1"/>
        <v>0</v>
      </c>
      <c r="G21" s="569"/>
      <c r="I21" s="132">
        <f t="shared" si="2"/>
        <v>584.52</v>
      </c>
      <c r="L21" s="430">
        <f t="shared" si="3"/>
        <v>70</v>
      </c>
      <c r="M21" s="680"/>
      <c r="N21" s="560"/>
      <c r="O21" s="804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21</v>
      </c>
      <c r="C22" s="680"/>
      <c r="D22" s="560"/>
      <c r="E22" s="804"/>
      <c r="F22" s="535">
        <f t="shared" si="1"/>
        <v>0</v>
      </c>
      <c r="G22" s="569"/>
      <c r="I22" s="132">
        <f t="shared" si="2"/>
        <v>584.52</v>
      </c>
      <c r="L22" s="430">
        <f t="shared" si="3"/>
        <v>70</v>
      </c>
      <c r="M22" s="680"/>
      <c r="N22" s="560"/>
      <c r="O22" s="804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21</v>
      </c>
      <c r="C23" s="680"/>
      <c r="D23" s="560"/>
      <c r="E23" s="804"/>
      <c r="F23" s="535">
        <f t="shared" si="1"/>
        <v>0</v>
      </c>
      <c r="G23" s="569"/>
      <c r="I23" s="132">
        <f t="shared" si="2"/>
        <v>584.52</v>
      </c>
      <c r="L23" s="430">
        <f t="shared" si="3"/>
        <v>70</v>
      </c>
      <c r="M23" s="680"/>
      <c r="N23" s="560"/>
      <c r="O23" s="804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21</v>
      </c>
      <c r="C24" s="680"/>
      <c r="D24" s="560"/>
      <c r="E24" s="804"/>
      <c r="F24" s="535">
        <f t="shared" si="1"/>
        <v>0</v>
      </c>
      <c r="G24" s="569"/>
      <c r="I24" s="132">
        <f t="shared" si="2"/>
        <v>584.52</v>
      </c>
      <c r="L24" s="430">
        <f t="shared" si="3"/>
        <v>70</v>
      </c>
      <c r="M24" s="680"/>
      <c r="N24" s="560"/>
      <c r="O24" s="804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21</v>
      </c>
      <c r="C25" s="680"/>
      <c r="D25" s="560"/>
      <c r="E25" s="804"/>
      <c r="F25" s="535">
        <f t="shared" si="1"/>
        <v>0</v>
      </c>
      <c r="G25" s="569"/>
      <c r="I25" s="132">
        <f t="shared" si="2"/>
        <v>584.52</v>
      </c>
      <c r="L25" s="430">
        <f t="shared" si="3"/>
        <v>70</v>
      </c>
      <c r="M25" s="680"/>
      <c r="N25" s="560"/>
      <c r="O25" s="804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21</v>
      </c>
      <c r="C26" s="680"/>
      <c r="D26" s="560"/>
      <c r="E26" s="804"/>
      <c r="F26" s="535">
        <f t="shared" si="1"/>
        <v>0</v>
      </c>
      <c r="G26" s="570"/>
      <c r="I26" s="132">
        <f t="shared" si="2"/>
        <v>584.52</v>
      </c>
      <c r="L26" s="430">
        <f t="shared" si="3"/>
        <v>70</v>
      </c>
      <c r="M26" s="680"/>
      <c r="N26" s="560"/>
      <c r="O26" s="804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21</v>
      </c>
      <c r="C27" s="680"/>
      <c r="D27" s="806"/>
      <c r="E27" s="804"/>
      <c r="F27" s="535">
        <f t="shared" si="1"/>
        <v>0</v>
      </c>
      <c r="G27" s="536"/>
      <c r="H27" s="17"/>
      <c r="I27" s="132">
        <f t="shared" si="2"/>
        <v>584.52</v>
      </c>
      <c r="L27" s="430">
        <f t="shared" si="3"/>
        <v>70</v>
      </c>
      <c r="M27" s="680"/>
      <c r="N27" s="806"/>
      <c r="O27" s="804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21</v>
      </c>
      <c r="C28" s="680"/>
      <c r="D28" s="806"/>
      <c r="E28" s="118"/>
      <c r="F28" s="535">
        <f t="shared" si="1"/>
        <v>0</v>
      </c>
      <c r="G28" s="536"/>
      <c r="H28" s="17"/>
      <c r="I28" s="132">
        <f t="shared" si="2"/>
        <v>584.52</v>
      </c>
      <c r="L28" s="430">
        <f t="shared" si="3"/>
        <v>70</v>
      </c>
      <c r="M28" s="680"/>
      <c r="N28" s="806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7"/>
      <c r="E29" s="118"/>
      <c r="F29" s="14"/>
      <c r="G29" s="31"/>
      <c r="H29" s="17"/>
      <c r="L29" s="431"/>
      <c r="M29" s="680"/>
      <c r="N29" s="807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C14" sqref="C13:D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02" t="s">
        <v>294</v>
      </c>
      <c r="B1" s="1002"/>
      <c r="C1" s="1002"/>
      <c r="D1" s="1002"/>
      <c r="E1" s="1002"/>
      <c r="F1" s="1002"/>
      <c r="G1" s="1002"/>
      <c r="H1" s="11">
        <v>1</v>
      </c>
      <c r="K1" s="1006" t="s">
        <v>306</v>
      </c>
      <c r="L1" s="1006"/>
      <c r="M1" s="1006"/>
      <c r="N1" s="1006"/>
      <c r="O1" s="1006"/>
      <c r="P1" s="1006"/>
      <c r="Q1" s="10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74" t="s">
        <v>84</v>
      </c>
      <c r="C4" s="102"/>
      <c r="D4" s="135"/>
      <c r="E4" s="86"/>
      <c r="F4" s="73"/>
      <c r="G4" s="239"/>
      <c r="L4" s="1074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07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992" t="s">
        <v>100</v>
      </c>
      <c r="L5" s="1075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992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/>
      <c r="N8" s="92"/>
      <c r="O8" s="79"/>
      <c r="P8" s="92">
        <f t="shared" ref="P8:P28" si="1">N8</f>
        <v>0</v>
      </c>
      <c r="Q8" s="95"/>
      <c r="R8" s="71"/>
      <c r="S8" s="132">
        <f>O4+O5+O6-N8</f>
        <v>2000.67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2000.67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2000.67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2000.67</v>
      </c>
    </row>
    <row r="12" spans="1:19" x14ac:dyDescent="0.25">
      <c r="A12" s="75"/>
      <c r="B12" s="2"/>
      <c r="C12" s="15"/>
      <c r="D12" s="709"/>
      <c r="E12" s="721"/>
      <c r="F12" s="900">
        <f t="shared" si="0"/>
        <v>0</v>
      </c>
      <c r="G12" s="901"/>
      <c r="H12" s="902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2000.67</v>
      </c>
    </row>
    <row r="13" spans="1:19" x14ac:dyDescent="0.25">
      <c r="A13" s="75"/>
      <c r="B13" s="2"/>
      <c r="C13" s="15"/>
      <c r="D13" s="709"/>
      <c r="E13" s="721"/>
      <c r="F13" s="900">
        <f t="shared" si="0"/>
        <v>0</v>
      </c>
      <c r="G13" s="901"/>
      <c r="H13" s="902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2000.67</v>
      </c>
    </row>
    <row r="14" spans="1:19" x14ac:dyDescent="0.25">
      <c r="B14" s="2"/>
      <c r="C14" s="15"/>
      <c r="D14" s="709"/>
      <c r="E14" s="721"/>
      <c r="F14" s="900">
        <f t="shared" si="0"/>
        <v>0</v>
      </c>
      <c r="G14" s="901"/>
      <c r="H14" s="902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2000.67</v>
      </c>
    </row>
    <row r="15" spans="1:19" x14ac:dyDescent="0.25">
      <c r="B15" s="2"/>
      <c r="C15" s="15"/>
      <c r="D15" s="709"/>
      <c r="E15" s="721"/>
      <c r="F15" s="900">
        <f t="shared" si="0"/>
        <v>0</v>
      </c>
      <c r="G15" s="901"/>
      <c r="H15" s="902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2000.67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2000.67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6" t="s">
        <v>86</v>
      </c>
      <c r="C4" s="102"/>
      <c r="D4" s="135"/>
      <c r="E4" s="86"/>
      <c r="F4" s="73"/>
      <c r="G4" s="239"/>
    </row>
    <row r="5" spans="1:9" x14ac:dyDescent="0.25">
      <c r="A5" s="75"/>
      <c r="B5" s="1077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4" t="s">
        <v>106</v>
      </c>
      <c r="C4" s="102"/>
      <c r="D4" s="135"/>
      <c r="E4" s="86"/>
      <c r="F4" s="73"/>
      <c r="G4" s="239"/>
    </row>
    <row r="5" spans="1:9" x14ac:dyDescent="0.25">
      <c r="A5" s="1000"/>
      <c r="B5" s="107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00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8" t="s">
        <v>107</v>
      </c>
      <c r="C4" s="102"/>
      <c r="D4" s="135"/>
      <c r="E4" s="86"/>
      <c r="F4" s="73"/>
      <c r="G4" s="239"/>
    </row>
    <row r="5" spans="1:9" x14ac:dyDescent="0.25">
      <c r="A5" s="1000"/>
      <c r="B5" s="107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00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06"/>
      <c r="B1" s="1006"/>
      <c r="C1" s="1006"/>
      <c r="D1" s="1006"/>
      <c r="E1" s="1006"/>
      <c r="F1" s="1006"/>
      <c r="G1" s="10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07"/>
      <c r="C5" s="404"/>
      <c r="D5" s="134"/>
      <c r="E5" s="209"/>
      <c r="F5" s="62"/>
      <c r="G5" s="5"/>
    </row>
    <row r="6" spans="1:9" ht="20.25" x14ac:dyDescent="0.3">
      <c r="A6" s="622"/>
      <c r="B6" s="100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4" t="s">
        <v>11</v>
      </c>
      <c r="D83" s="100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2" t="s">
        <v>279</v>
      </c>
      <c r="B1" s="1002"/>
      <c r="C1" s="1002"/>
      <c r="D1" s="1002"/>
      <c r="E1" s="1002"/>
      <c r="F1" s="1002"/>
      <c r="G1" s="1002"/>
      <c r="H1" s="11">
        <v>1</v>
      </c>
      <c r="K1" s="1006" t="s">
        <v>306</v>
      </c>
      <c r="L1" s="1006"/>
      <c r="M1" s="1006"/>
      <c r="N1" s="1006"/>
      <c r="O1" s="1006"/>
      <c r="P1" s="1006"/>
      <c r="Q1" s="10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08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08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08"/>
      <c r="C6" s="500">
        <v>95</v>
      </c>
      <c r="D6" s="134">
        <v>44768</v>
      </c>
      <c r="E6" s="69">
        <v>504.02</v>
      </c>
      <c r="F6" s="73">
        <v>42</v>
      </c>
      <c r="G6" s="47">
        <f>F48</f>
        <v>933.39</v>
      </c>
      <c r="H6" s="7">
        <f>E6-G6+E7+E5-G5</f>
        <v>82.350000000000023</v>
      </c>
      <c r="K6" s="417"/>
      <c r="L6" s="1008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700">
        <v>119.52</v>
      </c>
      <c r="E16" s="701">
        <v>44807</v>
      </c>
      <c r="F16" s="700">
        <f t="shared" si="6"/>
        <v>119.52</v>
      </c>
      <c r="G16" s="702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700">
        <v>60.06</v>
      </c>
      <c r="E17" s="701">
        <v>44807</v>
      </c>
      <c r="F17" s="700">
        <f t="shared" si="6"/>
        <v>60.06</v>
      </c>
      <c r="G17" s="702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700">
        <v>97.67</v>
      </c>
      <c r="E18" s="701">
        <v>44817</v>
      </c>
      <c r="F18" s="700">
        <f t="shared" si="6"/>
        <v>97.67</v>
      </c>
      <c r="G18" s="702" t="s">
        <v>623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700">
        <v>12.3</v>
      </c>
      <c r="E19" s="701">
        <v>44817</v>
      </c>
      <c r="F19" s="700">
        <f t="shared" si="6"/>
        <v>12.3</v>
      </c>
      <c r="G19" s="702" t="s">
        <v>627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700">
        <v>11.81</v>
      </c>
      <c r="E20" s="701">
        <v>44820</v>
      </c>
      <c r="F20" s="700">
        <f t="shared" si="6"/>
        <v>11.81</v>
      </c>
      <c r="G20" s="702" t="s">
        <v>652</v>
      </c>
      <c r="H20" s="389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700">
        <v>60.29</v>
      </c>
      <c r="E21" s="701">
        <v>44821</v>
      </c>
      <c r="F21" s="700">
        <f t="shared" si="6"/>
        <v>60.29</v>
      </c>
      <c r="G21" s="702" t="s">
        <v>666</v>
      </c>
      <c r="H21" s="389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700">
        <v>119.71</v>
      </c>
      <c r="E22" s="701">
        <v>44823</v>
      </c>
      <c r="F22" s="700">
        <f t="shared" si="6"/>
        <v>119.71</v>
      </c>
      <c r="G22" s="702" t="s">
        <v>677</v>
      </c>
      <c r="H22" s="389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7</v>
      </c>
      <c r="C23" s="15"/>
      <c r="D23" s="700"/>
      <c r="E23" s="701"/>
      <c r="F23" s="700">
        <f t="shared" si="6"/>
        <v>0</v>
      </c>
      <c r="G23" s="702"/>
      <c r="H23" s="389"/>
      <c r="I23" s="105">
        <f t="shared" si="3"/>
        <v>82.600000000000037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7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82.600000000000037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7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82.600000000000037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7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82.600000000000037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7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82.600000000000037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7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82.600000000000037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7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82.600000000000037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7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82.600000000000037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7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82.600000000000037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7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82.600000000000037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7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82.600000000000037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82.600000000000037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82.600000000000037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82.600000000000037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82.600000000000037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82.600000000000037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82.600000000000037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82.600000000000037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7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82.600000000000037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7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82.600000000000037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7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82.600000000000037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7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82.600000000000037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7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82.600000000000037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78</v>
      </c>
      <c r="D48" s="6">
        <f>SUM(D9:D47)</f>
        <v>933.39</v>
      </c>
      <c r="F48" s="6">
        <f>SUM(F9:F47)</f>
        <v>933.39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04" t="s">
        <v>11</v>
      </c>
      <c r="D53" s="1005"/>
      <c r="E53" s="57">
        <f>E5+E6-F48+E7</f>
        <v>82.350000000000023</v>
      </c>
      <c r="F53" s="73"/>
      <c r="M53" s="1004" t="s">
        <v>11</v>
      </c>
      <c r="N53" s="1005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2" t="s">
        <v>280</v>
      </c>
      <c r="B1" s="1002"/>
      <c r="C1" s="1002"/>
      <c r="D1" s="1002"/>
      <c r="E1" s="1002"/>
      <c r="F1" s="1002"/>
      <c r="G1" s="1002"/>
      <c r="H1" s="11">
        <v>1</v>
      </c>
      <c r="K1" s="1006" t="s">
        <v>306</v>
      </c>
      <c r="L1" s="1006"/>
      <c r="M1" s="1006"/>
      <c r="N1" s="1006"/>
      <c r="O1" s="1006"/>
      <c r="P1" s="1006"/>
      <c r="Q1" s="100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6">
        <v>61.36</v>
      </c>
      <c r="F4" s="787">
        <v>5</v>
      </c>
      <c r="G4" s="155"/>
      <c r="H4" s="155"/>
      <c r="K4" s="12"/>
      <c r="L4" s="12"/>
      <c r="M4" s="507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09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09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09"/>
      <c r="C6" s="404"/>
      <c r="D6" s="134"/>
      <c r="E6" s="209">
        <v>95.36</v>
      </c>
      <c r="F6" s="62">
        <v>9</v>
      </c>
      <c r="G6" s="47">
        <f>F42</f>
        <v>289.59000000000003</v>
      </c>
      <c r="H6" s="7">
        <f>E6-G6+E7+E5-G5+E4</f>
        <v>70.539999999999978</v>
      </c>
      <c r="K6" s="227"/>
      <c r="L6" s="1009"/>
      <c r="M6" s="404"/>
      <c r="N6" s="134"/>
      <c r="O6" s="209"/>
      <c r="P6" s="62"/>
      <c r="Q6" s="47">
        <f>P42</f>
        <v>0</v>
      </c>
      <c r="R6" s="7">
        <f>O6-Q6+O7+O5-Q5+O4</f>
        <v>121.18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11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121.18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11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121.18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11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121.18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11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121.18</v>
      </c>
    </row>
    <row r="13" spans="1:19" x14ac:dyDescent="0.25">
      <c r="A13" s="82" t="s">
        <v>33</v>
      </c>
      <c r="B13" s="83">
        <f t="shared" si="2"/>
        <v>6</v>
      </c>
      <c r="C13" s="73"/>
      <c r="D13" s="59"/>
      <c r="E13" s="210"/>
      <c r="F13" s="59">
        <f t="shared" si="0"/>
        <v>0</v>
      </c>
      <c r="G13" s="604"/>
      <c r="H13" s="60"/>
      <c r="I13" s="105">
        <f t="shared" si="3"/>
        <v>70.539999999999992</v>
      </c>
      <c r="K13" s="82" t="s">
        <v>33</v>
      </c>
      <c r="L13" s="83">
        <f t="shared" si="4"/>
        <v>11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121.18</v>
      </c>
    </row>
    <row r="14" spans="1:19" x14ac:dyDescent="0.25">
      <c r="A14" s="73"/>
      <c r="B14" s="83">
        <f t="shared" si="2"/>
        <v>6</v>
      </c>
      <c r="C14" s="73"/>
      <c r="D14" s="59"/>
      <c r="E14" s="210"/>
      <c r="F14" s="59">
        <f t="shared" si="0"/>
        <v>0</v>
      </c>
      <c r="G14" s="604"/>
      <c r="H14" s="60"/>
      <c r="I14" s="105">
        <f t="shared" si="3"/>
        <v>70.539999999999992</v>
      </c>
      <c r="K14" s="73"/>
      <c r="L14" s="83">
        <f t="shared" si="4"/>
        <v>11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121.18</v>
      </c>
    </row>
    <row r="15" spans="1:19" x14ac:dyDescent="0.25">
      <c r="A15" s="73"/>
      <c r="B15" s="83">
        <f t="shared" si="2"/>
        <v>6</v>
      </c>
      <c r="C15" s="73"/>
      <c r="D15" s="59"/>
      <c r="E15" s="210"/>
      <c r="F15" s="59">
        <f t="shared" si="0"/>
        <v>0</v>
      </c>
      <c r="G15" s="604"/>
      <c r="H15" s="60"/>
      <c r="I15" s="105">
        <f t="shared" si="3"/>
        <v>70.539999999999992</v>
      </c>
      <c r="K15" s="73"/>
      <c r="L15" s="83">
        <f t="shared" si="4"/>
        <v>11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121.18</v>
      </c>
    </row>
    <row r="16" spans="1:19" x14ac:dyDescent="0.25">
      <c r="B16" s="83">
        <f t="shared" si="2"/>
        <v>6</v>
      </c>
      <c r="C16" s="73"/>
      <c r="D16" s="59"/>
      <c r="E16" s="210"/>
      <c r="F16" s="59">
        <f t="shared" si="0"/>
        <v>0</v>
      </c>
      <c r="G16" s="604"/>
      <c r="H16" s="60"/>
      <c r="I16" s="105">
        <f t="shared" si="3"/>
        <v>70.539999999999992</v>
      </c>
      <c r="L16" s="83">
        <f t="shared" si="4"/>
        <v>11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121.18</v>
      </c>
    </row>
    <row r="17" spans="1:19" x14ac:dyDescent="0.25">
      <c r="B17" s="83">
        <f t="shared" si="2"/>
        <v>6</v>
      </c>
      <c r="C17" s="73"/>
      <c r="D17" s="59"/>
      <c r="E17" s="210"/>
      <c r="F17" s="59">
        <f t="shared" si="0"/>
        <v>0</v>
      </c>
      <c r="G17" s="604"/>
      <c r="H17" s="60"/>
      <c r="I17" s="105">
        <f t="shared" si="3"/>
        <v>70.539999999999992</v>
      </c>
      <c r="L17" s="83">
        <f t="shared" si="4"/>
        <v>11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121.18</v>
      </c>
    </row>
    <row r="18" spans="1:19" x14ac:dyDescent="0.25">
      <c r="A18" s="122"/>
      <c r="B18" s="83">
        <f t="shared" si="2"/>
        <v>6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70.539999999999992</v>
      </c>
      <c r="K18" s="122"/>
      <c r="L18" s="83">
        <f t="shared" si="4"/>
        <v>11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121.18</v>
      </c>
    </row>
    <row r="19" spans="1:19" x14ac:dyDescent="0.25">
      <c r="A19" s="122"/>
      <c r="B19" s="83">
        <f t="shared" si="2"/>
        <v>6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70.539999999999992</v>
      </c>
      <c r="K19" s="122"/>
      <c r="L19" s="83">
        <f t="shared" si="4"/>
        <v>11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121.18</v>
      </c>
    </row>
    <row r="20" spans="1:19" x14ac:dyDescent="0.25">
      <c r="A20" s="122"/>
      <c r="B20" s="83">
        <f t="shared" si="2"/>
        <v>6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70.539999999999992</v>
      </c>
      <c r="K20" s="122"/>
      <c r="L20" s="83">
        <f t="shared" si="4"/>
        <v>11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121.18</v>
      </c>
    </row>
    <row r="21" spans="1:19" x14ac:dyDescent="0.25">
      <c r="A21" s="122"/>
      <c r="B21" s="83">
        <f t="shared" si="2"/>
        <v>6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70.539999999999992</v>
      </c>
      <c r="K21" s="122"/>
      <c r="L21" s="83">
        <f t="shared" si="4"/>
        <v>11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121.18</v>
      </c>
    </row>
    <row r="22" spans="1:19" x14ac:dyDescent="0.25">
      <c r="A22" s="122"/>
      <c r="B22" s="234">
        <f t="shared" si="2"/>
        <v>6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70.539999999999992</v>
      </c>
      <c r="K22" s="122"/>
      <c r="L22" s="234">
        <f t="shared" si="4"/>
        <v>11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121.18</v>
      </c>
    </row>
    <row r="23" spans="1:19" x14ac:dyDescent="0.25">
      <c r="A23" s="123"/>
      <c r="B23" s="234">
        <f t="shared" si="2"/>
        <v>6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70.539999999999992</v>
      </c>
      <c r="K23" s="123"/>
      <c r="L23" s="234">
        <f t="shared" si="4"/>
        <v>11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121.18</v>
      </c>
    </row>
    <row r="24" spans="1:19" x14ac:dyDescent="0.25">
      <c r="A24" s="122"/>
      <c r="B24" s="234">
        <f t="shared" si="2"/>
        <v>6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70.539999999999992</v>
      </c>
      <c r="K24" s="122"/>
      <c r="L24" s="234">
        <f t="shared" si="4"/>
        <v>11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121.18</v>
      </c>
    </row>
    <row r="25" spans="1:19" x14ac:dyDescent="0.25">
      <c r="A25" s="122"/>
      <c r="B25" s="234">
        <f t="shared" si="2"/>
        <v>6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70.539999999999992</v>
      </c>
      <c r="K25" s="122"/>
      <c r="L25" s="234">
        <f t="shared" si="4"/>
        <v>11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121.18</v>
      </c>
    </row>
    <row r="26" spans="1:19" x14ac:dyDescent="0.25">
      <c r="A26" s="122"/>
      <c r="B26" s="183">
        <f t="shared" si="2"/>
        <v>6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70.539999999999992</v>
      </c>
      <c r="K26" s="122"/>
      <c r="L26" s="183">
        <f t="shared" si="4"/>
        <v>11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121.18</v>
      </c>
    </row>
    <row r="27" spans="1:19" x14ac:dyDescent="0.25">
      <c r="A27" s="122"/>
      <c r="B27" s="234">
        <f t="shared" si="2"/>
        <v>6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70.539999999999992</v>
      </c>
      <c r="K27" s="122"/>
      <c r="L27" s="234">
        <f t="shared" si="4"/>
        <v>11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121.18</v>
      </c>
    </row>
    <row r="28" spans="1:19" x14ac:dyDescent="0.25">
      <c r="A28" s="122"/>
      <c r="B28" s="183">
        <f t="shared" si="2"/>
        <v>6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70.539999999999992</v>
      </c>
      <c r="K28" s="122"/>
      <c r="L28" s="183">
        <f t="shared" si="4"/>
        <v>11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121.18</v>
      </c>
    </row>
    <row r="29" spans="1:19" x14ac:dyDescent="0.25">
      <c r="A29" s="122"/>
      <c r="B29" s="234">
        <f t="shared" si="2"/>
        <v>6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70.539999999999992</v>
      </c>
      <c r="K29" s="122"/>
      <c r="L29" s="234">
        <f t="shared" si="4"/>
        <v>11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121.18</v>
      </c>
    </row>
    <row r="30" spans="1:19" x14ac:dyDescent="0.25">
      <c r="A30" s="122"/>
      <c r="B30" s="234">
        <f t="shared" si="2"/>
        <v>6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70.539999999999992</v>
      </c>
      <c r="K30" s="122"/>
      <c r="L30" s="234">
        <f t="shared" si="4"/>
        <v>11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121.18</v>
      </c>
    </row>
    <row r="31" spans="1:19" x14ac:dyDescent="0.25">
      <c r="A31" s="122"/>
      <c r="B31" s="234">
        <f t="shared" si="2"/>
        <v>6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70.539999999999992</v>
      </c>
      <c r="K31" s="122"/>
      <c r="L31" s="234">
        <f t="shared" si="4"/>
        <v>11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121.18</v>
      </c>
    </row>
    <row r="32" spans="1:19" x14ac:dyDescent="0.25">
      <c r="A32" s="122"/>
      <c r="B32" s="234">
        <f t="shared" si="2"/>
        <v>6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70.539999999999992</v>
      </c>
      <c r="K32" s="122"/>
      <c r="L32" s="234">
        <f t="shared" si="4"/>
        <v>11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121.18</v>
      </c>
    </row>
    <row r="33" spans="1:19" x14ac:dyDescent="0.25">
      <c r="A33" s="122"/>
      <c r="B33" s="234">
        <f t="shared" si="2"/>
        <v>6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70.539999999999992</v>
      </c>
      <c r="K33" s="122"/>
      <c r="L33" s="234">
        <f t="shared" si="4"/>
        <v>11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121.18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70.539999999999992</v>
      </c>
      <c r="K34" s="122"/>
      <c r="L34" s="234">
        <f t="shared" si="4"/>
        <v>11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121.18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70.539999999999992</v>
      </c>
      <c r="K35" s="122"/>
      <c r="L35" s="234">
        <f t="shared" si="4"/>
        <v>11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121.18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70.539999999999992</v>
      </c>
      <c r="K36" s="122" t="s">
        <v>22</v>
      </c>
      <c r="L36" s="234">
        <f t="shared" si="4"/>
        <v>11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121.18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70.539999999999992</v>
      </c>
      <c r="K37" s="123"/>
      <c r="L37" s="234">
        <f t="shared" si="4"/>
        <v>11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121.18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70.539999999999992</v>
      </c>
      <c r="K38" s="122"/>
      <c r="L38" s="234">
        <f t="shared" si="4"/>
        <v>11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121.18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70.539999999999992</v>
      </c>
      <c r="K39" s="122"/>
      <c r="L39" s="83">
        <f t="shared" si="4"/>
        <v>11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121.18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70.539999999999992</v>
      </c>
      <c r="K40" s="122"/>
      <c r="L40" s="83">
        <f t="shared" si="4"/>
        <v>11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26</v>
      </c>
      <c r="D42" s="6">
        <f>SUM(D9:D41)</f>
        <v>289.59000000000003</v>
      </c>
      <c r="F42" s="6">
        <f>SUM(F9:F41)</f>
        <v>289.59000000000003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004" t="s">
        <v>11</v>
      </c>
      <c r="D47" s="1005"/>
      <c r="E47" s="57">
        <f>E5+E6-F42+E7</f>
        <v>9.17999999999995</v>
      </c>
      <c r="F47" s="73"/>
      <c r="M47" s="1004" t="s">
        <v>11</v>
      </c>
      <c r="N47" s="1005"/>
      <c r="O47" s="57">
        <f>O5+O6-P42+O7</f>
        <v>121.18</v>
      </c>
      <c r="P47" s="73"/>
    </row>
    <row r="50" spans="1:17" x14ac:dyDescent="0.25">
      <c r="A50" s="227"/>
      <c r="B50" s="1000"/>
      <c r="C50" s="499"/>
      <c r="D50" s="233"/>
      <c r="E50" s="78"/>
      <c r="F50" s="62"/>
      <c r="G50" s="5"/>
      <c r="K50" s="227"/>
      <c r="L50" s="1000"/>
      <c r="M50" s="499"/>
      <c r="N50" s="233"/>
      <c r="O50" s="78"/>
      <c r="P50" s="62"/>
      <c r="Q50" s="5"/>
    </row>
    <row r="51" spans="1:17" x14ac:dyDescent="0.25">
      <c r="A51" s="227"/>
      <c r="B51" s="1000"/>
      <c r="C51" s="404"/>
      <c r="D51" s="134"/>
      <c r="E51" s="209"/>
      <c r="F51" s="62"/>
      <c r="G51" s="47"/>
      <c r="K51" s="227"/>
      <c r="L51" s="1000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selection activeCell="Q15" sqref="Q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2" t="s">
        <v>281</v>
      </c>
      <c r="B1" s="1002"/>
      <c r="C1" s="1002"/>
      <c r="D1" s="1002"/>
      <c r="E1" s="1002"/>
      <c r="F1" s="1002"/>
      <c r="G1" s="1002"/>
      <c r="H1" s="11">
        <v>1</v>
      </c>
      <c r="K1" s="1006" t="s">
        <v>281</v>
      </c>
      <c r="L1" s="1006"/>
      <c r="M1" s="1006"/>
      <c r="N1" s="1006"/>
      <c r="O1" s="1006"/>
      <c r="P1" s="1006"/>
      <c r="Q1" s="100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42.53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07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07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07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07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544</v>
      </c>
      <c r="R6" s="7">
        <f>O6-Q6+O7+O5-Q5+O4</f>
        <v>1416.76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1843.19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1671.99</v>
      </c>
    </row>
    <row r="11" spans="1:19" x14ac:dyDescent="0.25">
      <c r="A11" s="183"/>
      <c r="B11" s="183">
        <f t="shared" ref="B11:B5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5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1660.66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1547.3000000000002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1535.7700000000002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1416.7600000000002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700">
        <v>155.55000000000001</v>
      </c>
      <c r="E15" s="701">
        <v>44806</v>
      </c>
      <c r="F15" s="700">
        <f t="shared" si="0"/>
        <v>155.55000000000001</v>
      </c>
      <c r="G15" s="702" t="s">
        <v>536</v>
      </c>
      <c r="H15" s="389">
        <v>101</v>
      </c>
      <c r="I15" s="105">
        <f t="shared" si="3"/>
        <v>274.07</v>
      </c>
      <c r="K15" s="73"/>
      <c r="L15" s="183">
        <f t="shared" si="4"/>
        <v>122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1416.7600000000002</v>
      </c>
    </row>
    <row r="16" spans="1:19" x14ac:dyDescent="0.25">
      <c r="B16" s="183">
        <f t="shared" si="2"/>
        <v>17</v>
      </c>
      <c r="C16" s="73">
        <v>10</v>
      </c>
      <c r="D16" s="700">
        <v>114.33</v>
      </c>
      <c r="E16" s="701">
        <v>44807</v>
      </c>
      <c r="F16" s="700">
        <f t="shared" si="0"/>
        <v>114.33</v>
      </c>
      <c r="G16" s="702" t="s">
        <v>555</v>
      </c>
      <c r="H16" s="389">
        <v>101</v>
      </c>
      <c r="I16" s="105">
        <f t="shared" si="3"/>
        <v>159.74</v>
      </c>
      <c r="L16" s="183">
        <f t="shared" si="4"/>
        <v>122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1416.7600000000002</v>
      </c>
    </row>
    <row r="17" spans="1:19" x14ac:dyDescent="0.25">
      <c r="B17" s="183">
        <f t="shared" si="2"/>
        <v>7</v>
      </c>
      <c r="C17" s="73">
        <v>10</v>
      </c>
      <c r="D17" s="700">
        <v>117.21</v>
      </c>
      <c r="E17" s="701">
        <v>44812</v>
      </c>
      <c r="F17" s="700">
        <f t="shared" si="0"/>
        <v>117.21</v>
      </c>
      <c r="G17" s="702" t="s">
        <v>561</v>
      </c>
      <c r="H17" s="389">
        <v>101</v>
      </c>
      <c r="I17" s="105">
        <f t="shared" si="3"/>
        <v>42.530000000000015</v>
      </c>
      <c r="L17" s="183">
        <f t="shared" si="4"/>
        <v>122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1416.7600000000002</v>
      </c>
    </row>
    <row r="18" spans="1:19" x14ac:dyDescent="0.25">
      <c r="A18" s="122"/>
      <c r="B18" s="183">
        <f t="shared" si="2"/>
        <v>7</v>
      </c>
      <c r="C18" s="73"/>
      <c r="D18" s="700">
        <v>0</v>
      </c>
      <c r="E18" s="701"/>
      <c r="F18" s="700">
        <f t="shared" si="0"/>
        <v>0</v>
      </c>
      <c r="G18" s="702"/>
      <c r="H18" s="389"/>
      <c r="I18" s="105">
        <f t="shared" si="3"/>
        <v>42.530000000000015</v>
      </c>
      <c r="K18" s="122"/>
      <c r="L18" s="183">
        <f t="shared" si="4"/>
        <v>122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1416.7600000000002</v>
      </c>
    </row>
    <row r="19" spans="1:19" x14ac:dyDescent="0.25">
      <c r="A19" s="122"/>
      <c r="B19" s="183">
        <f t="shared" si="2"/>
        <v>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42.530000000000015</v>
      </c>
      <c r="K19" s="122"/>
      <c r="L19" s="183">
        <f t="shared" si="4"/>
        <v>122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1416.7600000000002</v>
      </c>
    </row>
    <row r="20" spans="1:19" x14ac:dyDescent="0.25">
      <c r="A20" s="122"/>
      <c r="B20" s="183">
        <f t="shared" si="2"/>
        <v>7</v>
      </c>
      <c r="C20" s="15"/>
      <c r="D20" s="700"/>
      <c r="E20" s="701"/>
      <c r="F20" s="921">
        <f t="shared" si="0"/>
        <v>0</v>
      </c>
      <c r="G20" s="903"/>
      <c r="H20" s="902"/>
      <c r="I20" s="904">
        <f t="shared" si="3"/>
        <v>42.530000000000015</v>
      </c>
      <c r="K20" s="122"/>
      <c r="L20" s="183">
        <f t="shared" si="4"/>
        <v>122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1416.7600000000002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22">
        <v>42.53</v>
      </c>
      <c r="G21" s="923"/>
      <c r="H21" s="908"/>
      <c r="I21" s="904">
        <f t="shared" si="3"/>
        <v>0</v>
      </c>
      <c r="K21" s="122"/>
      <c r="L21" s="183">
        <f t="shared" si="4"/>
        <v>122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1416.7600000000002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22">
        <f t="shared" si="0"/>
        <v>0</v>
      </c>
      <c r="G22" s="923"/>
      <c r="H22" s="908"/>
      <c r="I22" s="904">
        <f t="shared" si="3"/>
        <v>0</v>
      </c>
      <c r="K22" s="122"/>
      <c r="L22" s="183">
        <f t="shared" si="4"/>
        <v>122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1416.7600000000002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22">
        <f t="shared" si="0"/>
        <v>0</v>
      </c>
      <c r="G23" s="923"/>
      <c r="H23" s="908"/>
      <c r="I23" s="904">
        <f t="shared" si="3"/>
        <v>0</v>
      </c>
      <c r="K23" s="123"/>
      <c r="L23" s="183">
        <f t="shared" si="4"/>
        <v>122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1416.7600000000002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122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1416.7600000000002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122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1416.7600000000002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122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1416.7600000000002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122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1416.7600000000002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122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1416.7600000000002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122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1416.7600000000002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122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1416.7600000000002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122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1416.7600000000002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122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1416.7600000000002</v>
      </c>
    </row>
    <row r="33" spans="1:19" x14ac:dyDescent="0.25">
      <c r="A33" s="122"/>
      <c r="B33" s="234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234">
        <f t="shared" si="4"/>
        <v>122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1416.7600000000002</v>
      </c>
    </row>
    <row r="34" spans="1:19" x14ac:dyDescent="0.25">
      <c r="A34" s="122"/>
      <c r="B34" s="234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234">
        <f t="shared" si="4"/>
        <v>122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1416.7600000000002</v>
      </c>
    </row>
    <row r="35" spans="1:19" x14ac:dyDescent="0.25">
      <c r="A35" s="122"/>
      <c r="B35" s="234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234">
        <f t="shared" si="4"/>
        <v>122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1416.7600000000002</v>
      </c>
    </row>
    <row r="36" spans="1:19" x14ac:dyDescent="0.25">
      <c r="A36" s="122" t="s">
        <v>22</v>
      </c>
      <c r="B36" s="234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234">
        <f t="shared" si="4"/>
        <v>122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1416.7600000000002</v>
      </c>
    </row>
    <row r="37" spans="1:19" x14ac:dyDescent="0.25">
      <c r="A37" s="123"/>
      <c r="B37" s="234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234">
        <f t="shared" si="4"/>
        <v>122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1416.7600000000002</v>
      </c>
    </row>
    <row r="38" spans="1:19" x14ac:dyDescent="0.25">
      <c r="A38" s="122"/>
      <c r="B38" s="234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234">
        <f t="shared" si="4"/>
        <v>122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1416.7600000000002</v>
      </c>
    </row>
    <row r="39" spans="1:19" x14ac:dyDescent="0.25">
      <c r="A39" s="122"/>
      <c r="B39" s="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83">
        <f t="shared" si="4"/>
        <v>122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1416.7600000000002</v>
      </c>
    </row>
    <row r="40" spans="1:19" x14ac:dyDescent="0.25">
      <c r="A40" s="122"/>
      <c r="B40" s="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83">
        <f t="shared" si="4"/>
        <v>122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1416.7600000000002</v>
      </c>
    </row>
    <row r="41" spans="1:19" x14ac:dyDescent="0.25">
      <c r="A41" s="122"/>
      <c r="B41" s="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83">
        <f t="shared" si="4"/>
        <v>122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1416.7600000000002</v>
      </c>
    </row>
    <row r="42" spans="1:19" x14ac:dyDescent="0.25">
      <c r="A42" s="122"/>
      <c r="B42" s="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83">
        <f t="shared" si="4"/>
        <v>122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1416.7600000000002</v>
      </c>
    </row>
    <row r="43" spans="1:19" x14ac:dyDescent="0.25">
      <c r="A43" s="122"/>
      <c r="B43" s="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83">
        <f t="shared" si="4"/>
        <v>122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1416.7600000000002</v>
      </c>
    </row>
    <row r="44" spans="1:19" x14ac:dyDescent="0.25">
      <c r="A44" s="122"/>
      <c r="B44" s="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83">
        <f t="shared" si="4"/>
        <v>122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1416.7600000000002</v>
      </c>
    </row>
    <row r="45" spans="1:19" x14ac:dyDescent="0.25">
      <c r="A45" s="122"/>
      <c r="B45" s="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83">
        <f t="shared" si="4"/>
        <v>122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1416.7600000000002</v>
      </c>
    </row>
    <row r="46" spans="1:19" x14ac:dyDescent="0.25">
      <c r="A46" s="122"/>
      <c r="B46" s="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83">
        <f t="shared" si="4"/>
        <v>122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1416.7600000000002</v>
      </c>
    </row>
    <row r="47" spans="1:19" x14ac:dyDescent="0.25">
      <c r="A47" s="122"/>
      <c r="B47" s="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83">
        <f t="shared" si="4"/>
        <v>122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1416.7600000000002</v>
      </c>
    </row>
    <row r="48" spans="1:19" x14ac:dyDescent="0.25">
      <c r="A48" s="122"/>
      <c r="B48" s="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83">
        <f t="shared" si="4"/>
        <v>122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1416.7600000000002</v>
      </c>
    </row>
    <row r="49" spans="1:19" x14ac:dyDescent="0.25">
      <c r="A49" s="122"/>
      <c r="B49" s="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83">
        <f t="shared" si="4"/>
        <v>122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1416.7600000000002</v>
      </c>
    </row>
    <row r="50" spans="1:19" x14ac:dyDescent="0.25">
      <c r="A50" s="122"/>
      <c r="B50" s="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83">
        <f t="shared" si="4"/>
        <v>122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1416.7600000000002</v>
      </c>
    </row>
    <row r="51" spans="1:19" x14ac:dyDescent="0.25">
      <c r="A51" s="122"/>
      <c r="B51" s="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83">
        <f t="shared" si="4"/>
        <v>122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1416.7600000000002</v>
      </c>
    </row>
    <row r="52" spans="1:19" x14ac:dyDescent="0.25">
      <c r="A52" s="122"/>
      <c r="B52" s="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83">
        <f t="shared" si="4"/>
        <v>122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1416.7600000000002</v>
      </c>
    </row>
    <row r="53" spans="1:19" x14ac:dyDescent="0.25">
      <c r="A53" s="122"/>
      <c r="B53" s="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83">
        <f t="shared" si="4"/>
        <v>122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1416.7600000000002</v>
      </c>
    </row>
    <row r="54" spans="1:19" x14ac:dyDescent="0.25">
      <c r="A54" s="122"/>
      <c r="B54" s="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83">
        <f t="shared" si="4"/>
        <v>122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1416.7600000000002</v>
      </c>
    </row>
    <row r="55" spans="1:19" x14ac:dyDescent="0.25">
      <c r="A55" s="122"/>
      <c r="B55" s="12">
        <f>B54-C55</f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2">
        <f>L54-M55</f>
        <v>122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1416.7600000000002</v>
      </c>
    </row>
    <row r="56" spans="1:19" x14ac:dyDescent="0.25">
      <c r="A56" s="122"/>
      <c r="B56" s="12">
        <f t="shared" ref="B56:B75" si="6">B55-C56</f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2">
        <f t="shared" ref="L56:L75" si="7">L55-M56</f>
        <v>122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1416.7600000000002</v>
      </c>
    </row>
    <row r="57" spans="1:19" x14ac:dyDescent="0.25">
      <c r="A57" s="122"/>
      <c r="B57" s="12">
        <f t="shared" si="6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2">
        <f t="shared" si="7"/>
        <v>122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1416.7600000000002</v>
      </c>
    </row>
    <row r="58" spans="1:19" x14ac:dyDescent="0.25">
      <c r="A58" s="122"/>
      <c r="B58" s="12">
        <f t="shared" si="6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2">
        <f t="shared" si="7"/>
        <v>122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1416.7600000000002</v>
      </c>
    </row>
    <row r="59" spans="1:19" x14ac:dyDescent="0.25">
      <c r="A59" s="122"/>
      <c r="B59" s="12">
        <f t="shared" si="6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2">
        <f t="shared" si="7"/>
        <v>122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1416.7600000000002</v>
      </c>
    </row>
    <row r="60" spans="1:19" x14ac:dyDescent="0.25">
      <c r="A60" s="122"/>
      <c r="B60" s="12">
        <f t="shared" si="6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2">
        <f t="shared" si="7"/>
        <v>122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1416.7600000000002</v>
      </c>
    </row>
    <row r="61" spans="1:19" x14ac:dyDescent="0.25">
      <c r="A61" s="122"/>
      <c r="B61" s="12">
        <f t="shared" si="6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2">
        <f t="shared" si="7"/>
        <v>122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1416.7600000000002</v>
      </c>
    </row>
    <row r="62" spans="1:19" x14ac:dyDescent="0.25">
      <c r="A62" s="122"/>
      <c r="B62" s="12">
        <f t="shared" si="6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2">
        <f t="shared" si="7"/>
        <v>122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1416.7600000000002</v>
      </c>
    </row>
    <row r="63" spans="1:19" x14ac:dyDescent="0.25">
      <c r="A63" s="122"/>
      <c r="B63" s="12">
        <f t="shared" si="6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2">
        <f t="shared" si="7"/>
        <v>122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1416.7600000000002</v>
      </c>
    </row>
    <row r="64" spans="1:19" x14ac:dyDescent="0.25">
      <c r="A64" s="122"/>
      <c r="B64" s="12">
        <f t="shared" si="6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2">
        <f t="shared" si="7"/>
        <v>122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1416.7600000000002</v>
      </c>
    </row>
    <row r="65" spans="1:19" x14ac:dyDescent="0.25">
      <c r="A65" s="122"/>
      <c r="B65" s="12">
        <f t="shared" si="6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2">
        <f t="shared" si="7"/>
        <v>122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1416.7600000000002</v>
      </c>
    </row>
    <row r="66" spans="1:19" x14ac:dyDescent="0.25">
      <c r="A66" s="122"/>
      <c r="B66" s="12">
        <f t="shared" si="6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2">
        <f t="shared" si="7"/>
        <v>122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1416.7600000000002</v>
      </c>
    </row>
    <row r="67" spans="1:19" x14ac:dyDescent="0.25">
      <c r="A67" s="122"/>
      <c r="B67" s="12">
        <f t="shared" si="6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2">
        <f t="shared" si="7"/>
        <v>122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1416.7600000000002</v>
      </c>
    </row>
    <row r="68" spans="1:19" x14ac:dyDescent="0.25">
      <c r="A68" s="122"/>
      <c r="B68" s="12">
        <f t="shared" si="6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2">
        <f t="shared" si="7"/>
        <v>122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1416.7600000000002</v>
      </c>
    </row>
    <row r="69" spans="1:19" x14ac:dyDescent="0.25">
      <c r="A69" s="122"/>
      <c r="B69" s="12">
        <f t="shared" si="6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2">
        <f t="shared" si="7"/>
        <v>122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1416.7600000000002</v>
      </c>
    </row>
    <row r="70" spans="1:19" x14ac:dyDescent="0.25">
      <c r="A70" s="122"/>
      <c r="B70" s="12">
        <f t="shared" si="6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2">
        <f t="shared" si="7"/>
        <v>122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1416.7600000000002</v>
      </c>
    </row>
    <row r="71" spans="1:19" x14ac:dyDescent="0.25">
      <c r="A71" s="122"/>
      <c r="B71" s="12">
        <f t="shared" si="6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2">
        <f t="shared" si="7"/>
        <v>122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1416.7600000000002</v>
      </c>
    </row>
    <row r="72" spans="1:19" x14ac:dyDescent="0.25">
      <c r="A72" s="122"/>
      <c r="B72" s="12">
        <f t="shared" si="6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2">
        <f t="shared" si="7"/>
        <v>122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1416.7600000000002</v>
      </c>
    </row>
    <row r="73" spans="1:19" x14ac:dyDescent="0.25">
      <c r="A73" s="122"/>
      <c r="B73" s="12">
        <f t="shared" si="6"/>
        <v>0</v>
      </c>
      <c r="C73" s="15"/>
      <c r="D73" s="59"/>
      <c r="E73" s="210"/>
      <c r="F73" s="69">
        <f t="shared" ref="F73" si="8">D73</f>
        <v>0</v>
      </c>
      <c r="G73" s="70"/>
      <c r="H73" s="71"/>
      <c r="I73" s="105">
        <f t="shared" si="3"/>
        <v>0</v>
      </c>
      <c r="K73" s="122"/>
      <c r="L73" s="12">
        <f t="shared" si="7"/>
        <v>122</v>
      </c>
      <c r="M73" s="15"/>
      <c r="N73" s="59"/>
      <c r="O73" s="210"/>
      <c r="P73" s="69">
        <f t="shared" ref="P73" si="9">N73</f>
        <v>0</v>
      </c>
      <c r="Q73" s="70"/>
      <c r="R73" s="71"/>
      <c r="S73" s="105">
        <f t="shared" si="5"/>
        <v>1416.7600000000002</v>
      </c>
    </row>
    <row r="74" spans="1:19" x14ac:dyDescent="0.25">
      <c r="A74" s="122"/>
      <c r="B74" s="12">
        <f t="shared" si="6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7"/>
        <v>122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1416.7600000000002</v>
      </c>
    </row>
    <row r="75" spans="1:19" x14ac:dyDescent="0.25">
      <c r="A75" s="122"/>
      <c r="B75" s="12">
        <f t="shared" si="6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7"/>
        <v>122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1416.7600000000002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1416.7600000000002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963.43999999999994</v>
      </c>
      <c r="F78" s="6">
        <f>SUM(F9:F77)</f>
        <v>1005.9699999999999</v>
      </c>
      <c r="M78" s="53">
        <f>SUM(M9:M77)</f>
        <v>47</v>
      </c>
      <c r="N78" s="6">
        <f>SUM(N9:N77)</f>
        <v>544</v>
      </c>
      <c r="P78" s="6">
        <f>SUM(P9:P77)</f>
        <v>544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115</v>
      </c>
    </row>
    <row r="82" spans="3:16" ht="15.75" thickBot="1" x14ac:dyDescent="0.3"/>
    <row r="83" spans="3:16" ht="15.75" thickBot="1" x14ac:dyDescent="0.3">
      <c r="C83" s="1004" t="s">
        <v>11</v>
      </c>
      <c r="D83" s="1005"/>
      <c r="E83" s="57">
        <f>E5+E6-F78+E7</f>
        <v>1.1368683772161603E-13</v>
      </c>
      <c r="F83" s="73"/>
      <c r="M83" s="1004" t="s">
        <v>11</v>
      </c>
      <c r="N83" s="1005"/>
      <c r="O83" s="57">
        <f>O5+O6-P78+O7</f>
        <v>1374.23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10" activePane="bottomLeft" state="frozen"/>
      <selection pane="bottomLeft" activeCell="R25" sqref="R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02" t="s">
        <v>282</v>
      </c>
      <c r="B1" s="1002"/>
      <c r="C1" s="1002"/>
      <c r="D1" s="1002"/>
      <c r="E1" s="1002"/>
      <c r="F1" s="1002"/>
      <c r="G1" s="1002"/>
      <c r="H1" s="11">
        <v>1</v>
      </c>
      <c r="L1" s="1006" t="s">
        <v>306</v>
      </c>
      <c r="M1" s="1006"/>
      <c r="N1" s="1006"/>
      <c r="O1" s="1006"/>
      <c r="P1" s="1006"/>
      <c r="Q1" s="1006"/>
      <c r="R1" s="1006"/>
      <c r="S1" s="11">
        <v>2</v>
      </c>
      <c r="W1" s="1006" t="s">
        <v>306</v>
      </c>
      <c r="X1" s="1006"/>
      <c r="Y1" s="1006"/>
      <c r="Z1" s="1006"/>
      <c r="AA1" s="1006"/>
      <c r="AB1" s="1006"/>
      <c r="AC1" s="1006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13" t="s">
        <v>74</v>
      </c>
      <c r="C4" s="245"/>
      <c r="D4" s="134"/>
      <c r="E4" s="493"/>
      <c r="F4" s="73"/>
      <c r="G4" s="155"/>
      <c r="H4" s="155"/>
      <c r="L4" s="464"/>
      <c r="M4" s="1010" t="s">
        <v>74</v>
      </c>
      <c r="N4" s="245"/>
      <c r="O4" s="134"/>
      <c r="P4" s="493"/>
      <c r="Q4" s="73"/>
      <c r="R4" s="155"/>
      <c r="S4" s="155"/>
      <c r="W4" s="464"/>
      <c r="X4" s="1010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12" t="s">
        <v>134</v>
      </c>
      <c r="B5" s="1007"/>
      <c r="C5" s="245"/>
      <c r="D5" s="134">
        <v>44772</v>
      </c>
      <c r="E5" s="493">
        <v>18309.66</v>
      </c>
      <c r="F5" s="73">
        <v>623</v>
      </c>
      <c r="G5" s="5"/>
      <c r="L5" s="1012" t="s">
        <v>344</v>
      </c>
      <c r="M5" s="1011"/>
      <c r="N5" s="245">
        <v>126</v>
      </c>
      <c r="O5" s="134">
        <v>44810</v>
      </c>
      <c r="P5" s="493">
        <v>2003.28</v>
      </c>
      <c r="Q5" s="73">
        <v>68</v>
      </c>
      <c r="R5" s="5"/>
      <c r="W5" s="1012" t="s">
        <v>461</v>
      </c>
      <c r="X5" s="1011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12"/>
      <c r="B6" s="1007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12"/>
      <c r="M6" s="1011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5950.3200000000006</v>
      </c>
      <c r="S6" s="7">
        <f>P6-R6+P7+P5-R5+P4</f>
        <v>29.499999999999318</v>
      </c>
      <c r="W6" s="1012"/>
      <c r="X6" s="1011"/>
      <c r="Y6" s="414"/>
      <c r="Z6" s="134"/>
      <c r="AA6" s="494"/>
      <c r="AB6" s="73"/>
      <c r="AC6" s="47">
        <f>AB79</f>
        <v>0</v>
      </c>
      <c r="AD6" s="7">
        <f>AA6-AC6+AA7+AA5-AC5+AA4</f>
        <v>15231.71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8" t="s">
        <v>356</v>
      </c>
      <c r="M7" s="1011"/>
      <c r="N7" s="836">
        <v>126</v>
      </c>
      <c r="O7" s="837">
        <v>44787</v>
      </c>
      <c r="P7" s="838">
        <v>2004.04</v>
      </c>
      <c r="Q7" s="723">
        <v>60</v>
      </c>
      <c r="W7" s="828"/>
      <c r="X7" s="1011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490</v>
      </c>
      <c r="Y10" s="15"/>
      <c r="Z10" s="69"/>
      <c r="AA10" s="203"/>
      <c r="AB10" s="69">
        <f>Z10</f>
        <v>0</v>
      </c>
      <c r="AC10" s="70"/>
      <c r="AD10" s="71"/>
      <c r="AE10" s="105">
        <f>AA6-AB10+AA5+AA4+AA7+AA8</f>
        <v>15231.71</v>
      </c>
      <c r="AF10" s="17">
        <f>AB10*AD10</f>
        <v>0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0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1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2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3">Q11*S11</f>
        <v>18250.32</v>
      </c>
      <c r="W11" s="195"/>
      <c r="X11" s="83">
        <f>X10-Y11</f>
        <v>490</v>
      </c>
      <c r="Y11" s="15"/>
      <c r="Z11" s="69"/>
      <c r="AA11" s="203"/>
      <c r="AB11" s="69">
        <f t="shared" ref="AB11:AB57" si="4">Z11</f>
        <v>0</v>
      </c>
      <c r="AC11" s="70"/>
      <c r="AD11" s="71"/>
      <c r="AE11" s="105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0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1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2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3"/>
        <v>88567.760000000009</v>
      </c>
      <c r="W12" s="183"/>
      <c r="X12" s="83">
        <f t="shared" ref="X12:X75" si="10">X11-Y12</f>
        <v>490</v>
      </c>
      <c r="Y12" s="15"/>
      <c r="Z12" s="69"/>
      <c r="AA12" s="203"/>
      <c r="AB12" s="69">
        <f t="shared" si="4"/>
        <v>0</v>
      </c>
      <c r="AC12" s="70"/>
      <c r="AD12" s="71"/>
      <c r="AE12" s="105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0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1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2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3"/>
        <v>81509.52</v>
      </c>
      <c r="W13" s="183"/>
      <c r="X13" s="83">
        <f t="shared" si="10"/>
        <v>490</v>
      </c>
      <c r="Y13" s="15"/>
      <c r="Z13" s="69"/>
      <c r="AA13" s="203"/>
      <c r="AB13" s="69">
        <f t="shared" si="4"/>
        <v>0</v>
      </c>
      <c r="AC13" s="70"/>
      <c r="AD13" s="71"/>
      <c r="AE13" s="105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0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1"/>
        <v>40106.15</v>
      </c>
      <c r="L14" s="82" t="s">
        <v>33</v>
      </c>
      <c r="M14" s="83">
        <f t="shared" si="8"/>
        <v>129</v>
      </c>
      <c r="N14" s="15">
        <v>5</v>
      </c>
      <c r="O14" s="69">
        <v>120.12</v>
      </c>
      <c r="P14" s="203">
        <v>44813</v>
      </c>
      <c r="Q14" s="69">
        <f t="shared" si="2"/>
        <v>120.12</v>
      </c>
      <c r="R14" s="70" t="s">
        <v>587</v>
      </c>
      <c r="S14" s="71">
        <v>132</v>
      </c>
      <c r="T14" s="105">
        <f t="shared" si="9"/>
        <v>4180.1000000000004</v>
      </c>
      <c r="U14" s="17">
        <f t="shared" si="3"/>
        <v>15855.84</v>
      </c>
      <c r="W14" s="82" t="s">
        <v>33</v>
      </c>
      <c r="X14" s="83">
        <f t="shared" si="10"/>
        <v>490</v>
      </c>
      <c r="Y14" s="15"/>
      <c r="Z14" s="69"/>
      <c r="AA14" s="203"/>
      <c r="AB14" s="69">
        <f t="shared" si="4"/>
        <v>0</v>
      </c>
      <c r="AC14" s="70"/>
      <c r="AD14" s="71"/>
      <c r="AE14" s="105">
        <f t="shared" si="11"/>
        <v>15231.71</v>
      </c>
      <c r="AF14" s="17">
        <f t="shared" si="5"/>
        <v>0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0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1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2"/>
        <v>141.9</v>
      </c>
      <c r="R15" s="70" t="s">
        <v>597</v>
      </c>
      <c r="S15" s="71">
        <v>137</v>
      </c>
      <c r="T15" s="105">
        <f t="shared" si="9"/>
        <v>4038.2000000000003</v>
      </c>
      <c r="U15" s="17">
        <f t="shared" si="3"/>
        <v>19440.3</v>
      </c>
      <c r="W15" s="73"/>
      <c r="X15" s="83">
        <f t="shared" si="10"/>
        <v>490</v>
      </c>
      <c r="Y15" s="15"/>
      <c r="Z15" s="69"/>
      <c r="AA15" s="203"/>
      <c r="AB15" s="69">
        <f t="shared" si="4"/>
        <v>0</v>
      </c>
      <c r="AC15" s="70"/>
      <c r="AD15" s="71"/>
      <c r="AE15" s="105">
        <f t="shared" si="11"/>
        <v>15231.71</v>
      </c>
      <c r="AF15" s="17">
        <f t="shared" si="5"/>
        <v>0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0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1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2"/>
        <v>31.46</v>
      </c>
      <c r="R16" s="70" t="s">
        <v>598</v>
      </c>
      <c r="S16" s="71">
        <v>137</v>
      </c>
      <c r="T16" s="105">
        <f t="shared" si="9"/>
        <v>4006.7400000000002</v>
      </c>
      <c r="U16" s="17">
        <f t="shared" si="3"/>
        <v>4310.0200000000004</v>
      </c>
      <c r="W16" s="73"/>
      <c r="X16" s="83">
        <f t="shared" si="10"/>
        <v>490</v>
      </c>
      <c r="Y16" s="15"/>
      <c r="Z16" s="69"/>
      <c r="AA16" s="203"/>
      <c r="AB16" s="69">
        <f t="shared" si="4"/>
        <v>0</v>
      </c>
      <c r="AC16" s="70"/>
      <c r="AD16" s="71"/>
      <c r="AE16" s="105">
        <f t="shared" si="11"/>
        <v>15231.71</v>
      </c>
      <c r="AF16" s="17">
        <f t="shared" si="5"/>
        <v>0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0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1"/>
        <v>100816.66</v>
      </c>
      <c r="M17" s="83">
        <f t="shared" si="8"/>
        <v>91</v>
      </c>
      <c r="N17" s="15">
        <v>32</v>
      </c>
      <c r="O17" s="69">
        <v>999.8</v>
      </c>
      <c r="P17" s="203">
        <v>44816</v>
      </c>
      <c r="Q17" s="69">
        <f t="shared" si="2"/>
        <v>999.8</v>
      </c>
      <c r="R17" s="70" t="s">
        <v>618</v>
      </c>
      <c r="S17" s="71">
        <v>137</v>
      </c>
      <c r="T17" s="105">
        <f t="shared" si="9"/>
        <v>3006.9400000000005</v>
      </c>
      <c r="U17" s="17">
        <f t="shared" si="3"/>
        <v>136972.6</v>
      </c>
      <c r="X17" s="83">
        <f t="shared" si="10"/>
        <v>490</v>
      </c>
      <c r="Y17" s="15"/>
      <c r="Z17" s="69"/>
      <c r="AA17" s="203"/>
      <c r="AB17" s="69">
        <f t="shared" si="4"/>
        <v>0</v>
      </c>
      <c r="AC17" s="70"/>
      <c r="AD17" s="71"/>
      <c r="AE17" s="105">
        <f t="shared" si="11"/>
        <v>15231.71</v>
      </c>
      <c r="AF17" s="17">
        <f t="shared" si="5"/>
        <v>0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0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1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2"/>
        <v>62.9</v>
      </c>
      <c r="R18" s="70" t="s">
        <v>619</v>
      </c>
      <c r="S18" s="71">
        <v>137</v>
      </c>
      <c r="T18" s="105">
        <f t="shared" si="9"/>
        <v>2944.0400000000004</v>
      </c>
      <c r="U18" s="17">
        <f t="shared" si="3"/>
        <v>8617.2999999999993</v>
      </c>
      <c r="X18" s="83">
        <f t="shared" si="10"/>
        <v>490</v>
      </c>
      <c r="Y18" s="15"/>
      <c r="Z18" s="69"/>
      <c r="AA18" s="203"/>
      <c r="AB18" s="69">
        <f t="shared" si="4"/>
        <v>0</v>
      </c>
      <c r="AC18" s="70"/>
      <c r="AD18" s="71"/>
      <c r="AE18" s="105">
        <f t="shared" si="11"/>
        <v>15231.71</v>
      </c>
      <c r="AF18" s="17">
        <f t="shared" si="5"/>
        <v>0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0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1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2"/>
        <v>148.9</v>
      </c>
      <c r="R19" s="70" t="s">
        <v>620</v>
      </c>
      <c r="S19" s="71">
        <v>132</v>
      </c>
      <c r="T19" s="105">
        <f t="shared" si="9"/>
        <v>2795.1400000000003</v>
      </c>
      <c r="U19" s="17">
        <f t="shared" si="3"/>
        <v>19654.8</v>
      </c>
      <c r="W19" s="122"/>
      <c r="X19" s="83">
        <f t="shared" si="10"/>
        <v>490</v>
      </c>
      <c r="Y19" s="15"/>
      <c r="Z19" s="69"/>
      <c r="AA19" s="203"/>
      <c r="AB19" s="69">
        <f t="shared" si="4"/>
        <v>0</v>
      </c>
      <c r="AC19" s="70"/>
      <c r="AD19" s="71"/>
      <c r="AE19" s="105">
        <f t="shared" si="11"/>
        <v>15231.71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0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1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2"/>
        <v>761.4</v>
      </c>
      <c r="R20" s="70" t="s">
        <v>623</v>
      </c>
      <c r="S20" s="71">
        <v>137</v>
      </c>
      <c r="T20" s="105">
        <f t="shared" si="9"/>
        <v>2033.7400000000002</v>
      </c>
      <c r="U20" s="17">
        <f t="shared" si="3"/>
        <v>104311.8</v>
      </c>
      <c r="W20" s="122"/>
      <c r="X20" s="83">
        <f t="shared" si="10"/>
        <v>490</v>
      </c>
      <c r="Y20" s="15"/>
      <c r="Z20" s="69"/>
      <c r="AA20" s="203"/>
      <c r="AB20" s="69">
        <f t="shared" si="4"/>
        <v>0</v>
      </c>
      <c r="AC20" s="70"/>
      <c r="AD20" s="71"/>
      <c r="AE20" s="105">
        <f t="shared" si="11"/>
        <v>15231.71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0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1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2"/>
        <v>33.42</v>
      </c>
      <c r="R21" s="70" t="s">
        <v>643</v>
      </c>
      <c r="S21" s="71">
        <v>139</v>
      </c>
      <c r="T21" s="105">
        <f t="shared" si="9"/>
        <v>2000.3200000000002</v>
      </c>
      <c r="U21" s="17">
        <f t="shared" si="3"/>
        <v>4645.38</v>
      </c>
      <c r="W21" s="122"/>
      <c r="X21" s="83">
        <f t="shared" si="10"/>
        <v>490</v>
      </c>
      <c r="Y21" s="15"/>
      <c r="Z21" s="69"/>
      <c r="AA21" s="203"/>
      <c r="AB21" s="69">
        <f t="shared" si="4"/>
        <v>0</v>
      </c>
      <c r="AC21" s="70"/>
      <c r="AD21" s="71"/>
      <c r="AE21" s="105">
        <f t="shared" si="11"/>
        <v>15231.71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0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1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2"/>
        <v>32.659999999999997</v>
      </c>
      <c r="R22" s="70" t="s">
        <v>652</v>
      </c>
      <c r="S22" s="71">
        <v>139</v>
      </c>
      <c r="T22" s="105">
        <f t="shared" si="9"/>
        <v>1967.66</v>
      </c>
      <c r="U22" s="17">
        <f t="shared" si="3"/>
        <v>4539.74</v>
      </c>
      <c r="W22" s="122"/>
      <c r="X22" s="83">
        <f t="shared" si="10"/>
        <v>490</v>
      </c>
      <c r="Y22" s="15"/>
      <c r="Z22" s="69"/>
      <c r="AA22" s="203"/>
      <c r="AB22" s="69">
        <f t="shared" si="4"/>
        <v>0</v>
      </c>
      <c r="AC22" s="70"/>
      <c r="AD22" s="71"/>
      <c r="AE22" s="105">
        <f t="shared" si="11"/>
        <v>15231.71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0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1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2"/>
        <v>1014.52</v>
      </c>
      <c r="R23" s="70" t="s">
        <v>674</v>
      </c>
      <c r="S23" s="71">
        <v>139</v>
      </c>
      <c r="T23" s="105">
        <f t="shared" si="9"/>
        <v>953.1400000000001</v>
      </c>
      <c r="U23" s="17">
        <f t="shared" si="3"/>
        <v>141018.28</v>
      </c>
      <c r="W23" s="122"/>
      <c r="X23" s="83">
        <f t="shared" si="10"/>
        <v>490</v>
      </c>
      <c r="Y23" s="15"/>
      <c r="Z23" s="69"/>
      <c r="AA23" s="203"/>
      <c r="AB23" s="69">
        <f t="shared" si="4"/>
        <v>0</v>
      </c>
      <c r="AC23" s="70"/>
      <c r="AD23" s="71"/>
      <c r="AE23" s="105">
        <f t="shared" si="11"/>
        <v>15231.71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0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1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2"/>
        <v>923.64</v>
      </c>
      <c r="R24" s="70" t="s">
        <v>696</v>
      </c>
      <c r="S24" s="71">
        <v>139</v>
      </c>
      <c r="T24" s="105">
        <f t="shared" si="9"/>
        <v>29.500000000000114</v>
      </c>
      <c r="U24" s="17">
        <f t="shared" si="3"/>
        <v>128385.95999999999</v>
      </c>
      <c r="W24" s="123"/>
      <c r="X24" s="83">
        <f t="shared" si="10"/>
        <v>490</v>
      </c>
      <c r="Y24" s="15"/>
      <c r="Z24" s="69"/>
      <c r="AA24" s="203"/>
      <c r="AB24" s="69">
        <f t="shared" si="4"/>
        <v>0</v>
      </c>
      <c r="AC24" s="70"/>
      <c r="AD24" s="71"/>
      <c r="AE24" s="105">
        <f t="shared" si="11"/>
        <v>15231.71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0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1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2"/>
        <v>0</v>
      </c>
      <c r="R25" s="70"/>
      <c r="S25" s="71"/>
      <c r="T25" s="105">
        <f t="shared" si="9"/>
        <v>29.500000000000114</v>
      </c>
      <c r="U25" s="17">
        <f t="shared" si="3"/>
        <v>0</v>
      </c>
      <c r="W25" s="122"/>
      <c r="X25" s="83">
        <f t="shared" si="10"/>
        <v>490</v>
      </c>
      <c r="Y25" s="15"/>
      <c r="Z25" s="69"/>
      <c r="AA25" s="203"/>
      <c r="AB25" s="69">
        <f t="shared" si="4"/>
        <v>0</v>
      </c>
      <c r="AC25" s="70"/>
      <c r="AD25" s="71"/>
      <c r="AE25" s="105">
        <f t="shared" si="11"/>
        <v>15231.71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0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1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2"/>
        <v>0</v>
      </c>
      <c r="R26" s="70"/>
      <c r="S26" s="71"/>
      <c r="T26" s="105">
        <f t="shared" si="9"/>
        <v>29.500000000000114</v>
      </c>
      <c r="U26" s="17">
        <f t="shared" si="3"/>
        <v>0</v>
      </c>
      <c r="W26" s="122"/>
      <c r="X26" s="83">
        <f t="shared" si="10"/>
        <v>490</v>
      </c>
      <c r="Y26" s="15"/>
      <c r="Z26" s="69"/>
      <c r="AA26" s="203"/>
      <c r="AB26" s="69">
        <f t="shared" si="4"/>
        <v>0</v>
      </c>
      <c r="AC26" s="70"/>
      <c r="AD26" s="71"/>
      <c r="AE26" s="105">
        <f t="shared" si="11"/>
        <v>15231.71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0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1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2"/>
        <v>0</v>
      </c>
      <c r="R27" s="70"/>
      <c r="S27" s="71"/>
      <c r="T27" s="105">
        <f t="shared" si="9"/>
        <v>29.500000000000114</v>
      </c>
      <c r="U27" s="17">
        <f t="shared" si="3"/>
        <v>0</v>
      </c>
      <c r="W27" s="122"/>
      <c r="X27" s="83">
        <f t="shared" si="10"/>
        <v>490</v>
      </c>
      <c r="Y27" s="15"/>
      <c r="Z27" s="69"/>
      <c r="AA27" s="203"/>
      <c r="AB27" s="69">
        <f t="shared" si="4"/>
        <v>0</v>
      </c>
      <c r="AC27" s="70"/>
      <c r="AD27" s="71"/>
      <c r="AE27" s="105">
        <f t="shared" si="11"/>
        <v>15231.71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0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1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2"/>
        <v>0</v>
      </c>
      <c r="R28" s="70"/>
      <c r="S28" s="71"/>
      <c r="T28" s="105">
        <f t="shared" si="9"/>
        <v>29.500000000000114</v>
      </c>
      <c r="U28" s="17">
        <f t="shared" si="3"/>
        <v>0</v>
      </c>
      <c r="W28" s="122"/>
      <c r="X28" s="83">
        <f t="shared" si="10"/>
        <v>490</v>
      </c>
      <c r="Y28" s="15"/>
      <c r="Z28" s="69"/>
      <c r="AA28" s="203"/>
      <c r="AB28" s="69">
        <f t="shared" si="4"/>
        <v>0</v>
      </c>
      <c r="AC28" s="70"/>
      <c r="AD28" s="71"/>
      <c r="AE28" s="105">
        <f t="shared" si="11"/>
        <v>15231.71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0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1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2"/>
        <v>0</v>
      </c>
      <c r="R29" s="70"/>
      <c r="S29" s="71"/>
      <c r="T29" s="105">
        <f t="shared" si="9"/>
        <v>29.500000000000114</v>
      </c>
      <c r="U29" s="17">
        <f t="shared" si="3"/>
        <v>0</v>
      </c>
      <c r="W29" s="122"/>
      <c r="X29" s="83">
        <f t="shared" si="10"/>
        <v>490</v>
      </c>
      <c r="Y29" s="15"/>
      <c r="Z29" s="69"/>
      <c r="AA29" s="203"/>
      <c r="AB29" s="69">
        <f t="shared" si="4"/>
        <v>0</v>
      </c>
      <c r="AC29" s="70"/>
      <c r="AD29" s="71"/>
      <c r="AE29" s="105">
        <f t="shared" si="11"/>
        <v>15231.71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0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1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2"/>
        <v>0</v>
      </c>
      <c r="R30" s="70"/>
      <c r="S30" s="71"/>
      <c r="T30" s="105">
        <f t="shared" si="9"/>
        <v>29.500000000000114</v>
      </c>
      <c r="U30" s="17">
        <f t="shared" si="3"/>
        <v>0</v>
      </c>
      <c r="W30" s="122"/>
      <c r="X30" s="83">
        <f t="shared" si="10"/>
        <v>490</v>
      </c>
      <c r="Y30" s="15"/>
      <c r="Z30" s="69"/>
      <c r="AA30" s="203"/>
      <c r="AB30" s="69">
        <f t="shared" si="4"/>
        <v>0</v>
      </c>
      <c r="AC30" s="70"/>
      <c r="AD30" s="71"/>
      <c r="AE30" s="105">
        <f t="shared" si="11"/>
        <v>15231.71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0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1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2"/>
        <v>0</v>
      </c>
      <c r="R31" s="70"/>
      <c r="S31" s="71"/>
      <c r="T31" s="105">
        <f t="shared" si="9"/>
        <v>29.500000000000114</v>
      </c>
      <c r="U31" s="17">
        <f t="shared" si="3"/>
        <v>0</v>
      </c>
      <c r="W31" s="122"/>
      <c r="X31" s="83">
        <f t="shared" si="10"/>
        <v>490</v>
      </c>
      <c r="Y31" s="15"/>
      <c r="Z31" s="69"/>
      <c r="AA31" s="203"/>
      <c r="AB31" s="69">
        <f t="shared" si="4"/>
        <v>0</v>
      </c>
      <c r="AC31" s="70"/>
      <c r="AD31" s="71"/>
      <c r="AE31" s="105">
        <f t="shared" si="11"/>
        <v>15231.71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0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1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2"/>
        <v>0</v>
      </c>
      <c r="R32" s="70"/>
      <c r="S32" s="71"/>
      <c r="T32" s="105">
        <f t="shared" si="9"/>
        <v>29.500000000000114</v>
      </c>
      <c r="U32" s="17">
        <f t="shared" si="3"/>
        <v>0</v>
      </c>
      <c r="W32" s="122"/>
      <c r="X32" s="83">
        <f t="shared" si="10"/>
        <v>490</v>
      </c>
      <c r="Y32" s="15"/>
      <c r="Z32" s="69"/>
      <c r="AA32" s="203"/>
      <c r="AB32" s="69">
        <f t="shared" si="4"/>
        <v>0</v>
      </c>
      <c r="AC32" s="70"/>
      <c r="AD32" s="71"/>
      <c r="AE32" s="105">
        <f t="shared" si="11"/>
        <v>15231.71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0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1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2"/>
        <v>0</v>
      </c>
      <c r="R33" s="70"/>
      <c r="S33" s="71"/>
      <c r="T33" s="105">
        <f t="shared" si="9"/>
        <v>29.500000000000114</v>
      </c>
      <c r="U33" s="17">
        <f t="shared" si="3"/>
        <v>0</v>
      </c>
      <c r="W33" s="122"/>
      <c r="X33" s="83">
        <f t="shared" si="10"/>
        <v>490</v>
      </c>
      <c r="Y33" s="15"/>
      <c r="Z33" s="69"/>
      <c r="AA33" s="203"/>
      <c r="AB33" s="69">
        <f t="shared" si="4"/>
        <v>0</v>
      </c>
      <c r="AC33" s="70"/>
      <c r="AD33" s="71"/>
      <c r="AE33" s="105">
        <f t="shared" si="11"/>
        <v>15231.71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0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1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2"/>
        <v>0</v>
      </c>
      <c r="R34" s="70"/>
      <c r="S34" s="71"/>
      <c r="T34" s="105">
        <f t="shared" si="9"/>
        <v>29.500000000000114</v>
      </c>
      <c r="U34" s="17">
        <f t="shared" si="3"/>
        <v>0</v>
      </c>
      <c r="W34" s="122"/>
      <c r="X34" s="83">
        <f t="shared" si="10"/>
        <v>490</v>
      </c>
      <c r="Y34" s="15"/>
      <c r="Z34" s="69"/>
      <c r="AA34" s="203"/>
      <c r="AB34" s="69">
        <f t="shared" si="4"/>
        <v>0</v>
      </c>
      <c r="AC34" s="70"/>
      <c r="AD34" s="71"/>
      <c r="AE34" s="105">
        <f t="shared" si="11"/>
        <v>15231.71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0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1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2"/>
        <v>0</v>
      </c>
      <c r="R35" s="70"/>
      <c r="S35" s="71"/>
      <c r="T35" s="105">
        <f t="shared" si="9"/>
        <v>29.500000000000114</v>
      </c>
      <c r="U35" s="17">
        <f t="shared" si="3"/>
        <v>0</v>
      </c>
      <c r="W35" s="122"/>
      <c r="X35" s="83">
        <f t="shared" si="10"/>
        <v>490</v>
      </c>
      <c r="Y35" s="15"/>
      <c r="Z35" s="69"/>
      <c r="AA35" s="203"/>
      <c r="AB35" s="69">
        <f t="shared" si="4"/>
        <v>0</v>
      </c>
      <c r="AC35" s="70"/>
      <c r="AD35" s="71"/>
      <c r="AE35" s="105">
        <f t="shared" si="11"/>
        <v>15231.71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0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1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2"/>
        <v>0</v>
      </c>
      <c r="R36" s="70"/>
      <c r="S36" s="71"/>
      <c r="T36" s="105">
        <f t="shared" si="9"/>
        <v>29.500000000000114</v>
      </c>
      <c r="U36" s="17">
        <f t="shared" si="3"/>
        <v>0</v>
      </c>
      <c r="W36" s="122"/>
      <c r="X36" s="83">
        <f t="shared" si="10"/>
        <v>490</v>
      </c>
      <c r="Y36" s="15"/>
      <c r="Z36" s="69"/>
      <c r="AA36" s="203"/>
      <c r="AB36" s="69">
        <f t="shared" si="4"/>
        <v>0</v>
      </c>
      <c r="AC36" s="70"/>
      <c r="AD36" s="71"/>
      <c r="AE36" s="105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0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1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2"/>
        <v>0</v>
      </c>
      <c r="R37" s="70"/>
      <c r="S37" s="71"/>
      <c r="T37" s="105">
        <f t="shared" si="9"/>
        <v>29.500000000000114</v>
      </c>
      <c r="U37" s="17">
        <f t="shared" si="3"/>
        <v>0</v>
      </c>
      <c r="W37" s="122" t="s">
        <v>22</v>
      </c>
      <c r="X37" s="83">
        <f t="shared" si="10"/>
        <v>490</v>
      </c>
      <c r="Y37" s="15"/>
      <c r="Z37" s="69"/>
      <c r="AA37" s="203"/>
      <c r="AB37" s="69">
        <f t="shared" si="4"/>
        <v>0</v>
      </c>
      <c r="AC37" s="70"/>
      <c r="AD37" s="71"/>
      <c r="AE37" s="105">
        <f t="shared" si="11"/>
        <v>15231.71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0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1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2"/>
        <v>0</v>
      </c>
      <c r="R38" s="70"/>
      <c r="S38" s="71"/>
      <c r="T38" s="105">
        <f t="shared" si="9"/>
        <v>29.500000000000114</v>
      </c>
      <c r="U38" s="17">
        <f t="shared" si="3"/>
        <v>0</v>
      </c>
      <c r="W38" s="123"/>
      <c r="X38" s="83">
        <f t="shared" si="10"/>
        <v>490</v>
      </c>
      <c r="Y38" s="15"/>
      <c r="Z38" s="69"/>
      <c r="AA38" s="203"/>
      <c r="AB38" s="69">
        <f t="shared" si="4"/>
        <v>0</v>
      </c>
      <c r="AC38" s="70"/>
      <c r="AD38" s="71"/>
      <c r="AE38" s="105">
        <f t="shared" si="11"/>
        <v>15231.71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0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1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2"/>
        <v>0</v>
      </c>
      <c r="R39" s="70"/>
      <c r="S39" s="71"/>
      <c r="T39" s="105">
        <f t="shared" si="9"/>
        <v>29.500000000000114</v>
      </c>
      <c r="U39" s="17">
        <f t="shared" si="3"/>
        <v>0</v>
      </c>
      <c r="W39" s="122"/>
      <c r="X39" s="83">
        <f t="shared" si="10"/>
        <v>490</v>
      </c>
      <c r="Y39" s="15"/>
      <c r="Z39" s="69"/>
      <c r="AA39" s="203"/>
      <c r="AB39" s="69">
        <f t="shared" si="4"/>
        <v>0</v>
      </c>
      <c r="AC39" s="70"/>
      <c r="AD39" s="71"/>
      <c r="AE39" s="105">
        <f t="shared" si="11"/>
        <v>15231.71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0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1"/>
        <v>3915.52</v>
      </c>
      <c r="L40" s="122"/>
      <c r="M40" s="83">
        <f t="shared" si="8"/>
        <v>0</v>
      </c>
      <c r="N40" s="15"/>
      <c r="O40" s="69"/>
      <c r="P40" s="203"/>
      <c r="Q40" s="69">
        <f t="shared" si="2"/>
        <v>0</v>
      </c>
      <c r="R40" s="70"/>
      <c r="S40" s="71"/>
      <c r="T40" s="105">
        <f t="shared" si="9"/>
        <v>29.500000000000114</v>
      </c>
      <c r="U40" s="17">
        <f t="shared" si="3"/>
        <v>0</v>
      </c>
      <c r="W40" s="122"/>
      <c r="X40" s="83">
        <f t="shared" si="10"/>
        <v>490</v>
      </c>
      <c r="Y40" s="15"/>
      <c r="Z40" s="69"/>
      <c r="AA40" s="203"/>
      <c r="AB40" s="69">
        <f t="shared" si="4"/>
        <v>0</v>
      </c>
      <c r="AC40" s="70"/>
      <c r="AD40" s="71"/>
      <c r="AE40" s="105">
        <f t="shared" si="11"/>
        <v>15231.71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0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1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2"/>
        <v>0</v>
      </c>
      <c r="R41" s="70"/>
      <c r="S41" s="71"/>
      <c r="T41" s="105">
        <f t="shared" si="9"/>
        <v>29.500000000000114</v>
      </c>
      <c r="U41" s="17">
        <f t="shared" si="3"/>
        <v>0</v>
      </c>
      <c r="W41" s="122"/>
      <c r="X41" s="83">
        <f t="shared" si="10"/>
        <v>490</v>
      </c>
      <c r="Y41" s="15"/>
      <c r="Z41" s="69"/>
      <c r="AA41" s="203"/>
      <c r="AB41" s="69">
        <f t="shared" si="4"/>
        <v>0</v>
      </c>
      <c r="AC41" s="70"/>
      <c r="AD41" s="71"/>
      <c r="AE41" s="105">
        <f t="shared" si="11"/>
        <v>15231.71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0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1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2"/>
        <v>0</v>
      </c>
      <c r="R42" s="70"/>
      <c r="S42" s="71"/>
      <c r="T42" s="105">
        <f t="shared" si="9"/>
        <v>29.500000000000114</v>
      </c>
      <c r="U42" s="17">
        <f t="shared" si="3"/>
        <v>0</v>
      </c>
      <c r="W42" s="122"/>
      <c r="X42" s="83">
        <f t="shared" si="10"/>
        <v>490</v>
      </c>
      <c r="Y42" s="15"/>
      <c r="Z42" s="69"/>
      <c r="AA42" s="203"/>
      <c r="AB42" s="69">
        <f t="shared" si="4"/>
        <v>0</v>
      </c>
      <c r="AC42" s="70"/>
      <c r="AD42" s="71"/>
      <c r="AE42" s="105">
        <f t="shared" si="11"/>
        <v>15231.71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0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1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2"/>
        <v>0</v>
      </c>
      <c r="R43" s="70"/>
      <c r="S43" s="71"/>
      <c r="T43" s="105">
        <f t="shared" si="9"/>
        <v>29.500000000000114</v>
      </c>
      <c r="U43" s="17">
        <f t="shared" si="3"/>
        <v>0</v>
      </c>
      <c r="W43" s="122"/>
      <c r="X43" s="83">
        <f t="shared" si="10"/>
        <v>490</v>
      </c>
      <c r="Y43" s="15"/>
      <c r="Z43" s="69"/>
      <c r="AA43" s="203"/>
      <c r="AB43" s="69">
        <f t="shared" si="4"/>
        <v>0</v>
      </c>
      <c r="AC43" s="70"/>
      <c r="AD43" s="71"/>
      <c r="AE43" s="105">
        <f t="shared" si="11"/>
        <v>15231.71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0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1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2"/>
        <v>0</v>
      </c>
      <c r="R44" s="70"/>
      <c r="S44" s="71"/>
      <c r="T44" s="105">
        <f t="shared" si="9"/>
        <v>29.500000000000114</v>
      </c>
      <c r="U44" s="17">
        <f t="shared" si="3"/>
        <v>0</v>
      </c>
      <c r="W44" s="122"/>
      <c r="X44" s="83">
        <f t="shared" si="10"/>
        <v>490</v>
      </c>
      <c r="Y44" s="15"/>
      <c r="Z44" s="69"/>
      <c r="AA44" s="203"/>
      <c r="AB44" s="69">
        <f t="shared" si="4"/>
        <v>0</v>
      </c>
      <c r="AC44" s="70"/>
      <c r="AD44" s="71"/>
      <c r="AE44" s="105">
        <f t="shared" si="11"/>
        <v>15231.71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0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1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2"/>
        <v>0</v>
      </c>
      <c r="R45" s="70"/>
      <c r="S45" s="71"/>
      <c r="T45" s="105">
        <f t="shared" si="9"/>
        <v>29.500000000000114</v>
      </c>
      <c r="U45" s="17">
        <f t="shared" si="3"/>
        <v>0</v>
      </c>
      <c r="W45" s="122"/>
      <c r="X45" s="83">
        <f t="shared" si="10"/>
        <v>490</v>
      </c>
      <c r="Y45" s="15"/>
      <c r="Z45" s="69"/>
      <c r="AA45" s="203"/>
      <c r="AB45" s="69">
        <f t="shared" si="4"/>
        <v>0</v>
      </c>
      <c r="AC45" s="70"/>
      <c r="AD45" s="71"/>
      <c r="AE45" s="105">
        <f t="shared" si="11"/>
        <v>15231.71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0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1"/>
        <v>7305.69</v>
      </c>
      <c r="L46" s="122"/>
      <c r="M46" s="83">
        <f t="shared" si="8"/>
        <v>0</v>
      </c>
      <c r="N46" s="15"/>
      <c r="O46" s="69"/>
      <c r="P46" s="203"/>
      <c r="Q46" s="69">
        <f t="shared" si="2"/>
        <v>0</v>
      </c>
      <c r="R46" s="70"/>
      <c r="S46" s="71"/>
      <c r="T46" s="105">
        <f t="shared" si="9"/>
        <v>29.500000000000114</v>
      </c>
      <c r="U46" s="17">
        <f t="shared" si="3"/>
        <v>0</v>
      </c>
      <c r="W46" s="122"/>
      <c r="X46" s="83">
        <f t="shared" si="10"/>
        <v>490</v>
      </c>
      <c r="Y46" s="15"/>
      <c r="Z46" s="69"/>
      <c r="AA46" s="203"/>
      <c r="AB46" s="69">
        <f t="shared" si="4"/>
        <v>0</v>
      </c>
      <c r="AC46" s="70"/>
      <c r="AD46" s="71"/>
      <c r="AE46" s="105">
        <f t="shared" si="11"/>
        <v>15231.71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0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1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2"/>
        <v>0</v>
      </c>
      <c r="R47" s="70"/>
      <c r="S47" s="71"/>
      <c r="T47" s="105">
        <f t="shared" si="9"/>
        <v>29.500000000000114</v>
      </c>
      <c r="U47" s="17">
        <f t="shared" si="3"/>
        <v>0</v>
      </c>
      <c r="W47" s="122"/>
      <c r="X47" s="83">
        <f t="shared" si="10"/>
        <v>490</v>
      </c>
      <c r="Y47" s="15"/>
      <c r="Z47" s="69"/>
      <c r="AA47" s="203"/>
      <c r="AB47" s="69">
        <f t="shared" si="4"/>
        <v>0</v>
      </c>
      <c r="AC47" s="70"/>
      <c r="AD47" s="71"/>
      <c r="AE47" s="105">
        <f t="shared" si="11"/>
        <v>15231.71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0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1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2"/>
        <v>0</v>
      </c>
      <c r="R48" s="70"/>
      <c r="S48" s="71"/>
      <c r="T48" s="105">
        <f t="shared" si="9"/>
        <v>29.500000000000114</v>
      </c>
      <c r="U48" s="17">
        <f t="shared" si="3"/>
        <v>0</v>
      </c>
      <c r="W48" s="122"/>
      <c r="X48" s="83">
        <f t="shared" si="10"/>
        <v>490</v>
      </c>
      <c r="Y48" s="15"/>
      <c r="Z48" s="69"/>
      <c r="AA48" s="203"/>
      <c r="AB48" s="69">
        <f t="shared" si="4"/>
        <v>0</v>
      </c>
      <c r="AC48" s="70"/>
      <c r="AD48" s="71"/>
      <c r="AE48" s="105">
        <f t="shared" si="11"/>
        <v>15231.71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0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1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2"/>
        <v>0</v>
      </c>
      <c r="R49" s="70"/>
      <c r="S49" s="71"/>
      <c r="T49" s="105">
        <f t="shared" si="9"/>
        <v>29.500000000000114</v>
      </c>
      <c r="U49" s="17">
        <f t="shared" si="3"/>
        <v>0</v>
      </c>
      <c r="W49" s="122"/>
      <c r="X49" s="83">
        <f t="shared" si="10"/>
        <v>490</v>
      </c>
      <c r="Y49" s="15"/>
      <c r="Z49" s="69"/>
      <c r="AA49" s="203"/>
      <c r="AB49" s="69">
        <f t="shared" si="4"/>
        <v>0</v>
      </c>
      <c r="AC49" s="70"/>
      <c r="AD49" s="71"/>
      <c r="AE49" s="105">
        <f t="shared" si="11"/>
        <v>15231.71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0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1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2"/>
        <v>0</v>
      </c>
      <c r="R50" s="70"/>
      <c r="S50" s="71"/>
      <c r="T50" s="105">
        <f t="shared" si="9"/>
        <v>29.500000000000114</v>
      </c>
      <c r="U50" s="17">
        <f t="shared" si="3"/>
        <v>0</v>
      </c>
      <c r="W50" s="122"/>
      <c r="X50" s="83">
        <f t="shared" si="10"/>
        <v>490</v>
      </c>
      <c r="Y50" s="15"/>
      <c r="Z50" s="69"/>
      <c r="AA50" s="203"/>
      <c r="AB50" s="69">
        <f t="shared" si="4"/>
        <v>0</v>
      </c>
      <c r="AC50" s="70"/>
      <c r="AD50" s="71"/>
      <c r="AE50" s="105">
        <f t="shared" si="11"/>
        <v>15231.71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0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1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2"/>
        <v>0</v>
      </c>
      <c r="R51" s="70"/>
      <c r="S51" s="71"/>
      <c r="T51" s="105">
        <f t="shared" si="9"/>
        <v>29.500000000000114</v>
      </c>
      <c r="U51" s="17">
        <f t="shared" si="3"/>
        <v>0</v>
      </c>
      <c r="W51" s="122"/>
      <c r="X51" s="83">
        <f t="shared" si="10"/>
        <v>490</v>
      </c>
      <c r="Y51" s="15"/>
      <c r="Z51" s="69"/>
      <c r="AA51" s="203"/>
      <c r="AB51" s="69">
        <f t="shared" si="4"/>
        <v>0</v>
      </c>
      <c r="AC51" s="70"/>
      <c r="AD51" s="71"/>
      <c r="AE51" s="105">
        <f t="shared" si="11"/>
        <v>15231.71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0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1"/>
        <v>3372.88</v>
      </c>
      <c r="L52" s="122"/>
      <c r="M52" s="83">
        <f t="shared" si="8"/>
        <v>0</v>
      </c>
      <c r="N52" s="15"/>
      <c r="O52" s="69"/>
      <c r="P52" s="203"/>
      <c r="Q52" s="69">
        <f t="shared" si="2"/>
        <v>0</v>
      </c>
      <c r="R52" s="70"/>
      <c r="S52" s="71"/>
      <c r="T52" s="105">
        <f t="shared" si="9"/>
        <v>29.500000000000114</v>
      </c>
      <c r="U52" s="17">
        <f t="shared" si="3"/>
        <v>0</v>
      </c>
      <c r="W52" s="122"/>
      <c r="X52" s="83">
        <f t="shared" si="10"/>
        <v>490</v>
      </c>
      <c r="Y52" s="15"/>
      <c r="Z52" s="69"/>
      <c r="AA52" s="203"/>
      <c r="AB52" s="69">
        <f t="shared" si="4"/>
        <v>0</v>
      </c>
      <c r="AC52" s="70"/>
      <c r="AD52" s="71"/>
      <c r="AE52" s="105">
        <f t="shared" si="11"/>
        <v>15231.71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0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1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2"/>
        <v>0</v>
      </c>
      <c r="R53" s="70"/>
      <c r="S53" s="71"/>
      <c r="T53" s="105">
        <f t="shared" si="9"/>
        <v>29.500000000000114</v>
      </c>
      <c r="U53" s="17">
        <f t="shared" si="3"/>
        <v>0</v>
      </c>
      <c r="W53" s="122"/>
      <c r="X53" s="83">
        <f t="shared" si="10"/>
        <v>490</v>
      </c>
      <c r="Y53" s="15"/>
      <c r="Z53" s="69"/>
      <c r="AA53" s="203"/>
      <c r="AB53" s="69">
        <f t="shared" si="4"/>
        <v>0</v>
      </c>
      <c r="AC53" s="70"/>
      <c r="AD53" s="71"/>
      <c r="AE53" s="105">
        <f t="shared" si="11"/>
        <v>15231.71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0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1"/>
        <v>4120.34</v>
      </c>
      <c r="L54" s="122"/>
      <c r="M54" s="83">
        <f t="shared" si="8"/>
        <v>0</v>
      </c>
      <c r="N54" s="15"/>
      <c r="O54" s="69"/>
      <c r="P54" s="203"/>
      <c r="Q54" s="69">
        <f t="shared" si="2"/>
        <v>0</v>
      </c>
      <c r="R54" s="70"/>
      <c r="S54" s="71"/>
      <c r="T54" s="105">
        <f t="shared" si="9"/>
        <v>29.500000000000114</v>
      </c>
      <c r="U54" s="17">
        <f t="shared" si="3"/>
        <v>0</v>
      </c>
      <c r="W54" s="122"/>
      <c r="X54" s="83">
        <f t="shared" si="10"/>
        <v>490</v>
      </c>
      <c r="Y54" s="15"/>
      <c r="Z54" s="69"/>
      <c r="AA54" s="203"/>
      <c r="AB54" s="69">
        <f t="shared" si="4"/>
        <v>0</v>
      </c>
      <c r="AC54" s="70"/>
      <c r="AD54" s="71"/>
      <c r="AE54" s="105">
        <f t="shared" si="11"/>
        <v>15231.71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0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1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2"/>
        <v>0</v>
      </c>
      <c r="R55" s="70"/>
      <c r="S55" s="71"/>
      <c r="T55" s="105">
        <f t="shared" si="9"/>
        <v>29.500000000000114</v>
      </c>
      <c r="U55" s="17">
        <f t="shared" si="3"/>
        <v>0</v>
      </c>
      <c r="W55" s="122"/>
      <c r="X55" s="83">
        <f t="shared" si="10"/>
        <v>490</v>
      </c>
      <c r="Y55" s="15"/>
      <c r="Z55" s="69"/>
      <c r="AA55" s="203"/>
      <c r="AB55" s="69">
        <f t="shared" si="4"/>
        <v>0</v>
      </c>
      <c r="AC55" s="70"/>
      <c r="AD55" s="71"/>
      <c r="AE55" s="105">
        <f t="shared" si="11"/>
        <v>15231.71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0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1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2"/>
        <v>0</v>
      </c>
      <c r="R56" s="70"/>
      <c r="S56" s="71"/>
      <c r="T56" s="105">
        <f t="shared" si="9"/>
        <v>29.500000000000114</v>
      </c>
      <c r="U56" s="17">
        <f t="shared" si="3"/>
        <v>0</v>
      </c>
      <c r="W56" s="122"/>
      <c r="X56" s="83">
        <f t="shared" si="10"/>
        <v>490</v>
      </c>
      <c r="Y56" s="15"/>
      <c r="Z56" s="69"/>
      <c r="AA56" s="203"/>
      <c r="AB56" s="69">
        <f t="shared" si="4"/>
        <v>0</v>
      </c>
      <c r="AC56" s="70"/>
      <c r="AD56" s="71"/>
      <c r="AE56" s="105">
        <f t="shared" si="11"/>
        <v>15231.71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0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1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2"/>
        <v>0</v>
      </c>
      <c r="R57" s="70"/>
      <c r="S57" s="71"/>
      <c r="T57" s="105">
        <f t="shared" si="9"/>
        <v>29.500000000000114</v>
      </c>
      <c r="U57" s="17">
        <f t="shared" si="3"/>
        <v>0</v>
      </c>
      <c r="W57" s="122"/>
      <c r="X57" s="83">
        <f t="shared" si="10"/>
        <v>490</v>
      </c>
      <c r="Y57" s="15"/>
      <c r="Z57" s="69"/>
      <c r="AA57" s="203"/>
      <c r="AB57" s="69">
        <f t="shared" si="4"/>
        <v>0</v>
      </c>
      <c r="AC57" s="70"/>
      <c r="AD57" s="71"/>
      <c r="AE57" s="105">
        <f t="shared" si="11"/>
        <v>15231.71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0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1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29.500000000000114</v>
      </c>
      <c r="U58" s="17">
        <f t="shared" si="3"/>
        <v>0</v>
      </c>
      <c r="W58" s="122"/>
      <c r="X58" s="83">
        <f t="shared" si="10"/>
        <v>490</v>
      </c>
      <c r="Y58" s="15"/>
      <c r="Z58" s="69"/>
      <c r="AA58" s="203"/>
      <c r="AB58" s="69">
        <v>0</v>
      </c>
      <c r="AC58" s="70"/>
      <c r="AD58" s="71"/>
      <c r="AE58" s="105">
        <f t="shared" si="11"/>
        <v>15231.71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0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1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2">O59</f>
        <v>0</v>
      </c>
      <c r="R59" s="70"/>
      <c r="S59" s="71"/>
      <c r="T59" s="105">
        <f t="shared" si="9"/>
        <v>29.500000000000114</v>
      </c>
      <c r="U59" s="17">
        <f t="shared" si="3"/>
        <v>0</v>
      </c>
      <c r="W59" s="122"/>
      <c r="X59" s="83">
        <f t="shared" si="10"/>
        <v>490</v>
      </c>
      <c r="Y59" s="15"/>
      <c r="Z59" s="69"/>
      <c r="AA59" s="203"/>
      <c r="AB59" s="69">
        <f t="shared" ref="AB59:AB74" si="13">Z59</f>
        <v>0</v>
      </c>
      <c r="AC59" s="70"/>
      <c r="AD59" s="71"/>
      <c r="AE59" s="105">
        <f t="shared" si="11"/>
        <v>15231.71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0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1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2"/>
        <v>0</v>
      </c>
      <c r="R60" s="70"/>
      <c r="S60" s="71"/>
      <c r="T60" s="105">
        <f t="shared" si="9"/>
        <v>29.500000000000114</v>
      </c>
      <c r="U60" s="17">
        <f t="shared" si="3"/>
        <v>0</v>
      </c>
      <c r="W60" s="122"/>
      <c r="X60" s="83">
        <f t="shared" si="10"/>
        <v>490</v>
      </c>
      <c r="Y60" s="15"/>
      <c r="Z60" s="69"/>
      <c r="AA60" s="203"/>
      <c r="AB60" s="69">
        <f t="shared" si="13"/>
        <v>0</v>
      </c>
      <c r="AC60" s="70"/>
      <c r="AD60" s="71"/>
      <c r="AE60" s="105">
        <f t="shared" si="11"/>
        <v>15231.71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0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1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2"/>
        <v>0</v>
      </c>
      <c r="R61" s="70"/>
      <c r="S61" s="71"/>
      <c r="T61" s="105">
        <f t="shared" si="9"/>
        <v>29.500000000000114</v>
      </c>
      <c r="U61" s="17">
        <f t="shared" si="3"/>
        <v>0</v>
      </c>
      <c r="W61" s="122"/>
      <c r="X61" s="83">
        <f t="shared" si="10"/>
        <v>490</v>
      </c>
      <c r="Y61" s="15"/>
      <c r="Z61" s="69"/>
      <c r="AA61" s="203"/>
      <c r="AB61" s="69">
        <f t="shared" si="13"/>
        <v>0</v>
      </c>
      <c r="AC61" s="70"/>
      <c r="AD61" s="71"/>
      <c r="AE61" s="105">
        <f t="shared" si="11"/>
        <v>15231.71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0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1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2"/>
        <v>0</v>
      </c>
      <c r="R62" s="70"/>
      <c r="S62" s="71"/>
      <c r="T62" s="105">
        <f t="shared" si="9"/>
        <v>29.500000000000114</v>
      </c>
      <c r="U62" s="17">
        <f t="shared" si="3"/>
        <v>0</v>
      </c>
      <c r="W62" s="122"/>
      <c r="X62" s="83">
        <f t="shared" si="10"/>
        <v>490</v>
      </c>
      <c r="Y62" s="15"/>
      <c r="Z62" s="69"/>
      <c r="AA62" s="203"/>
      <c r="AB62" s="69">
        <f t="shared" si="13"/>
        <v>0</v>
      </c>
      <c r="AC62" s="70"/>
      <c r="AD62" s="71"/>
      <c r="AE62" s="105">
        <f t="shared" si="11"/>
        <v>15231.71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700">
        <v>26.31</v>
      </c>
      <c r="E63" s="701">
        <v>44806</v>
      </c>
      <c r="F63" s="700">
        <f t="shared" si="0"/>
        <v>26.31</v>
      </c>
      <c r="G63" s="702" t="s">
        <v>537</v>
      </c>
      <c r="H63" s="389">
        <v>137</v>
      </c>
      <c r="I63" s="105">
        <f t="shared" si="7"/>
        <v>2277.3099999999995</v>
      </c>
      <c r="J63" s="17">
        <f t="shared" si="1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2"/>
        <v>0</v>
      </c>
      <c r="R63" s="70"/>
      <c r="S63" s="71"/>
      <c r="T63" s="105">
        <f t="shared" si="9"/>
        <v>29.500000000000114</v>
      </c>
      <c r="U63" s="17">
        <f t="shared" si="3"/>
        <v>0</v>
      </c>
      <c r="W63" s="122"/>
      <c r="X63" s="83">
        <f t="shared" si="10"/>
        <v>490</v>
      </c>
      <c r="Y63" s="15"/>
      <c r="Z63" s="69"/>
      <c r="AA63" s="203"/>
      <c r="AB63" s="69">
        <f t="shared" si="13"/>
        <v>0</v>
      </c>
      <c r="AC63" s="70"/>
      <c r="AD63" s="71"/>
      <c r="AE63" s="105">
        <f t="shared" si="11"/>
        <v>15231.71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700">
        <v>423.38</v>
      </c>
      <c r="E64" s="701">
        <v>44806</v>
      </c>
      <c r="F64" s="700">
        <f t="shared" si="0"/>
        <v>423.38</v>
      </c>
      <c r="G64" s="702" t="s">
        <v>538</v>
      </c>
      <c r="H64" s="389">
        <v>137</v>
      </c>
      <c r="I64" s="105">
        <f t="shared" si="7"/>
        <v>1853.9299999999994</v>
      </c>
      <c r="J64" s="17">
        <f t="shared" si="1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2"/>
        <v>0</v>
      </c>
      <c r="R64" s="70"/>
      <c r="S64" s="71"/>
      <c r="T64" s="105">
        <f t="shared" si="9"/>
        <v>29.500000000000114</v>
      </c>
      <c r="U64" s="17">
        <f t="shared" si="3"/>
        <v>0</v>
      </c>
      <c r="W64" s="122"/>
      <c r="X64" s="83">
        <f t="shared" si="10"/>
        <v>490</v>
      </c>
      <c r="Y64" s="15"/>
      <c r="Z64" s="69"/>
      <c r="AA64" s="203"/>
      <c r="AB64" s="69">
        <f t="shared" si="13"/>
        <v>0</v>
      </c>
      <c r="AC64" s="70"/>
      <c r="AD64" s="71"/>
      <c r="AE64" s="105">
        <f t="shared" si="11"/>
        <v>15231.71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700">
        <v>29.57</v>
      </c>
      <c r="E65" s="701">
        <v>44807</v>
      </c>
      <c r="F65" s="700">
        <f t="shared" si="0"/>
        <v>29.57</v>
      </c>
      <c r="G65" s="702" t="s">
        <v>552</v>
      </c>
      <c r="H65" s="389">
        <v>137</v>
      </c>
      <c r="I65" s="105">
        <f t="shared" si="7"/>
        <v>1824.3599999999994</v>
      </c>
      <c r="J65" s="17">
        <f t="shared" si="1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2"/>
        <v>0</v>
      </c>
      <c r="R65" s="70"/>
      <c r="S65" s="71"/>
      <c r="T65" s="105">
        <f t="shared" si="9"/>
        <v>29.500000000000114</v>
      </c>
      <c r="U65" s="17">
        <f t="shared" si="3"/>
        <v>0</v>
      </c>
      <c r="W65" s="122"/>
      <c r="X65" s="83">
        <f t="shared" si="10"/>
        <v>490</v>
      </c>
      <c r="Y65" s="15"/>
      <c r="Z65" s="69"/>
      <c r="AA65" s="203"/>
      <c r="AB65" s="69">
        <f t="shared" si="13"/>
        <v>0</v>
      </c>
      <c r="AC65" s="70"/>
      <c r="AD65" s="71"/>
      <c r="AE65" s="105">
        <f t="shared" si="11"/>
        <v>15231.71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700">
        <v>844.51</v>
      </c>
      <c r="E66" s="701">
        <v>44807</v>
      </c>
      <c r="F66" s="700">
        <f t="shared" si="0"/>
        <v>844.51</v>
      </c>
      <c r="G66" s="702" t="s">
        <v>555</v>
      </c>
      <c r="H66" s="389">
        <v>137</v>
      </c>
      <c r="I66" s="105">
        <f t="shared" si="7"/>
        <v>979.84999999999945</v>
      </c>
      <c r="J66" s="17">
        <f t="shared" si="1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2"/>
        <v>0</v>
      </c>
      <c r="R66" s="70"/>
      <c r="S66" s="71"/>
      <c r="T66" s="105">
        <f t="shared" si="9"/>
        <v>29.500000000000114</v>
      </c>
      <c r="U66" s="17">
        <f t="shared" si="3"/>
        <v>0</v>
      </c>
      <c r="W66" s="122"/>
      <c r="X66" s="83">
        <f t="shared" si="10"/>
        <v>490</v>
      </c>
      <c r="Y66" s="15"/>
      <c r="Z66" s="69"/>
      <c r="AA66" s="203"/>
      <c r="AB66" s="69">
        <f t="shared" si="13"/>
        <v>0</v>
      </c>
      <c r="AC66" s="70"/>
      <c r="AD66" s="71"/>
      <c r="AE66" s="105">
        <f t="shared" si="11"/>
        <v>15231.71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700">
        <v>979.82</v>
      </c>
      <c r="E67" s="701">
        <v>44807</v>
      </c>
      <c r="F67" s="700">
        <f t="shared" si="0"/>
        <v>979.82</v>
      </c>
      <c r="G67" s="702" t="s">
        <v>562</v>
      </c>
      <c r="H67" s="389">
        <v>137</v>
      </c>
      <c r="I67" s="105">
        <f t="shared" si="7"/>
        <v>2.9999999999404281E-2</v>
      </c>
      <c r="J67" s="17">
        <f t="shared" si="1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2"/>
        <v>0</v>
      </c>
      <c r="R67" s="70"/>
      <c r="S67" s="71"/>
      <c r="T67" s="105">
        <f t="shared" si="9"/>
        <v>29.500000000000114</v>
      </c>
      <c r="U67" s="17">
        <f t="shared" si="3"/>
        <v>0</v>
      </c>
      <c r="W67" s="122"/>
      <c r="X67" s="83">
        <f t="shared" si="10"/>
        <v>490</v>
      </c>
      <c r="Y67" s="15"/>
      <c r="Z67" s="69"/>
      <c r="AA67" s="203"/>
      <c r="AB67" s="69">
        <f t="shared" si="13"/>
        <v>0</v>
      </c>
      <c r="AC67" s="70"/>
      <c r="AD67" s="71"/>
      <c r="AE67" s="105">
        <f t="shared" si="11"/>
        <v>15231.71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700"/>
      <c r="E68" s="701"/>
      <c r="F68" s="700">
        <f t="shared" si="0"/>
        <v>0</v>
      </c>
      <c r="G68" s="903"/>
      <c r="H68" s="902"/>
      <c r="I68" s="904">
        <f t="shared" si="7"/>
        <v>2.9999999999404281E-2</v>
      </c>
      <c r="J68" s="905">
        <f t="shared" si="1"/>
        <v>0</v>
      </c>
      <c r="L68" s="122"/>
      <c r="M68" s="83">
        <f t="shared" si="8"/>
        <v>0</v>
      </c>
      <c r="N68" s="15"/>
      <c r="O68" s="69"/>
      <c r="P68" s="203"/>
      <c r="Q68" s="69">
        <f t="shared" si="12"/>
        <v>0</v>
      </c>
      <c r="R68" s="70"/>
      <c r="S68" s="71"/>
      <c r="T68" s="105">
        <f t="shared" si="9"/>
        <v>29.500000000000114</v>
      </c>
      <c r="U68" s="17">
        <f t="shared" si="3"/>
        <v>0</v>
      </c>
      <c r="W68" s="122"/>
      <c r="X68" s="83">
        <f t="shared" si="10"/>
        <v>490</v>
      </c>
      <c r="Y68" s="15"/>
      <c r="Z68" s="69"/>
      <c r="AA68" s="203"/>
      <c r="AB68" s="69">
        <f t="shared" si="13"/>
        <v>0</v>
      </c>
      <c r="AC68" s="70"/>
      <c r="AD68" s="71"/>
      <c r="AE68" s="105">
        <f t="shared" si="11"/>
        <v>15231.71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700"/>
      <c r="E69" s="701"/>
      <c r="F69" s="700">
        <f t="shared" si="0"/>
        <v>0</v>
      </c>
      <c r="G69" s="903"/>
      <c r="H69" s="902"/>
      <c r="I69" s="904">
        <f t="shared" si="7"/>
        <v>2.9999999999404281E-2</v>
      </c>
      <c r="J69" s="905">
        <f t="shared" si="1"/>
        <v>0</v>
      </c>
      <c r="L69" s="122"/>
      <c r="M69" s="83">
        <f t="shared" si="8"/>
        <v>0</v>
      </c>
      <c r="N69" s="15"/>
      <c r="O69" s="69"/>
      <c r="P69" s="203"/>
      <c r="Q69" s="69">
        <f t="shared" si="12"/>
        <v>0</v>
      </c>
      <c r="R69" s="70"/>
      <c r="S69" s="71"/>
      <c r="T69" s="105">
        <f t="shared" si="9"/>
        <v>29.500000000000114</v>
      </c>
      <c r="U69" s="17">
        <f t="shared" si="3"/>
        <v>0</v>
      </c>
      <c r="W69" s="122"/>
      <c r="X69" s="83">
        <f t="shared" si="10"/>
        <v>490</v>
      </c>
      <c r="Y69" s="15"/>
      <c r="Z69" s="69"/>
      <c r="AA69" s="203"/>
      <c r="AB69" s="69">
        <f t="shared" si="13"/>
        <v>0</v>
      </c>
      <c r="AC69" s="70"/>
      <c r="AD69" s="71"/>
      <c r="AE69" s="105">
        <f t="shared" si="11"/>
        <v>15231.71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700"/>
      <c r="E70" s="701"/>
      <c r="F70" s="700">
        <f t="shared" si="0"/>
        <v>0</v>
      </c>
      <c r="G70" s="903"/>
      <c r="H70" s="902"/>
      <c r="I70" s="904">
        <f t="shared" si="7"/>
        <v>2.9999999999404281E-2</v>
      </c>
      <c r="J70" s="905">
        <f t="shared" si="1"/>
        <v>0</v>
      </c>
      <c r="L70" s="122"/>
      <c r="M70" s="83">
        <f t="shared" si="8"/>
        <v>0</v>
      </c>
      <c r="N70" s="15"/>
      <c r="O70" s="69"/>
      <c r="P70" s="203"/>
      <c r="Q70" s="69">
        <f t="shared" si="12"/>
        <v>0</v>
      </c>
      <c r="R70" s="70"/>
      <c r="S70" s="71"/>
      <c r="T70" s="105">
        <f t="shared" si="9"/>
        <v>29.500000000000114</v>
      </c>
      <c r="U70" s="17">
        <f t="shared" si="3"/>
        <v>0</v>
      </c>
      <c r="W70" s="122"/>
      <c r="X70" s="83">
        <f t="shared" si="10"/>
        <v>490</v>
      </c>
      <c r="Y70" s="15"/>
      <c r="Z70" s="69"/>
      <c r="AA70" s="203"/>
      <c r="AB70" s="69">
        <f t="shared" si="13"/>
        <v>0</v>
      </c>
      <c r="AC70" s="70"/>
      <c r="AD70" s="71"/>
      <c r="AE70" s="105">
        <f t="shared" si="11"/>
        <v>15231.71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700"/>
      <c r="E71" s="701"/>
      <c r="F71" s="700">
        <f t="shared" si="0"/>
        <v>0</v>
      </c>
      <c r="G71" s="903"/>
      <c r="H71" s="902"/>
      <c r="I71" s="904">
        <f t="shared" si="7"/>
        <v>2.9999999999404281E-2</v>
      </c>
      <c r="J71" s="905">
        <f t="shared" si="1"/>
        <v>0</v>
      </c>
      <c r="L71" s="122"/>
      <c r="M71" s="83">
        <f t="shared" si="8"/>
        <v>0</v>
      </c>
      <c r="N71" s="15"/>
      <c r="O71" s="69"/>
      <c r="P71" s="203"/>
      <c r="Q71" s="69">
        <f t="shared" si="12"/>
        <v>0</v>
      </c>
      <c r="R71" s="70"/>
      <c r="S71" s="71"/>
      <c r="T71" s="105">
        <f t="shared" si="9"/>
        <v>29.500000000000114</v>
      </c>
      <c r="U71" s="17">
        <f t="shared" si="3"/>
        <v>0</v>
      </c>
      <c r="W71" s="122"/>
      <c r="X71" s="83">
        <f t="shared" si="10"/>
        <v>490</v>
      </c>
      <c r="Y71" s="15"/>
      <c r="Z71" s="69"/>
      <c r="AA71" s="203"/>
      <c r="AB71" s="69">
        <f t="shared" si="13"/>
        <v>0</v>
      </c>
      <c r="AC71" s="70"/>
      <c r="AD71" s="71"/>
      <c r="AE71" s="105">
        <f t="shared" si="11"/>
        <v>15231.71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700"/>
      <c r="E72" s="701"/>
      <c r="F72" s="700">
        <f t="shared" si="0"/>
        <v>0</v>
      </c>
      <c r="G72" s="702"/>
      <c r="H72" s="389"/>
      <c r="I72" s="105">
        <f t="shared" si="7"/>
        <v>2.9999999999404281E-2</v>
      </c>
      <c r="J72" s="17">
        <f t="shared" si="1"/>
        <v>0</v>
      </c>
      <c r="L72" s="122"/>
      <c r="M72" s="83">
        <f t="shared" si="8"/>
        <v>0</v>
      </c>
      <c r="N72" s="15"/>
      <c r="O72" s="69"/>
      <c r="P72" s="203"/>
      <c r="Q72" s="69">
        <f t="shared" si="12"/>
        <v>0</v>
      </c>
      <c r="R72" s="70"/>
      <c r="S72" s="71"/>
      <c r="T72" s="105">
        <f t="shared" si="9"/>
        <v>29.500000000000114</v>
      </c>
      <c r="U72" s="17">
        <f t="shared" si="3"/>
        <v>0</v>
      </c>
      <c r="W72" s="122"/>
      <c r="X72" s="83">
        <f t="shared" si="10"/>
        <v>490</v>
      </c>
      <c r="Y72" s="15"/>
      <c r="Z72" s="69"/>
      <c r="AA72" s="203"/>
      <c r="AB72" s="69">
        <f t="shared" si="13"/>
        <v>0</v>
      </c>
      <c r="AC72" s="70"/>
      <c r="AD72" s="71"/>
      <c r="AE72" s="105">
        <f t="shared" si="11"/>
        <v>15231.71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700"/>
      <c r="E73" s="701"/>
      <c r="F73" s="700">
        <f t="shared" si="0"/>
        <v>0</v>
      </c>
      <c r="G73" s="702"/>
      <c r="H73" s="389"/>
      <c r="I73" s="105">
        <f t="shared" si="7"/>
        <v>2.9999999999404281E-2</v>
      </c>
      <c r="J73" s="17">
        <f t="shared" si="1"/>
        <v>0</v>
      </c>
      <c r="L73" s="122"/>
      <c r="M73" s="83">
        <f t="shared" si="8"/>
        <v>0</v>
      </c>
      <c r="N73" s="15"/>
      <c r="O73" s="69"/>
      <c r="P73" s="203"/>
      <c r="Q73" s="69">
        <f t="shared" si="12"/>
        <v>0</v>
      </c>
      <c r="R73" s="70"/>
      <c r="S73" s="71"/>
      <c r="T73" s="105">
        <f t="shared" si="9"/>
        <v>29.500000000000114</v>
      </c>
      <c r="U73" s="17">
        <f t="shared" si="3"/>
        <v>0</v>
      </c>
      <c r="W73" s="122"/>
      <c r="X73" s="83">
        <f t="shared" si="10"/>
        <v>490</v>
      </c>
      <c r="Y73" s="15"/>
      <c r="Z73" s="69"/>
      <c r="AA73" s="203"/>
      <c r="AB73" s="69">
        <f t="shared" si="13"/>
        <v>0</v>
      </c>
      <c r="AC73" s="70"/>
      <c r="AD73" s="71"/>
      <c r="AE73" s="105">
        <f t="shared" si="11"/>
        <v>15231.71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700"/>
      <c r="E74" s="701"/>
      <c r="F74" s="700">
        <f t="shared" si="0"/>
        <v>0</v>
      </c>
      <c r="G74" s="702"/>
      <c r="H74" s="389"/>
      <c r="I74" s="105">
        <f t="shared" si="7"/>
        <v>2.9999999999404281E-2</v>
      </c>
      <c r="J74" s="17">
        <f t="shared" si="1"/>
        <v>0</v>
      </c>
      <c r="L74" s="122"/>
      <c r="M74" s="83">
        <f t="shared" si="8"/>
        <v>0</v>
      </c>
      <c r="N74" s="15"/>
      <c r="O74" s="69"/>
      <c r="P74" s="203"/>
      <c r="Q74" s="69">
        <f t="shared" si="12"/>
        <v>0</v>
      </c>
      <c r="R74" s="70"/>
      <c r="S74" s="71"/>
      <c r="T74" s="105">
        <f t="shared" si="9"/>
        <v>29.500000000000114</v>
      </c>
      <c r="U74" s="17">
        <f t="shared" si="3"/>
        <v>0</v>
      </c>
      <c r="W74" s="122"/>
      <c r="X74" s="83">
        <f t="shared" si="10"/>
        <v>490</v>
      </c>
      <c r="Y74" s="15"/>
      <c r="Z74" s="69"/>
      <c r="AA74" s="203"/>
      <c r="AB74" s="69">
        <f t="shared" si="13"/>
        <v>0</v>
      </c>
      <c r="AC74" s="70"/>
      <c r="AD74" s="71"/>
      <c r="AE74" s="105">
        <f t="shared" si="11"/>
        <v>15231.71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700"/>
      <c r="E75" s="701"/>
      <c r="F75" s="700">
        <f t="shared" ref="F75:F77" si="14">D75</f>
        <v>0</v>
      </c>
      <c r="G75" s="702"/>
      <c r="H75" s="389"/>
      <c r="I75" s="105">
        <f t="shared" si="7"/>
        <v>2.9999999999404281E-2</v>
      </c>
      <c r="J75" s="17">
        <f t="shared" ref="J75:J77" si="15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29.500000000000114</v>
      </c>
      <c r="U75" s="17">
        <f t="shared" ref="U75:U77" si="16">Q75*S75</f>
        <v>0</v>
      </c>
      <c r="W75" s="122"/>
      <c r="X75" s="83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105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83">
        <f t="shared" ref="B76" si="18">B75-C76</f>
        <v>0</v>
      </c>
      <c r="C76" s="15"/>
      <c r="D76" s="700"/>
      <c r="E76" s="701"/>
      <c r="F76" s="700">
        <f t="shared" si="14"/>
        <v>0</v>
      </c>
      <c r="G76" s="702"/>
      <c r="H76" s="389"/>
      <c r="I76" s="105">
        <f t="shared" ref="I76:I77" si="19">I75-F76</f>
        <v>2.9999999999404281E-2</v>
      </c>
      <c r="J76" s="17">
        <f t="shared" si="15"/>
        <v>0</v>
      </c>
      <c r="L76" s="122"/>
      <c r="M76" s="83">
        <f t="shared" ref="M76" si="20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1">T75-Q76</f>
        <v>29.500000000000114</v>
      </c>
      <c r="U76" s="17">
        <f t="shared" si="16"/>
        <v>0</v>
      </c>
      <c r="W76" s="122"/>
      <c r="X76" s="83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700"/>
      <c r="E77" s="701"/>
      <c r="F77" s="700">
        <f t="shared" si="14"/>
        <v>0</v>
      </c>
      <c r="G77" s="702"/>
      <c r="H77" s="389"/>
      <c r="I77" s="105">
        <f t="shared" si="19"/>
        <v>2.9999999999404281E-2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1"/>
        <v>29.500000000000114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5950.3200000000006</v>
      </c>
      <c r="Q79" s="6">
        <f>SUM(Q10:Q78)</f>
        <v>5950.3200000000006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1004" t="s">
        <v>11</v>
      </c>
      <c r="D84" s="1005"/>
      <c r="E84" s="57">
        <f>E5+E6-F79+E7</f>
        <v>3.0000000000727667E-2</v>
      </c>
      <c r="F84" s="73"/>
      <c r="N84" s="1004" t="s">
        <v>11</v>
      </c>
      <c r="O84" s="1005"/>
      <c r="P84" s="57">
        <f>P5+P6-Q79+P7</f>
        <v>29.499999999999091</v>
      </c>
      <c r="Q84" s="73"/>
      <c r="Y84" s="1004" t="s">
        <v>11</v>
      </c>
      <c r="Z84" s="1005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2022-10-15T20:55:59Z</dcterms:modified>
</cp:coreProperties>
</file>